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filterPrivacy="1" defaultThemeVersion="124226"/>
  <xr:revisionPtr revIDLastSave="0" documentId="13_ncr:1_{7A770C01-0C96-43A0-90C7-4923AF0AB877}" xr6:coauthVersionLast="36" xr6:coauthVersionMax="36" xr10:uidLastSave="{00000000-0000-0000-0000-000000000000}"/>
  <bookViews>
    <workbookView xWindow="0" yWindow="0" windowWidth="23040" windowHeight="9192" tabRatio="878" activeTab="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 r:id="rId36"/>
    <externalReference r:id="rId37"/>
    <externalReference r:id="rId38"/>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workbook>
</file>

<file path=xl/calcChain.xml><?xml version="1.0" encoding="utf-8"?>
<calcChain xmlns="http://schemas.openxmlformats.org/spreadsheetml/2006/main">
  <c r="C45" i="84" l="1"/>
  <c r="C44" i="84"/>
  <c r="C46" i="84" s="1"/>
  <c r="G46" i="84"/>
  <c r="F46" i="84"/>
  <c r="E46" i="84"/>
  <c r="D46" i="84"/>
  <c r="L33" i="118" l="1"/>
  <c r="K33" i="118"/>
  <c r="J33" i="118"/>
  <c r="I33" i="118"/>
  <c r="H33" i="118"/>
  <c r="F33" i="118"/>
  <c r="E33" i="118"/>
  <c r="D33" i="118"/>
  <c r="C33" i="118"/>
  <c r="D33" i="113"/>
  <c r="H8" i="111"/>
  <c r="H9" i="111"/>
  <c r="H10" i="111"/>
  <c r="H11" i="111"/>
  <c r="H12" i="111"/>
  <c r="H13" i="111"/>
  <c r="H14" i="111"/>
  <c r="H15" i="111"/>
  <c r="H16" i="111"/>
  <c r="H17" i="111"/>
  <c r="H18" i="111"/>
  <c r="H19" i="111"/>
  <c r="H20" i="111"/>
  <c r="H21" i="111"/>
  <c r="S23" i="90" l="1"/>
  <c r="C7" i="114" l="1"/>
  <c r="P9" i="92" l="1"/>
  <c r="P8" i="92"/>
  <c r="P7" i="92"/>
  <c r="O9" i="92"/>
  <c r="O8" i="92"/>
  <c r="O7" i="92"/>
  <c r="N9" i="92"/>
  <c r="N8" i="92"/>
  <c r="N7" i="92"/>
  <c r="M9" i="92"/>
  <c r="M8" i="92"/>
  <c r="M7" i="92"/>
  <c r="L9" i="92"/>
  <c r="L8" i="92"/>
  <c r="L7" i="92"/>
  <c r="K9" i="92"/>
  <c r="K8" i="92"/>
  <c r="K7" i="92"/>
  <c r="J9" i="92"/>
  <c r="J8" i="92"/>
  <c r="J7" i="92"/>
  <c r="G9" i="92"/>
  <c r="G8" i="92"/>
  <c r="G7" i="92"/>
  <c r="F9" i="92"/>
  <c r="F8" i="92"/>
  <c r="F7" i="92"/>
  <c r="E9" i="92"/>
  <c r="E8" i="92"/>
  <c r="E7" i="92"/>
  <c r="D9" i="92"/>
  <c r="D8" i="92"/>
  <c r="D7" i="92"/>
  <c r="C10" i="115" l="1"/>
  <c r="C26" i="95" l="1"/>
  <c r="C21" i="117" l="1"/>
  <c r="C20" i="117"/>
  <c r="C19" i="117"/>
  <c r="C18" i="117"/>
  <c r="C17" i="117"/>
  <c r="C15" i="117"/>
  <c r="C14" i="117"/>
  <c r="C13" i="117"/>
  <c r="C12" i="117"/>
  <c r="C11" i="117"/>
  <c r="C10" i="117"/>
  <c r="C9" i="117"/>
  <c r="C8" i="117"/>
  <c r="C27" i="116"/>
  <c r="C26" i="116"/>
  <c r="U22" i="116"/>
  <c r="T22" i="116"/>
  <c r="S22" i="116"/>
  <c r="R22" i="116"/>
  <c r="Q22" i="116"/>
  <c r="P22" i="116"/>
  <c r="O22" i="116"/>
  <c r="N22" i="116"/>
  <c r="M22" i="116"/>
  <c r="L22" i="116"/>
  <c r="K22" i="116"/>
  <c r="J22" i="116"/>
  <c r="I22" i="116"/>
  <c r="H22" i="116"/>
  <c r="G22" i="116"/>
  <c r="F22" i="116"/>
  <c r="E22" i="116"/>
  <c r="D22" i="116"/>
  <c r="U15" i="116"/>
  <c r="T15" i="116"/>
  <c r="D8" i="116"/>
  <c r="L9" i="116"/>
  <c r="L8" i="116" s="1"/>
  <c r="H9" i="116"/>
  <c r="D9" i="116"/>
  <c r="U8" i="116"/>
  <c r="T8" i="116"/>
  <c r="S8" i="116"/>
  <c r="R8" i="116"/>
  <c r="Q8" i="116"/>
  <c r="P8" i="116"/>
  <c r="O8" i="116"/>
  <c r="N8" i="116"/>
  <c r="M8" i="116"/>
  <c r="K8" i="116"/>
  <c r="J8" i="116"/>
  <c r="I8" i="116"/>
  <c r="G8" i="116"/>
  <c r="F8" i="116"/>
  <c r="E8" i="116"/>
  <c r="C18" i="115"/>
  <c r="C10" i="114"/>
  <c r="G34" i="113"/>
  <c r="F34" i="113"/>
  <c r="E34" i="113"/>
  <c r="C34" i="113"/>
  <c r="C22" i="111"/>
  <c r="D22" i="111"/>
  <c r="E22" i="111"/>
  <c r="F22" i="111"/>
  <c r="G22" i="111"/>
  <c r="H22" i="111" l="1"/>
  <c r="C15" i="114"/>
  <c r="C16" i="114" s="1"/>
  <c r="H8" i="116"/>
  <c r="C22" i="116"/>
  <c r="G21" i="112"/>
  <c r="F21" i="112"/>
  <c r="E21" i="112"/>
  <c r="C21" i="112"/>
  <c r="C8" i="116" l="1"/>
  <c r="G39" i="97" l="1"/>
  <c r="C31" i="95" l="1"/>
  <c r="C22" i="95"/>
  <c r="C12" i="95"/>
  <c r="C14" i="95" s="1"/>
  <c r="C8" i="95"/>
  <c r="C32" i="95" l="1"/>
  <c r="C34" i="95" s="1"/>
  <c r="H21" i="91" l="1"/>
  <c r="H20" i="91"/>
  <c r="H19" i="91"/>
  <c r="H18" i="91"/>
  <c r="H17" i="91"/>
  <c r="H16" i="91"/>
  <c r="H15" i="91"/>
  <c r="H14" i="91"/>
  <c r="H13" i="91"/>
  <c r="H12" i="91"/>
  <c r="H11" i="91"/>
  <c r="H10" i="91"/>
  <c r="H9" i="91"/>
  <c r="H8" i="91"/>
  <c r="B2" i="84" l="1"/>
  <c r="E36" i="88"/>
  <c r="E33" i="88"/>
  <c r="E32" i="88"/>
  <c r="E24" i="88"/>
  <c r="E23" i="88"/>
  <c r="E21" i="88"/>
  <c r="E19" i="88"/>
  <c r="E18" i="88"/>
  <c r="E15" i="88"/>
  <c r="E14" i="88"/>
  <c r="E13" i="88"/>
  <c r="E12" i="88"/>
  <c r="C30" i="88"/>
  <c r="D30" i="88" s="1"/>
  <c r="C29" i="88"/>
  <c r="E29" i="88" s="1"/>
  <c r="C27" i="88"/>
  <c r="E27" i="88" s="1"/>
  <c r="C26" i="88"/>
  <c r="E26" i="88" s="1"/>
  <c r="C17" i="88"/>
  <c r="E17" i="88" s="1"/>
  <c r="E30" i="88" l="1"/>
  <c r="H43" i="110"/>
  <c r="E43" i="110"/>
  <c r="H42" i="110"/>
  <c r="E42" i="110"/>
  <c r="H41" i="110"/>
  <c r="E41" i="110"/>
  <c r="H40" i="110"/>
  <c r="E40" i="110"/>
  <c r="H39" i="110"/>
  <c r="E39" i="110"/>
  <c r="H38" i="110"/>
  <c r="E38" i="110"/>
  <c r="H37" i="110"/>
  <c r="E37" i="110"/>
  <c r="H36" i="110"/>
  <c r="E36" i="110"/>
  <c r="H35" i="110"/>
  <c r="E35" i="110"/>
  <c r="H34" i="110"/>
  <c r="E34" i="110"/>
  <c r="H33" i="110"/>
  <c r="E33" i="110"/>
  <c r="H32" i="110"/>
  <c r="E32" i="110"/>
  <c r="H31" i="110"/>
  <c r="E31" i="110"/>
  <c r="H30" i="110"/>
  <c r="E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E17" i="110"/>
  <c r="H16" i="110"/>
  <c r="E16" i="110"/>
  <c r="H15" i="110"/>
  <c r="E15" i="110"/>
  <c r="H14" i="110"/>
  <c r="E14" i="110"/>
  <c r="H13" i="110"/>
  <c r="E13" i="110"/>
  <c r="H12" i="110"/>
  <c r="E12" i="110"/>
  <c r="H11" i="110"/>
  <c r="E11" i="110"/>
  <c r="H10" i="110"/>
  <c r="E10" i="110"/>
  <c r="H9" i="110"/>
  <c r="E9" i="110"/>
  <c r="H8" i="110"/>
  <c r="E8" i="110"/>
  <c r="H7" i="110"/>
  <c r="E7" i="110"/>
  <c r="H6" i="110"/>
  <c r="E6" i="110"/>
  <c r="H45" i="109"/>
  <c r="E45" i="109"/>
  <c r="H44" i="109"/>
  <c r="E44" i="109"/>
  <c r="H43" i="109"/>
  <c r="E43" i="109"/>
  <c r="H42" i="109"/>
  <c r="E42" i="109"/>
  <c r="H41" i="109"/>
  <c r="E41" i="109"/>
  <c r="H40" i="109"/>
  <c r="E40" i="109"/>
  <c r="H39" i="109"/>
  <c r="E39" i="109"/>
  <c r="H38" i="109"/>
  <c r="E38" i="109"/>
  <c r="H37" i="109"/>
  <c r="E37" i="109"/>
  <c r="H36" i="109"/>
  <c r="E36" i="109"/>
  <c r="H35" i="109"/>
  <c r="E35" i="109"/>
  <c r="H34" i="109"/>
  <c r="E34" i="109"/>
  <c r="H33" i="109"/>
  <c r="E33" i="109"/>
  <c r="H32" i="109"/>
  <c r="E32" i="109"/>
  <c r="H31" i="109"/>
  <c r="E31" i="109"/>
  <c r="H30" i="109"/>
  <c r="E30" i="109"/>
  <c r="H29" i="109"/>
  <c r="E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H13" i="109"/>
  <c r="E13" i="109"/>
  <c r="H12" i="109"/>
  <c r="E12" i="109"/>
  <c r="H11" i="109"/>
  <c r="E11" i="109"/>
  <c r="H10" i="109"/>
  <c r="E10" i="109"/>
  <c r="H9" i="109"/>
  <c r="E9" i="109"/>
  <c r="H8" i="109"/>
  <c r="E8" i="109"/>
  <c r="H7" i="109"/>
  <c r="E7" i="109"/>
  <c r="H6" i="109"/>
  <c r="E6" i="109"/>
  <c r="H69" i="108"/>
  <c r="E69" i="108"/>
  <c r="H68" i="108"/>
  <c r="E68" i="108"/>
  <c r="H67" i="108"/>
  <c r="E67" i="108"/>
  <c r="C66" i="69" s="1"/>
  <c r="H66" i="108"/>
  <c r="E66" i="108"/>
  <c r="C65" i="69" s="1"/>
  <c r="H65" i="108"/>
  <c r="E65" i="108"/>
  <c r="C64" i="69" s="1"/>
  <c r="C62" i="69" s="1"/>
  <c r="H64" i="108"/>
  <c r="E64" i="108"/>
  <c r="C63" i="69" s="1"/>
  <c r="H63" i="108"/>
  <c r="E63" i="108"/>
  <c r="H62" i="108"/>
  <c r="E62" i="108"/>
  <c r="H61" i="108"/>
  <c r="E61" i="108"/>
  <c r="H60" i="108"/>
  <c r="E60" i="108"/>
  <c r="H59" i="108"/>
  <c r="E59" i="108"/>
  <c r="H58" i="108"/>
  <c r="E58" i="108"/>
  <c r="C57" i="69" s="1"/>
  <c r="H57" i="108"/>
  <c r="E57" i="108"/>
  <c r="C56" i="69" s="1"/>
  <c r="H56" i="108"/>
  <c r="E56" i="108"/>
  <c r="C55" i="69" s="1"/>
  <c r="H55" i="108"/>
  <c r="E55" i="108"/>
  <c r="C54" i="69" s="1"/>
  <c r="H53" i="108"/>
  <c r="E53" i="108"/>
  <c r="H52" i="108"/>
  <c r="E52" i="108"/>
  <c r="C51" i="69" s="1"/>
  <c r="H51" i="108"/>
  <c r="E51" i="108"/>
  <c r="C50" i="69" s="1"/>
  <c r="H50" i="108"/>
  <c r="E50" i="108"/>
  <c r="C49" i="69" s="1"/>
  <c r="H49" i="108"/>
  <c r="E49" i="108"/>
  <c r="C48" i="69" s="1"/>
  <c r="H48" i="108"/>
  <c r="E48" i="108"/>
  <c r="C47" i="69" s="1"/>
  <c r="H47" i="108"/>
  <c r="E47" i="108"/>
  <c r="C46" i="69" s="1"/>
  <c r="H46" i="108"/>
  <c r="E46" i="108"/>
  <c r="C45" i="69" s="1"/>
  <c r="H45" i="108"/>
  <c r="E45" i="108"/>
  <c r="H44" i="108"/>
  <c r="E44" i="108"/>
  <c r="H43" i="108"/>
  <c r="E43" i="108"/>
  <c r="H42" i="108"/>
  <c r="E42" i="108"/>
  <c r="C41" i="69" s="1"/>
  <c r="C40" i="69" s="1"/>
  <c r="C52" i="69" s="1"/>
  <c r="E52" i="69" s="1"/>
  <c r="H41" i="108"/>
  <c r="E41" i="108"/>
  <c r="H40" i="108"/>
  <c r="E40" i="108"/>
  <c r="H39" i="108"/>
  <c r="E39" i="108"/>
  <c r="H38" i="108"/>
  <c r="E38" i="108"/>
  <c r="H36" i="108"/>
  <c r="E36" i="108"/>
  <c r="H35" i="108"/>
  <c r="E35" i="108"/>
  <c r="H34" i="108"/>
  <c r="E34" i="108"/>
  <c r="H33" i="108"/>
  <c r="E33" i="108"/>
  <c r="H32" i="108"/>
  <c r="E32" i="108"/>
  <c r="C31" i="69" s="1"/>
  <c r="H31" i="108"/>
  <c r="E31" i="108"/>
  <c r="C30" i="69" s="1"/>
  <c r="C29" i="69" s="1"/>
  <c r="H30" i="108"/>
  <c r="E30" i="108"/>
  <c r="H29" i="108"/>
  <c r="E29" i="108"/>
  <c r="C28" i="69" s="1"/>
  <c r="C26" i="69" s="1"/>
  <c r="H28" i="108"/>
  <c r="E28" i="108"/>
  <c r="H27" i="108"/>
  <c r="E27" i="108"/>
  <c r="H26" i="108"/>
  <c r="E26" i="108"/>
  <c r="C25" i="69" s="1"/>
  <c r="H25" i="108"/>
  <c r="E25" i="108"/>
  <c r="C24" i="69" s="1"/>
  <c r="H24" i="108"/>
  <c r="E24" i="108"/>
  <c r="H23" i="108"/>
  <c r="E23" i="108"/>
  <c r="H22" i="108"/>
  <c r="E22" i="108"/>
  <c r="H21" i="108"/>
  <c r="E21" i="108"/>
  <c r="H20" i="108"/>
  <c r="E20" i="108"/>
  <c r="C19" i="69" s="1"/>
  <c r="H19" i="108"/>
  <c r="E19" i="108"/>
  <c r="C35" i="118" s="1"/>
  <c r="H18" i="108"/>
  <c r="E18" i="108"/>
  <c r="C17" i="69" s="1"/>
  <c r="H17" i="108"/>
  <c r="E17" i="108"/>
  <c r="C16" i="69" s="1"/>
  <c r="H16" i="108"/>
  <c r="E16" i="108"/>
  <c r="C15" i="69" s="1"/>
  <c r="H15" i="108"/>
  <c r="E15" i="108"/>
  <c r="H14" i="108"/>
  <c r="E14" i="108"/>
  <c r="H13" i="108"/>
  <c r="E13" i="108"/>
  <c r="H12" i="108"/>
  <c r="E12" i="108"/>
  <c r="H11" i="108"/>
  <c r="E11" i="108"/>
  <c r="H10" i="108"/>
  <c r="E10" i="108"/>
  <c r="H9" i="108"/>
  <c r="E9" i="108"/>
  <c r="H8" i="108"/>
  <c r="E8" i="108"/>
  <c r="H7" i="108"/>
  <c r="E7" i="108"/>
  <c r="C23" i="69" l="1"/>
  <c r="C14" i="69"/>
  <c r="C60" i="69"/>
  <c r="C58" i="69"/>
  <c r="C67" i="69" s="1"/>
  <c r="C68" i="69" s="1"/>
  <c r="C69" i="69" s="1"/>
  <c r="C8" i="69"/>
  <c r="C10" i="88"/>
  <c r="E10" i="88" s="1"/>
  <c r="C32" i="69"/>
  <c r="C34" i="88"/>
  <c r="E34" i="88" s="1"/>
  <c r="C7" i="69"/>
  <c r="C9" i="88"/>
  <c r="E9" i="88" s="1"/>
  <c r="C20" i="69"/>
  <c r="C18" i="69" s="1"/>
  <c r="C22" i="88"/>
  <c r="E22" i="88" s="1"/>
  <c r="C33" i="69"/>
  <c r="C35" i="88"/>
  <c r="E35" i="88" s="1"/>
  <c r="C9" i="69"/>
  <c r="C11" i="88"/>
  <c r="E11" i="88" s="1"/>
  <c r="F6" i="123"/>
  <c r="E6" i="123"/>
  <c r="D6" i="123"/>
  <c r="C6" i="123"/>
  <c r="B1" i="92"/>
  <c r="B2" i="92"/>
  <c r="Q33" i="92"/>
  <c r="I33" i="92"/>
  <c r="Q32" i="92"/>
  <c r="I32" i="92"/>
  <c r="Q31" i="92"/>
  <c r="I31" i="92"/>
  <c r="I30" i="92"/>
  <c r="Q29" i="92"/>
  <c r="I29" i="92"/>
  <c r="Q28" i="92"/>
  <c r="I28" i="92"/>
  <c r="Q27" i="92"/>
  <c r="I27" i="92"/>
  <c r="I26" i="92"/>
  <c r="Q25" i="92"/>
  <c r="I25" i="92"/>
  <c r="Q24" i="92"/>
  <c r="I24" i="92"/>
  <c r="Q23" i="92"/>
  <c r="I23" i="92"/>
  <c r="I22" i="92"/>
  <c r="Q21" i="92"/>
  <c r="I21" i="92"/>
  <c r="Q20" i="92"/>
  <c r="I20" i="92"/>
  <c r="Q19" i="92"/>
  <c r="I19" i="92"/>
  <c r="I18" i="92"/>
  <c r="Q17" i="92"/>
  <c r="I17" i="92"/>
  <c r="Q16" i="92"/>
  <c r="I16" i="92"/>
  <c r="Q15" i="92"/>
  <c r="I15" i="92"/>
  <c r="I14" i="92"/>
  <c r="Q13" i="92"/>
  <c r="I13" i="92"/>
  <c r="Q12" i="92"/>
  <c r="I12" i="92"/>
  <c r="Q11" i="92"/>
  <c r="Q10" i="92" s="1"/>
  <c r="I11" i="92"/>
  <c r="I10" i="92"/>
  <c r="C9" i="92"/>
  <c r="C8" i="92"/>
  <c r="O6" i="92"/>
  <c r="O34" i="92" s="1"/>
  <c r="M6" i="92"/>
  <c r="M34" i="92" s="1"/>
  <c r="K6" i="92"/>
  <c r="K34" i="92" s="1"/>
  <c r="I7" i="92"/>
  <c r="C7" i="92"/>
  <c r="F6" i="92"/>
  <c r="F34" i="92" s="1"/>
  <c r="E6" i="92"/>
  <c r="E34" i="92" s="1"/>
  <c r="D6" i="92"/>
  <c r="D34" i="92" s="1"/>
  <c r="B2" i="123"/>
  <c r="B1" i="123"/>
  <c r="Q26" i="92" l="1"/>
  <c r="C6" i="92"/>
  <c r="C34" i="92" s="1"/>
  <c r="Q14" i="92"/>
  <c r="Q30" i="92"/>
  <c r="Q9" i="92"/>
  <c r="L6" i="92"/>
  <c r="L34" i="92" s="1"/>
  <c r="Q22" i="92"/>
  <c r="C6" i="69"/>
  <c r="C35" i="69" s="1"/>
  <c r="E35" i="69" s="1"/>
  <c r="I9" i="92"/>
  <c r="N6" i="92"/>
  <c r="N34" i="92" s="1"/>
  <c r="Q18" i="92"/>
  <c r="P6" i="92"/>
  <c r="P34" i="92" s="1"/>
  <c r="G6" i="92"/>
  <c r="G34" i="92" s="1"/>
  <c r="Q8" i="92"/>
  <c r="J6" i="92"/>
  <c r="J34" i="92" s="1"/>
  <c r="I8" i="92"/>
  <c r="I6" i="92" s="1"/>
  <c r="Q7" i="92"/>
  <c r="Q6" i="92" l="1"/>
  <c r="Q34" i="92" s="1"/>
  <c r="I34" i="92"/>
  <c r="A2" i="121" l="1"/>
  <c r="A1" i="121"/>
  <c r="E12" i="122"/>
  <c r="D12" i="122"/>
  <c r="C12" i="122"/>
  <c r="B12" i="122"/>
  <c r="F12" i="122" s="1"/>
  <c r="E11" i="122"/>
  <c r="D11" i="122"/>
  <c r="C11" i="122"/>
  <c r="B11" i="122"/>
  <c r="E10" i="122"/>
  <c r="D10" i="122"/>
  <c r="C10" i="122"/>
  <c r="B10" i="122"/>
  <c r="F10" i="122" s="1"/>
  <c r="F9" i="122"/>
  <c r="E9" i="122"/>
  <c r="D9" i="122"/>
  <c r="C9" i="122"/>
  <c r="B9" i="122"/>
  <c r="B11" i="121"/>
  <c r="F11" i="122" l="1"/>
  <c r="H7" i="11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D7" i="114" l="1"/>
  <c r="D10"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8" i="112"/>
  <c r="H9" i="112"/>
  <c r="H10" i="112"/>
  <c r="H11" i="112"/>
  <c r="H12" i="112"/>
  <c r="H13" i="112"/>
  <c r="H14" i="112"/>
  <c r="H15" i="112"/>
  <c r="H16" i="112"/>
  <c r="H17" i="112"/>
  <c r="H18" i="112"/>
  <c r="H19" i="112"/>
  <c r="H22" i="112"/>
  <c r="H23" i="112"/>
  <c r="D15" i="114" l="1"/>
  <c r="D8" i="88"/>
  <c r="D16" i="88"/>
  <c r="D20" i="88"/>
  <c r="D25" i="88"/>
  <c r="D28" i="88"/>
  <c r="D31" i="88"/>
  <c r="C31" i="88"/>
  <c r="C28" i="88"/>
  <c r="C25" i="88"/>
  <c r="C20" i="88"/>
  <c r="C16" i="88"/>
  <c r="E16" i="88" s="1"/>
  <c r="C8" i="88"/>
  <c r="E20" i="88" l="1"/>
  <c r="D21" i="112"/>
  <c r="H20" i="112"/>
  <c r="H21" i="112" s="1"/>
  <c r="H24" i="112" s="1"/>
  <c r="D37" i="88"/>
  <c r="C37" i="88"/>
  <c r="E8" i="88"/>
  <c r="E25" i="88"/>
  <c r="E28" i="88"/>
  <c r="E31" i="88"/>
  <c r="B1" i="97"/>
  <c r="C38" i="88" l="1"/>
  <c r="E37" i="88"/>
  <c r="B1" i="95"/>
  <c r="B1" i="93"/>
  <c r="B1" i="64"/>
  <c r="B1" i="90"/>
  <c r="B1" i="69"/>
  <c r="B1" i="94"/>
  <c r="B1" i="89"/>
  <c r="B1" i="73"/>
  <c r="B1" i="88"/>
  <c r="B1" i="52"/>
  <c r="B1" i="86"/>
  <c r="G5" i="86"/>
  <c r="F5" i="86"/>
  <c r="E5" i="86"/>
  <c r="D5" i="86"/>
  <c r="G5" i="84"/>
  <c r="F5" i="84"/>
  <c r="E5" i="84"/>
  <c r="D5" i="84"/>
  <c r="C5" i="84"/>
  <c r="E6" i="86" l="1"/>
  <c r="E13" i="86" s="1"/>
  <c r="F6" i="86"/>
  <c r="F13" i="86" s="1"/>
  <c r="G6" i="86"/>
  <c r="G13" i="86" s="1"/>
  <c r="C21" i="94" l="1"/>
  <c r="C20" i="94"/>
  <c r="C19" i="94"/>
  <c r="B1" i="91" l="1"/>
  <c r="B1" i="84"/>
  <c r="D6" i="86" l="1"/>
  <c r="D13" i="86" s="1"/>
  <c r="C6" i="86" l="1"/>
  <c r="C13" i="86" s="1"/>
  <c r="D15" i="94" l="1"/>
  <c r="D16" i="94"/>
  <c r="D19" i="94"/>
  <c r="E19" i="94" s="1"/>
  <c r="D17" i="94"/>
  <c r="D8" i="94"/>
  <c r="D9" i="94"/>
  <c r="D21" i="94"/>
  <c r="E21" i="94" s="1"/>
  <c r="D7" i="94"/>
  <c r="D12" i="94"/>
  <c r="D13" i="94"/>
  <c r="D20" i="94"/>
  <c r="E20" i="94" s="1"/>
  <c r="D11" i="94"/>
  <c r="T21" i="64" l="1"/>
  <c r="U21" i="64"/>
  <c r="S21" i="64"/>
  <c r="C21" i="64"/>
  <c r="G22" i="91"/>
  <c r="F22" i="91"/>
  <c r="E22" i="91"/>
  <c r="D22" i="91"/>
  <c r="C22" i="91"/>
  <c r="H23" i="111" l="1"/>
  <c r="C23" i="91"/>
  <c r="H22" i="91"/>
  <c r="K22" i="90"/>
  <c r="L22" i="90"/>
  <c r="M22" i="90"/>
  <c r="N22" i="90"/>
  <c r="O22" i="90"/>
  <c r="P22" i="90"/>
  <c r="Q22" i="90"/>
  <c r="R22" i="90"/>
  <c r="S22" i="90"/>
  <c r="C22" i="90" l="1"/>
  <c r="C12" i="89"/>
  <c r="C6" i="89"/>
  <c r="D22" i="90" l="1"/>
  <c r="E22" i="90"/>
  <c r="F22" i="90"/>
  <c r="G22" i="90"/>
  <c r="H22" i="90"/>
  <c r="I22" i="90"/>
  <c r="J22" i="90"/>
  <c r="C29" i="89"/>
  <c r="C32" i="89"/>
  <c r="C31" i="89" s="1"/>
  <c r="C36" i="89"/>
  <c r="C44" i="89"/>
  <c r="C48" i="89"/>
  <c r="C42" i="89" l="1"/>
  <c r="C53" i="89"/>
  <c r="B7" i="121" s="1"/>
  <c r="B6" i="121" l="1"/>
  <c r="B16" i="121"/>
  <c r="B14" i="121" s="1"/>
  <c r="D21" i="64"/>
  <c r="E21" i="64"/>
  <c r="F21" i="64"/>
  <c r="G21" i="64"/>
  <c r="H21" i="64"/>
  <c r="I21" i="64"/>
  <c r="J21" i="64"/>
  <c r="K21" i="64"/>
  <c r="L21" i="64"/>
  <c r="M21" i="64"/>
  <c r="N21" i="64"/>
  <c r="O21" i="64"/>
  <c r="P21" i="64"/>
  <c r="Q21" i="64"/>
  <c r="R21" i="64"/>
  <c r="B23" i="121" l="1"/>
  <c r="B21" i="121"/>
  <c r="B22" i="121"/>
  <c r="V8" i="64"/>
  <c r="V9" i="64"/>
  <c r="V10" i="64"/>
  <c r="V11" i="64"/>
  <c r="V12" i="64"/>
  <c r="V13" i="64"/>
  <c r="V14" i="64"/>
  <c r="V15" i="64"/>
  <c r="V16" i="64"/>
  <c r="V17" i="64"/>
  <c r="V18" i="64"/>
  <c r="V19" i="64"/>
  <c r="V20" i="64"/>
  <c r="V7" i="64"/>
  <c r="V21" i="64" l="1"/>
  <c r="C5" i="73" l="1"/>
  <c r="C8" i="73" l="1"/>
  <c r="C13" i="73" s="1"/>
  <c r="D34" i="113" l="1"/>
  <c r="H33" i="113"/>
  <c r="H34" i="113" l="1"/>
  <c r="D35" i="1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<sst xmlns="http://schemas.openxmlformats.org/spreadsheetml/2006/main" count="1256" uniqueCount="778">
  <si>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</si>
  <si>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</si>
  <si>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</si>
  <si>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</si>
  <si>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</si>
  <si>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</si>
  <si>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</si>
  <si>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</si>
  <si>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</si>
  <si>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</si>
  <si>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</si>
  <si>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</si>
  <si>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</si>
  <si>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</si>
  <si>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</si>
  <si>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</si>
  <si>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</si>
  <si>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</si>
  <si>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</si>
  <si>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</si>
  <si>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</si>
  <si>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</si>
  <si>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</si>
  <si>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</si>
  <si>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</si>
  <si>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</si>
  <si>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</si>
  <si>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</si>
  <si>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</si>
  <si>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</si>
  <si>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</si>
  <si>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</si>
  <si>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</si>
  <si>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</si>
  <si>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</si>
  <si>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</si>
  <si>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</si>
  <si>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</si>
  <si>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</si>
  <si>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</si>
  <si>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</si>
  <si>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</si>
  <si>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</si>
  <si>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</si>
  <si>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</si>
  <si>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</si>
  <si>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</si>
  <si>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</si>
  <si>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</si>
  <si>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</si>
  <si>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</si>
  <si>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</si>
  <si>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</si>
  <si>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</si>
  <si>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</si>
  <si>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</si>
  <si>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</si>
  <si>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</si>
  <si>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</si>
  <si>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</si>
  <si>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</si>
  <si>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</si>
  <si>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</si>
  <si>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</si>
  <si>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</si>
  <si>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</si>
  <si>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</si>
  <si>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</si>
  <si>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</si>
  <si>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</si>
  <si>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</si>
  <si>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</si>
  <si>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</si>
  <si>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</si>
  <si>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</si>
  <si>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</si>
  <si>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</si>
  <si>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</si>
  <si>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</si>
  <si>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</si>
  <si>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</si>
  <si>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</si>
  <si>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</si>
  <si>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</si>
  <si>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</si>
  <si>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</si>
  <si>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</si>
  <si>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</si>
  <si>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</si>
  <si>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</si>
  <si>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</si>
  <si>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</si>
  <si>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</si>
  <si>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</si>
  <si>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</si>
  <si>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</si>
  <si>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</si>
  <si>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</si>
  <si>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</si>
  <si>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</si>
  <si>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</si>
  <si>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</si>
  <si>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</si>
  <si>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</si>
  <si>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</si>
  <si>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</si>
  <si>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</si>
  <si>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</si>
  <si>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</si>
  <si>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</si>
  <si>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</si>
  <si>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</si>
  <si>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</si>
  <si>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</si>
  <si>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</si>
  <si>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</si>
  <si>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</si>
  <si>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</si>
  <si>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</si>
  <si>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</si>
  <si>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</si>
  <si>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</si>
  <si>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</si>
  <si>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</si>
  <si>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</si>
  <si>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</si>
  <si>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</si>
  <si>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</si>
  <si>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</si>
  <si>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</si>
  <si>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</si>
  <si>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</si>
  <si>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</si>
  <si>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</si>
  <si>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</si>
  <si>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</si>
  <si>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</si>
  <si>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</si>
  <si>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</si>
  <si>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</si>
  <si>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</si>
  <si>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</si>
  <si>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</si>
  <si>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</si>
  <si>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</si>
  <si>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</si>
  <si>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</si>
  <si>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</si>
  <si>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</si>
  <si>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</si>
  <si>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</si>
  <si>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</si>
  <si>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</si>
  <si>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</si>
  <si>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</si>
  <si>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</si>
  <si>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</si>
  <si>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</si>
  <si>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</si>
  <si>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</si>
  <si>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</si>
  <si>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</si>
  <si>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</si>
  <si>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</si>
  <si>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</si>
  <si>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</si>
  <si>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</si>
  <si>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</si>
  <si>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</si>
  <si>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</si>
  <si>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</si>
  <si>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</si>
  <si>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</si>
  <si>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</si>
  <si>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</si>
  <si>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</si>
  <si>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</si>
  <si>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</si>
  <si>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</si>
  <si>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</si>
  <si>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</si>
  <si>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</si>
  <si>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</si>
  <si>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</si>
  <si>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</si>
  <si>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</si>
  <si>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</si>
  <si>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</si>
  <si>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</si>
  <si>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</si>
  <si>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</si>
  <si>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</si>
  <si>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</si>
  <si>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</si>
  <si>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</si>
  <si>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</si>
  <si>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</si>
  <si>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</si>
  <si>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</si>
  <si>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</si>
  <si>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</si>
  <si>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</si>
  <si>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</si>
  <si>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</si>
  <si>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</si>
  <si>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</si>
  <si>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</si>
  <si>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</si>
  <si>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</si>
  <si>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</si>
  <si>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</si>
  <si>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</si>
  <si>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</si>
  <si>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</si>
  <si>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</si>
  <si>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</si>
  <si>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</si>
  <si>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</si>
  <si>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</si>
  <si>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</si>
  <si>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</si>
  <si>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</si>
  <si>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</si>
  <si>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</si>
  <si>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</si>
  <si>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</si>
  <si>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</si>
  <si>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</si>
  <si>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</si>
  <si>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</si>
  <si>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</si>
  <si>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</si>
  <si>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</si>
  <si>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</si>
  <si>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</si>
  <si>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</si>
  <si>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</si>
  <si>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</si>
  <si>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</si>
  <si>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</si>
  <si>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</si>
  <si>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</si>
  <si>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</si>
  <si>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</si>
  <si>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</si>
  <si>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</si>
  <si>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</si>
  <si>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</si>
  <si>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</si>
  <si>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</si>
  <si>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</si>
  <si>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</si>
  <si>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</si>
  <si>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</si>
  <si>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</si>
  <si>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</si>
  <si>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</si>
  <si>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</si>
  <si>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</si>
  <si>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</si>
  <si>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</si>
  <si>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</si>
  <si>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</si>
  <si>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</si>
  <si>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</si>
  <si>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</si>
  <si>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</si>
  <si>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</si>
  <si>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</si>
  <si>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</si>
  <si>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</si>
  <si>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</si>
  <si>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</si>
  <si>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</si>
  <si>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</si>
  <si>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</si>
  <si>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</si>
  <si>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</si>
  <si>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</si>
  <si>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</si>
  <si>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</si>
  <si>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</si>
  <si>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</si>
  <si>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</si>
  <si>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</si>
  <si>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</si>
  <si>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</si>
  <si>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</si>
  <si>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</si>
  <si>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</si>
  <si>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</si>
  <si>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</si>
  <si>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</si>
  <si>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</si>
  <si>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</si>
  <si>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</si>
  <si>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</si>
  <si>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</si>
  <si>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</si>
  <si>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</si>
  <si>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</si>
  <si>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</si>
  <si>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</si>
  <si>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</si>
  <si>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</si>
  <si>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</si>
  <si>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</si>
  <si>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</si>
  <si>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</si>
  <si>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</si>
  <si>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</si>
  <si>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</si>
  <si>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</si>
  <si>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</si>
  <si>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</si>
  <si>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</si>
  <si>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</si>
  <si>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</si>
  <si>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</si>
  <si>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</si>
  <si>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</si>
  <si>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</si>
  <si>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</si>
  <si>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</si>
  <si>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</si>
  <si>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</si>
  <si>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</si>
  <si>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</si>
  <si>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</si>
  <si>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</si>
  <si>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</si>
  <si>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</si>
  <si>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</si>
  <si>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</si>
  <si>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</si>
  <si>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</si>
  <si>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</si>
  <si>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</si>
  <si>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</si>
  <si>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</si>
  <si>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</si>
  <si>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</si>
  <si>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</si>
  <si>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</si>
  <si>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</si>
  <si>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</si>
  <si>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</si>
  <si>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</si>
  <si>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</si>
  <si>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</si>
  <si>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</si>
  <si>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</si>
  <si>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</si>
  <si>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</si>
  <si>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</si>
  <si>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</si>
  <si>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</si>
  <si>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</si>
  <si>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</si>
  <si>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</si>
  <si>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</si>
  <si>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</si>
  <si>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</si>
  <si>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</si>
  <si>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</si>
  <si>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</si>
  <si>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</si>
  <si>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</si>
  <si>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</si>
  <si>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</si>
  <si>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</si>
  <si>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</si>
  <si>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</si>
  <si>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</si>
  <si>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</si>
  <si>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</si>
  <si>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</si>
  <si>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</si>
  <si>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</si>
  <si>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</si>
  <si>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</si>
  <si>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</si>
  <si>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</si>
  <si>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</si>
  <si>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</si>
  <si>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</si>
  <si>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</si>
  <si>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</si>
  <si>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</si>
  <si>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</si>
  <si>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</si>
  <si>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</si>
  <si>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</si>
  <si>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</si>
  <si>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</si>
  <si>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</si>
  <si>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</si>
  <si>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</si>
  <si>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</si>
  <si>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</si>
  <si>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</si>
  <si>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</si>
  <si>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</si>
  <si>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</si>
  <si>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</si>
  <si>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</si>
  <si>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</si>
  <si>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</si>
  <si>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</si>
  <si>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</si>
  <si>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</si>
  <si>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</si>
  <si>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</si>
  <si>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</si>
  <si>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</si>
  <si>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</si>
  <si>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</si>
  <si>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</si>
  <si>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</si>
  <si>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</si>
  <si>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</si>
  <si>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</si>
  <si>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</si>
  <si>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</si>
  <si>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</si>
  <si>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</si>
  <si>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</si>
  <si>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</si>
  <si>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</si>
  <si>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</si>
  <si>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</si>
  <si>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</si>
  <si>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</si>
  <si>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</si>
  <si>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</si>
  <si>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</si>
  <si>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</si>
  <si>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</si>
  <si>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</si>
  <si>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</si>
  <si>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</si>
  <si>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</si>
  <si>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</si>
  <si>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</si>
  <si>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</si>
  <si>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</si>
  <si>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</si>
  <si>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</si>
  <si>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</si>
  <si>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</si>
  <si>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</si>
  <si>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</si>
  <si>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</si>
  <si>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</si>
  <si>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</si>
  <si>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</si>
  <si>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</si>
  <si>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</si>
  <si>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</si>
  <si>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</si>
  <si>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</si>
  <si>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</si>
  <si>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</si>
  <si>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</si>
  <si>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</si>
  <si>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</si>
  <si>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</si>
  <si>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</si>
  <si>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</si>
  <si>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</si>
  <si>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</si>
  <si>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</si>
  <si>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</si>
  <si>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</si>
  <si>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</si>
  <si>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</si>
  <si>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</si>
  <si>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</si>
  <si>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</si>
  <si>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</si>
  <si>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</si>
  <si>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</si>
  <si>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</si>
  <si>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</si>
  <si>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</si>
  <si>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</si>
  <si>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</si>
  <si>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</si>
  <si>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</si>
  <si>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</si>
  <si>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</si>
  <si>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</si>
  <si>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</si>
  <si>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</si>
  <si>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</si>
  <si>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</si>
  <si>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</si>
  <si>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</si>
  <si>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</si>
  <si>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</si>
  <si>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</si>
  <si>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</si>
  <si>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</si>
  <si>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</si>
  <si>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</si>
  <si>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</si>
  <si>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</si>
  <si>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</si>
  <si>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</si>
  <si>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</si>
  <si>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</si>
  <si>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</si>
  <si>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</si>
  <si>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</si>
  <si>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</si>
  <si>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</si>
  <si>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</si>
  <si>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</si>
  <si>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</si>
  <si>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</si>
  <si>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</si>
  <si>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</si>
  <si>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</si>
  <si>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</si>
  <si>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</si>
  <si>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</si>
  <si>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</si>
  <si>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</si>
  <si>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</si>
  <si>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</si>
  <si>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</si>
  <si>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</si>
  <si>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</si>
  <si>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</si>
  <si>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</si>
  <si>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</si>
  <si>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</si>
  <si>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</si>
  <si>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</si>
  <si>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</si>
  <si>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</si>
  <si>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</si>
  <si>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</si>
  <si>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</si>
  <si>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</si>
  <si>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</si>
  <si>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</si>
  <si>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</si>
  <si>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</si>
  <si>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</si>
  <si>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</si>
  <si>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</si>
  <si>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</si>
  <si>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</si>
  <si>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</si>
  <si>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</si>
  <si>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</si>
  <si>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</si>
  <si>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</si>
  <si>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</si>
  <si>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</si>
  <si>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</si>
  <si>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</si>
  <si>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</si>
  <si>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</si>
  <si>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</si>
  <si>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</si>
  <si>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</si>
  <si>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</si>
  <si>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</si>
  <si>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</si>
  <si>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</si>
  <si>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</si>
  <si>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</si>
  <si>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</si>
  <si>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</si>
  <si>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</si>
  <si>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</si>
  <si>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</si>
  <si>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</si>
  <si>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</si>
  <si>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</si>
  <si>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</si>
  <si>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</si>
  <si>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</si>
  <si>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</si>
  <si>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</si>
  <si>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</si>
  <si>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</si>
  <si>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</si>
  <si>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</si>
  <si>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</si>
  <si>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</si>
  <si>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</si>
  <si>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</si>
  <si>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</si>
  <si>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</si>
  <si>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</si>
  <si>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</si>
  <si>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</si>
  <si>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</si>
  <si>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</si>
  <si>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</si>
  <si>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</si>
  <si>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</si>
  <si>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</si>
  <si>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</si>
  <si>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</si>
  <si>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</si>
  <si>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</si>
  <si>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</si>
  <si>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</si>
  <si>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</si>
  <si>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</si>
  <si>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</si>
  <si>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</si>
  <si>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</si>
  <si>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</si>
  <si>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</si>
  <si>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</si>
  <si>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</si>
  <si>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</si>
  <si>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</si>
  <si>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</si>
  <si>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</si>
  <si>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</si>
  <si>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</si>
  <si>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</si>
  <si>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</si>
  <si>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</si>
  <si>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</si>
  <si>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</si>
  <si>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</si>
  <si>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</si>
  <si>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</si>
  <si>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</si>
  <si>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</si>
  <si>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</si>
  <si>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</si>
  <si>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</si>
  <si>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</si>
  <si>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</si>
  <si>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</si>
  <si>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</si>
  <si>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</si>
  <si>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</si>
  <si>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</si>
  <si>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</si>
  <si>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</si>
  <si>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</si>
  <si>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</si>
  <si>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</si>
  <si>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</si>
  <si>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</si>
  <si>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</si>
  <si>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</si>
  <si>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</si>
  <si>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</si>
  <si>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</si>
  <si>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</si>
  <si>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</si>
  <si>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</si>
  <si>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</si>
  <si>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</si>
  <si>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</si>
  <si>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</si>
  <si>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</si>
  <si>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</si>
  <si>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</si>
  <si>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</si>
  <si>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</si>
  <si>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</si>
  <si>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</si>
  <si>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</si>
  <si>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</si>
  <si>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</si>
  <si>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</si>
  <si>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</si>
  <si>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</si>
  <si>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</si>
  <si>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</si>
  <si>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</si>
  <si>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</si>
  <si>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</si>
  <si>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</si>
  <si>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</si>
  <si>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</si>
  <si>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</si>
  <si>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</si>
  <si>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</si>
  <si>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</si>
  <si>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</si>
  <si>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</si>
  <si>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</si>
  <si>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</si>
  <si>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</si>
  <si>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</si>
  <si>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</si>
  <si>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</si>
  <si>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</si>
  <si>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</si>
  <si>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</si>
  <si>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</si>
  <si>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</si>
  <si>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</si>
  <si>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</si>
  <si>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</si>
  <si>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</si>
  <si>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</si>
  <si>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</si>
  <si>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</si>
  <si>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</si>
  <si>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</si>
  <si>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</si>
  <si>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</si>
  <si>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</si>
  <si>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</si>
  <si>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</si>
  <si>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</si>
  <si>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</si>
  <si>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</si>
  <si>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</si>
  <si>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</si>
  <si>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</si>
  <si>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</si>
  <si>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</si>
  <si>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</si>
  <si>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</si>
  <si>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</si>
  <si>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</si>
  <si>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</si>
  <si>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</si>
  <si>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</si>
  <si>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</si>
  <si>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</si>
  <si>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</si>
  <si>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</si>
  <si>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</si>
  <si>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</si>
  <si>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</si>
  <si>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</si>
  <si>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</si>
  <si>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</si>
  <si>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</si>
  <si>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</si>
  <si>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</si>
  <si>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</si>
  <si>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</si>
  <si>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</si>
  <si>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</si>
  <si>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</si>
  <si>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</si>
  <si>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</si>
  <si>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Sergey Stepanov</t>
  </si>
  <si>
    <t>Archil Kontselidze</t>
  </si>
  <si>
    <t>https://vtb.ge/</t>
  </si>
  <si>
    <t>VTB Bank Georgia JSC</t>
  </si>
  <si>
    <t>Non-independent chair</t>
  </si>
  <si>
    <t>Ilnar Shaimardanov</t>
  </si>
  <si>
    <t>Non-independent member</t>
  </si>
  <si>
    <t>Asya Zakharova</t>
  </si>
  <si>
    <t>Svetlana Karaliova</t>
  </si>
  <si>
    <t>CEO</t>
  </si>
  <si>
    <t>Mamuka Menteshashvili</t>
  </si>
  <si>
    <t>CFO</t>
  </si>
  <si>
    <t>Niko Chkhetiani</t>
  </si>
  <si>
    <t>Chief Risk Officer</t>
  </si>
  <si>
    <t>Natia Tkhilaishvili</t>
  </si>
  <si>
    <t>Chief Retail Banking Officer</t>
  </si>
  <si>
    <t>Vladimer Robakidze</t>
  </si>
  <si>
    <t>Chief Corporate Banking Officer</t>
  </si>
  <si>
    <t>Irakli Dolidze</t>
  </si>
  <si>
    <t>Chief Operating Officer</t>
  </si>
  <si>
    <t>VTB Bank (PJSC)</t>
  </si>
  <si>
    <t xml:space="preserve">LTD "Lakarpa Enterprises Limited"       </t>
  </si>
  <si>
    <t>Russian Federation</t>
  </si>
  <si>
    <t xml:space="preserve"> Note 9 (Capital), N10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</si>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</sst>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_);_(* \(#,##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
      <sz val="10"/>
      <color rgb="FF333333"/>
      <name val="Sylfaen"/>
      <family val="1"/>
    </font>
    <font>
      <b/>
      <i/>
      <sz val="10"/>
      <color theme="1"/>
      <name val="Sylfaen"/>
      <family val="1"/>
    </font>
  </fonts>
  <fills count="154">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tint="0.34998626667073579"/>
        <bgColor indexed="64"/>
      </patternFill>
    </fill>
  </fills>
  <borders count="216">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thin">
        <color theme="6" tint="-0.499984740745262"/>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9"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4" fillId="64" borderId="37" applyNumberFormat="0" applyAlignment="0" applyProtection="0"/>
    <xf numFmtId="0" fontId="25" fillId="9" borderId="32"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0" fontId="24"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0" fontId="25" fillId="9" borderId="32"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0" fontId="24"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8" applyNumberFormat="0" applyAlignment="0" applyProtection="0">
      <alignment horizontal="left" vertical="center"/>
    </xf>
    <xf numFmtId="0" fontId="37" fillId="0" borderId="28" applyNumberFormat="0" applyAlignment="0" applyProtection="0">
      <alignment horizontal="left" vertical="center"/>
    </xf>
    <xf numFmtId="168" fontId="37" fillId="0" borderId="28"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39" applyNumberFormat="0" applyFill="0" applyAlignment="0" applyProtection="0"/>
    <xf numFmtId="169" fontId="38" fillId="0" borderId="39" applyNumberFormat="0" applyFill="0" applyAlignment="0" applyProtection="0"/>
    <xf numFmtId="0"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0" fontId="38" fillId="0" borderId="39" applyNumberFormat="0" applyFill="0" applyAlignment="0" applyProtection="0"/>
    <xf numFmtId="0" fontId="39" fillId="0" borderId="40" applyNumberFormat="0" applyFill="0" applyAlignment="0" applyProtection="0"/>
    <xf numFmtId="169" fontId="39" fillId="0" borderId="40" applyNumberFormat="0" applyFill="0" applyAlignment="0" applyProtection="0"/>
    <xf numFmtId="0"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0" fontId="39" fillId="0" borderId="40" applyNumberFormat="0" applyFill="0" applyAlignment="0" applyProtection="0"/>
    <xf numFmtId="0" fontId="40" fillId="0" borderId="41" applyNumberFormat="0" applyFill="0" applyAlignment="0" applyProtection="0"/>
    <xf numFmtId="169"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9"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0" fontId="49" fillId="42" borderId="36"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2" applyNumberFormat="0" applyFill="0" applyAlignment="0" applyProtection="0"/>
    <xf numFmtId="0" fontId="53" fillId="0" borderId="31"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0" fontId="52" fillId="0" borderId="42"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0" fontId="52" fillId="0" borderId="42"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3"/>
    <xf numFmtId="169" fontId="9" fillId="0" borderId="43"/>
    <xf numFmtId="168" fontId="9"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168"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168" fontId="2" fillId="0" borderId="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169"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168"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9"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9"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8" fillId="0" borderId="47"/>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19" fillId="0" borderId="0"/>
    <xf numFmtId="0" fontId="146" fillId="69" borderId="65"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3" applyFont="0" applyBorder="0">
      <alignment horizontal="center" wrapText="1"/>
    </xf>
    <xf numFmtId="3" fontId="2" fillId="74" borderId="122"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7" fillId="0" borderId="0" applyFont="0" applyFill="0" applyBorder="0" applyAlignment="0" applyProtection="0"/>
    <xf numFmtId="8" fontId="148" fillId="0" borderId="0" applyFont="0" applyFill="0" applyBorder="0" applyAlignment="0" applyProtection="0"/>
    <xf numFmtId="8" fontId="148" fillId="0" borderId="0" applyFont="0" applyFill="0" applyBorder="0" applyAlignment="0" applyProtection="0"/>
    <xf numFmtId="202"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203" fontId="147" fillId="0" borderId="0" applyFont="0" applyFill="0" applyBorder="0" applyAlignment="0" applyProtection="0"/>
    <xf numFmtId="203" fontId="147" fillId="0" borderId="0" applyFont="0" applyFill="0" applyBorder="0" applyAlignment="0" applyProtection="0"/>
    <xf numFmtId="7" fontId="147" fillId="0" borderId="0" applyFont="0" applyFill="0" applyBorder="0" applyAlignment="0" applyProtection="0"/>
    <xf numFmtId="7" fontId="147" fillId="0" borderId="0" applyFont="0" applyFill="0" applyBorder="0" applyAlignment="0" applyProtection="0"/>
    <xf numFmtId="204" fontId="147" fillId="0" borderId="0" applyFont="0" applyFill="0" applyBorder="0" applyAlignment="0" applyProtection="0"/>
    <xf numFmtId="204"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205" fontId="103" fillId="0" borderId="0"/>
    <xf numFmtId="205" fontId="103" fillId="0" borderId="0"/>
    <xf numFmtId="205" fontId="103" fillId="0" borderId="0"/>
    <xf numFmtId="205" fontId="103" fillId="0" borderId="0"/>
    <xf numFmtId="0" fontId="103" fillId="0" borderId="0"/>
    <xf numFmtId="205" fontId="103" fillId="0" borderId="0"/>
    <xf numFmtId="5" fontId="148" fillId="0" borderId="0" applyFont="0" applyFill="0" applyBorder="0" applyAlignment="0" applyProtection="0"/>
    <xf numFmtId="5" fontId="148" fillId="0" borderId="0" applyFont="0" applyFill="0" applyBorder="0" applyAlignment="0" applyProtection="0"/>
    <xf numFmtId="202"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02" fontId="147" fillId="0" borderId="0" applyFont="0" applyFill="0" applyBorder="0" applyAlignment="0" applyProtection="0"/>
    <xf numFmtId="202" fontId="147" fillId="0" borderId="0" applyFont="0" applyFill="0" applyBorder="0" applyAlignment="0" applyProtection="0"/>
    <xf numFmtId="202" fontId="147"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10" fontId="148" fillId="0" borderId="0" applyFont="0" applyFill="0" applyBorder="0" applyAlignment="0" applyProtection="0"/>
    <xf numFmtId="10" fontId="148" fillId="0" borderId="0" applyFont="0" applyFill="0" applyBorder="0" applyAlignment="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2" fillId="0" borderId="0" applyNumberForma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206" fontId="152" fillId="0" borderId="0" applyFont="0" applyFill="0" applyBorder="0" applyAlignment="0" applyProtection="0"/>
    <xf numFmtId="0" fontId="19" fillId="0" borderId="0" applyFont="0" applyFill="0" applyBorder="0" applyAlignment="0" applyProtection="0"/>
    <xf numFmtId="207" fontId="153" fillId="0" borderId="0" applyFont="0" applyFill="0" applyBorder="0" applyAlignment="0" applyProtection="0"/>
    <xf numFmtId="208" fontId="153" fillId="0" borderId="0" applyFont="0" applyFill="0" applyBorder="0" applyAlignment="0" applyProtection="0"/>
    <xf numFmtId="209" fontId="153" fillId="0" borderId="0" applyFont="0" applyFill="0" applyBorder="0" applyAlignment="0" applyProtection="0"/>
    <xf numFmtId="210" fontId="153" fillId="0" borderId="0" applyFont="0" applyFill="0" applyBorder="0" applyAlignment="0" applyProtection="0"/>
    <xf numFmtId="0" fontId="153" fillId="0" borderId="0"/>
    <xf numFmtId="0" fontId="19" fillId="0" borderId="0" applyFont="0" applyFill="0" applyBorder="0" applyAlignment="0" applyProtection="0"/>
    <xf numFmtId="211" fontId="152" fillId="0" borderId="0" applyFont="0" applyFill="0" applyBorder="0" applyAlignment="0" applyProtection="0"/>
    <xf numFmtId="0" fontId="148"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4"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2" fillId="0"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157" fillId="0" borderId="0"/>
    <xf numFmtId="0" fontId="157"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7" fillId="0" borderId="0"/>
    <xf numFmtId="0" fontId="2" fillId="0" borderId="0"/>
    <xf numFmtId="0" fontId="2" fillId="0" borderId="0">
      <alignment horizontal="left" wrapText="1"/>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2" fillId="0" borderId="0">
      <alignment horizontal="left" wrapText="1"/>
    </xf>
    <xf numFmtId="0" fontId="2" fillId="0" borderId="0">
      <alignment horizontal="left" wrapText="1"/>
    </xf>
    <xf numFmtId="0" fontId="157" fillId="0" borderId="0"/>
    <xf numFmtId="0" fontId="157" fillId="0" borderId="0"/>
    <xf numFmtId="0" fontId="157" fillId="0" borderId="0"/>
    <xf numFmtId="0" fontId="157" fillId="0"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85"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7" fillId="0" borderId="0"/>
    <xf numFmtId="0" fontId="157" fillId="0" borderId="0"/>
    <xf numFmtId="0" fontId="157" fillId="0" borderId="0"/>
    <xf numFmtId="0" fontId="157"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8" fillId="0" borderId="0"/>
    <xf numFmtId="0" fontId="2" fillId="85" borderId="0"/>
    <xf numFmtId="0" fontId="2" fillId="0" borderId="0"/>
    <xf numFmtId="0" fontId="2" fillId="0" borderId="0"/>
    <xf numFmtId="0" fontId="2" fillId="0" borderId="0" applyFont="0" applyFill="0" applyBorder="0" applyAlignment="0" applyProtection="0"/>
    <xf numFmtId="0" fontId="157" fillId="0" borderId="0"/>
    <xf numFmtId="0" fontId="157" fillId="0" borderId="0"/>
    <xf numFmtId="0" fontId="157" fillId="0" borderId="0"/>
    <xf numFmtId="0" fontId="157"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61" fillId="89"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7" fillId="0" borderId="0"/>
    <xf numFmtId="0" fontId="157" fillId="0" borderId="0"/>
    <xf numFmtId="0" fontId="157" fillId="0" borderId="0"/>
    <xf numFmtId="0" fontId="157"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7"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7"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7" fillId="0" borderId="0"/>
    <xf numFmtId="0" fontId="157"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2" fillId="0" borderId="138"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7" fillId="0" borderId="0"/>
    <xf numFmtId="0" fontId="157" fillId="0" borderId="0"/>
    <xf numFmtId="0" fontId="2" fillId="0" borderId="0"/>
    <xf numFmtId="0" fontId="157" fillId="0" borderId="0"/>
    <xf numFmtId="0" fontId="157" fillId="0" borderId="0"/>
    <xf numFmtId="0" fontId="157" fillId="0" borderId="0"/>
    <xf numFmtId="0" fontId="8" fillId="0" borderId="0"/>
    <xf numFmtId="0" fontId="158" fillId="0" borderId="0"/>
    <xf numFmtId="0" fontId="2" fillId="0" borderId="0"/>
    <xf numFmtId="0" fontId="2" fillId="85"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157" fillId="0" borderId="0"/>
    <xf numFmtId="0" fontId="157"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5" fillId="86" borderId="137"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7"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2" fillId="0" borderId="138" applyNumberFormat="0" applyFill="0" applyAlignment="0" applyProtection="0"/>
    <xf numFmtId="0" fontId="16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2" fillId="0" borderId="0">
      <alignment horizontal="left" wrapText="1"/>
    </xf>
    <xf numFmtId="0" fontId="164"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165" fillId="0" borderId="139" applyNumberFormat="0" applyFill="0" applyProtection="0">
      <alignment horizontal="center"/>
    </xf>
    <xf numFmtId="0" fontId="165"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lignment horizontal="left" wrapText="1"/>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57" fillId="0" borderId="0"/>
    <xf numFmtId="0" fontId="157" fillId="0" borderId="0"/>
    <xf numFmtId="0" fontId="2" fillId="0" borderId="0"/>
    <xf numFmtId="0" fontId="2" fillId="0" borderId="0"/>
    <xf numFmtId="0" fontId="157" fillId="0" borderId="0"/>
    <xf numFmtId="0" fontId="157" fillId="0" borderId="0"/>
    <xf numFmtId="0" fontId="2"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0" borderId="0"/>
    <xf numFmtId="0" fontId="157" fillId="0" borderId="0"/>
    <xf numFmtId="0" fontId="2" fillId="0"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xf numFmtId="0" fontId="2" fillId="0" borderId="0"/>
    <xf numFmtId="0" fontId="2" fillId="0" borderId="0"/>
    <xf numFmtId="0" fontId="159"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69" fillId="0" borderId="0">
      <alignment horizontal="left" vertical="center"/>
    </xf>
    <xf numFmtId="0" fontId="157" fillId="0" borderId="0"/>
    <xf numFmtId="0" fontId="169"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0" fillId="0" borderId="0"/>
    <xf numFmtId="1" fontId="171" fillId="0" borderId="132">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2" fillId="0" borderId="0" applyFill="0" applyBorder="0" applyAlignment="0" applyProtection="0"/>
    <xf numFmtId="239" fontId="172" fillId="0" borderId="0" applyFill="0" applyBorder="0" applyAlignment="0" applyProtection="0"/>
    <xf numFmtId="239" fontId="172" fillId="0" borderId="0" applyFill="0" applyBorder="0" applyAlignment="0" applyProtection="0"/>
    <xf numFmtId="240" fontId="172" fillId="0" borderId="0" applyFill="0" applyBorder="0" applyAlignment="0" applyProtection="0"/>
    <xf numFmtId="240" fontId="172" fillId="0" borderId="0" applyFill="0" applyBorder="0" applyAlignment="0" applyProtection="0"/>
    <xf numFmtId="240" fontId="172"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3" fillId="0" borderId="63"/>
    <xf numFmtId="0" fontId="159"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0" fontId="148" fillId="0" borderId="0" applyFont="0" applyFill="0" applyBorder="0" applyAlignment="0" applyProtection="0"/>
    <xf numFmtId="14" fontId="174" fillId="0" borderId="0" applyFill="0" applyBorder="0" applyProtection="0">
      <alignment horizontal="right"/>
    </xf>
    <xf numFmtId="16" fontId="174" fillId="0" borderId="0" applyFill="0" applyBorder="0" applyProtection="0">
      <alignment horizontal="right"/>
    </xf>
    <xf numFmtId="18" fontId="174" fillId="0" borderId="0" applyFill="0" applyBorder="0" applyProtection="0">
      <alignment horizontal="right"/>
    </xf>
    <xf numFmtId="16" fontId="174" fillId="0" borderId="0" applyFill="0" applyBorder="0" applyProtection="0">
      <alignment horizontal="right"/>
    </xf>
    <xf numFmtId="22" fontId="174" fillId="0" borderId="0" applyFill="0" applyBorder="0" applyProtection="0">
      <alignment horizontal="right"/>
    </xf>
    <xf numFmtId="14" fontId="174" fillId="0" borderId="0" applyFill="0" applyBorder="0" applyProtection="0">
      <alignment horizontal="right"/>
    </xf>
    <xf numFmtId="20" fontId="174" fillId="0" borderId="0" applyFill="0" applyBorder="0" applyProtection="0">
      <alignment horizontal="right"/>
    </xf>
    <xf numFmtId="16" fontId="174" fillId="0" borderId="0" applyFill="0" applyBorder="0" applyProtection="0">
      <alignment horizontal="right"/>
    </xf>
    <xf numFmtId="16" fontId="174" fillId="0" borderId="0" applyFill="0" applyBorder="0" applyProtection="0">
      <alignment horizontal="right"/>
    </xf>
    <xf numFmtId="14" fontId="174" fillId="0" borderId="0" applyFill="0" applyBorder="0" applyProtection="0">
      <alignment horizontal="right"/>
    </xf>
    <xf numFmtId="1" fontId="174" fillId="0" borderId="0" applyFill="0" applyBorder="0" applyProtection="0">
      <alignment horizontal="right"/>
    </xf>
    <xf numFmtId="1" fontId="174" fillId="0" borderId="0" applyFill="0" applyBorder="0" applyProtection="0">
      <alignment horizontal="right"/>
    </xf>
    <xf numFmtId="1" fontId="174"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5" fillId="0" borderId="71"/>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7" fillId="101" borderId="0" applyNumberFormat="0" applyFont="0" applyBorder="0" applyProtection="0"/>
    <xf numFmtId="0" fontId="28" fillId="0" borderId="106" applyBorder="0"/>
    <xf numFmtId="0" fontId="28" fillId="0" borderId="106"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5"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0" fontId="178" fillId="0" borderId="0" applyNumberFormat="0" applyFill="0" applyBorder="0" applyAlignment="0">
      <protection locked="0"/>
    </xf>
    <xf numFmtId="246" fontId="159" fillId="0" borderId="0" applyFont="0" applyFill="0" applyBorder="0" applyAlignment="0" applyProtection="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applyProtection="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0" fontId="179" fillId="96" borderId="14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0" fillId="88" borderId="122" applyNumberFormat="0" applyFont="0" applyAlignment="0"/>
    <xf numFmtId="3" fontId="180" fillId="88" borderId="122" applyNumberFormat="0" applyFont="0" applyAlignment="0"/>
    <xf numFmtId="3" fontId="180" fillId="88" borderId="122" applyNumberFormat="0" applyFont="0" applyAlignment="0"/>
    <xf numFmtId="3" fontId="180" fillId="88" borderId="122" applyNumberFormat="0" applyFont="0" applyAlignment="0"/>
    <xf numFmtId="3" fontId="180" fillId="88" borderId="122" applyNumberFormat="0" applyFont="0" applyAlignment="0"/>
    <xf numFmtId="0" fontId="159"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247" fontId="178" fillId="107" borderId="122" applyNumberFormat="0" applyFill="0" applyBorder="0" applyAlignment="0" applyProtection="0"/>
    <xf numFmtId="0"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247" fontId="178" fillId="107" borderId="122" applyNumberFormat="0" applyFill="0" applyBorder="0" applyAlignment="0" applyProtection="0"/>
    <xf numFmtId="0" fontId="178" fillId="107" borderId="122" applyNumberFormat="0" applyFill="0" applyBorder="0" applyAlignment="0" applyProtection="0"/>
    <xf numFmtId="0" fontId="181" fillId="0" borderId="141"/>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2" fillId="108" borderId="142" applyNumberFormat="0" applyAlignment="0" applyProtection="0"/>
    <xf numFmtId="0" fontId="182" fillId="108" borderId="142" applyNumberFormat="0" applyAlignment="0" applyProtection="0"/>
    <xf numFmtId="0" fontId="183" fillId="0" borderId="0" applyNumberFormat="0" applyFill="0" applyAlignment="0"/>
    <xf numFmtId="0" fontId="184" fillId="0" borderId="143" applyNumberFormat="0" applyFont="0" applyFill="0" applyAlignment="0"/>
    <xf numFmtId="248"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21" fillId="63" borderId="144" applyNumberFormat="0" applyAlignment="0" applyProtection="0"/>
    <xf numFmtId="0" fontId="186" fillId="0" borderId="0" applyNumberFormat="0" applyFill="0" applyBorder="0" applyAlignment="0">
      <alignment horizontal="right"/>
    </xf>
    <xf numFmtId="38" fontId="187"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8" fillId="110"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8"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59" fillId="0" borderId="0" applyFont="0" applyFill="0" applyBorder="0" applyAlignment="0" applyProtection="0"/>
    <xf numFmtId="250" fontId="190" fillId="0" borderId="0"/>
    <xf numFmtId="0" fontId="191" fillId="0" borderId="145"/>
    <xf numFmtId="251" fontId="2" fillId="0" borderId="0"/>
    <xf numFmtId="0" fontId="191" fillId="0" borderId="146"/>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82" fillId="108" borderId="147">
      <alignment horizontal="center" vertical="center"/>
    </xf>
    <xf numFmtId="0" fontId="182" fillId="108" borderId="147">
      <alignment horizontal="center" vertical="center"/>
    </xf>
    <xf numFmtId="0" fontId="195" fillId="0" borderId="0" applyProtection="0">
      <alignment horizontal="center"/>
    </xf>
    <xf numFmtId="0" fontId="195"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6"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45" fillId="0" borderId="0" applyNumberFormat="0" applyFill="0" applyBorder="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172" fontId="159" fillId="0" borderId="0">
      <alignment vertical="top"/>
    </xf>
    <xf numFmtId="172" fontId="159" fillId="0" borderId="0">
      <alignment vertical="top"/>
    </xf>
    <xf numFmtId="172" fontId="159" fillId="0" borderId="0">
      <alignment vertical="top"/>
    </xf>
    <xf numFmtId="0" fontId="45" fillId="0" borderId="0" applyNumberFormat="0" applyFill="0" applyBorder="0" applyProtection="0">
      <alignment horizontal="right"/>
    </xf>
    <xf numFmtId="172" fontId="198" fillId="0" borderId="0">
      <alignment horizontal="right"/>
    </xf>
    <xf numFmtId="172" fontId="198" fillId="0" borderId="0">
      <alignment horizontal="right"/>
    </xf>
    <xf numFmtId="172" fontId="198" fillId="0" borderId="0">
      <alignment horizontal="right"/>
    </xf>
    <xf numFmtId="0" fontId="198" fillId="0" borderId="0">
      <alignment horizontal="left"/>
    </xf>
    <xf numFmtId="0" fontId="199" fillId="74" borderId="0" applyNumberFormat="0" applyBorder="0" applyAlignment="0" applyProtection="0"/>
    <xf numFmtId="252" fontId="103" fillId="0" borderId="142" applyNumberFormat="0" applyFont="0" applyFill="0" applyAlignment="0">
      <alignment vertical="center"/>
    </xf>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252" fontId="103" fillId="0" borderId="142" applyNumberFormat="0" applyFont="0" applyFill="0" applyAlignment="0">
      <alignment vertical="center"/>
    </xf>
    <xf numFmtId="0" fontId="103" fillId="0" borderId="142" applyNumberFormat="0" applyFont="0" applyFill="0"/>
    <xf numFmtId="0" fontId="103" fillId="0" borderId="142" applyNumberFormat="0" applyFont="0" applyFill="0"/>
    <xf numFmtId="252" fontId="103" fillId="0" borderId="142" applyNumberFormat="0" applyFont="0" applyFill="0" applyAlignment="0">
      <alignment vertical="center"/>
    </xf>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2" fillId="72" borderId="0"/>
    <xf numFmtId="0" fontId="200" fillId="0" borderId="1" applyNumberFormat="0" applyFont="0" applyFill="0" applyAlignment="0" applyProtection="0"/>
    <xf numFmtId="0" fontId="200" fillId="0" borderId="148" applyNumberFormat="0" applyFont="0" applyFill="0" applyAlignment="0" applyProtection="0"/>
    <xf numFmtId="0" fontId="148" fillId="0" borderId="106" applyNumberFormat="0" applyFont="0" applyFill="0" applyAlignment="0" applyProtection="0"/>
    <xf numFmtId="0" fontId="148" fillId="0" borderId="106" applyNumberFormat="0" applyFont="0" applyFill="0" applyAlignment="0" applyProtection="0"/>
    <xf numFmtId="0" fontId="148" fillId="0" borderId="65" applyNumberFormat="0" applyFont="0" applyFill="0" applyAlignment="0" applyProtection="0"/>
    <xf numFmtId="0" fontId="148" fillId="0" borderId="65" applyNumberFormat="0" applyFont="0" applyFill="0" applyAlignment="0" applyProtection="0"/>
    <xf numFmtId="0" fontId="148" fillId="0" borderId="65" applyNumberFormat="0" applyFont="0" applyFill="0" applyAlignment="0" applyProtection="0"/>
    <xf numFmtId="0" fontId="148" fillId="0" borderId="63" applyNumberFormat="0" applyFont="0" applyFill="0" applyAlignment="0" applyProtection="0"/>
    <xf numFmtId="0" fontId="148" fillId="0" borderId="63"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0" fontId="29"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21"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6"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0"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7" fontId="8"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8" fontId="201"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4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6"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9" fontId="201"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21"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0" fontId="21" fillId="63"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3"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3" borderId="144" applyNumberFormat="0" applyAlignment="0" applyProtection="0"/>
    <xf numFmtId="0" fontId="21" fillId="63" borderId="144" applyNumberFormat="0" applyAlignment="0" applyProtection="0"/>
    <xf numFmtId="0" fontId="21" fillId="63" borderId="144" applyNumberFormat="0" applyAlignment="0" applyProtection="0"/>
    <xf numFmtId="0" fontId="21" fillId="68" borderId="144" applyNumberFormat="0" applyAlignment="0" applyProtection="0"/>
    <xf numFmtId="0" fontId="21" fillId="63" borderId="144" applyNumberFormat="0" applyAlignment="0" applyProtection="0"/>
    <xf numFmtId="0" fontId="21" fillId="63" borderId="144" applyNumberFormat="0" applyAlignment="0" applyProtection="0"/>
    <xf numFmtId="0" fontId="202" fillId="109" borderId="144" applyNumberFormat="0" applyAlignment="0" applyProtection="0"/>
    <xf numFmtId="0" fontId="144" fillId="8" borderId="29" applyNumberFormat="0" applyAlignment="0" applyProtection="0"/>
    <xf numFmtId="3" fontId="45" fillId="41" borderId="65">
      <protection hidden="1"/>
    </xf>
    <xf numFmtId="0" fontId="202" fillId="109" borderId="144" applyNumberFormat="0" applyAlignment="0" applyProtection="0"/>
    <xf numFmtId="0" fontId="23" fillId="63" borderId="144" applyNumberFormat="0" applyAlignment="0" applyProtection="0"/>
    <xf numFmtId="0" fontId="23" fillId="63" borderId="144" applyNumberFormat="0" applyAlignment="0" applyProtection="0"/>
    <xf numFmtId="0" fontId="23" fillId="63" borderId="144" applyNumberFormat="0" applyAlignment="0" applyProtection="0"/>
    <xf numFmtId="0" fontId="23" fillId="63"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3" fillId="63" borderId="144" applyNumberFormat="0" applyAlignment="0" applyProtection="0"/>
    <xf numFmtId="0" fontId="23" fillId="63" borderId="144" applyNumberFormat="0" applyAlignment="0" applyProtection="0"/>
    <xf numFmtId="0" fontId="202" fillId="109" borderId="144" applyNumberFormat="0" applyAlignment="0" applyProtection="0"/>
    <xf numFmtId="0" fontId="202" fillId="109" borderId="144" applyNumberFormat="0" applyAlignment="0" applyProtection="0"/>
    <xf numFmtId="0" fontId="23" fillId="63" borderId="144" applyNumberFormat="0" applyAlignment="0" applyProtection="0"/>
    <xf numFmtId="0" fontId="23" fillId="63" borderId="144" applyNumberFormat="0" applyAlignment="0" applyProtection="0"/>
    <xf numFmtId="0" fontId="23" fillId="63" borderId="144" applyNumberFormat="0" applyAlignment="0" applyProtection="0"/>
    <xf numFmtId="0" fontId="148" fillId="0" borderId="0" applyFont="0" applyFill="0" applyBorder="0" applyAlignment="0" applyProtection="0"/>
    <xf numFmtId="38" fontId="148" fillId="0" borderId="0" applyFont="0" applyFill="0" applyBorder="0" applyAlignment="0" applyProtection="0"/>
    <xf numFmtId="38" fontId="148" fillId="0" borderId="0" applyFont="0" applyFill="0" applyBorder="0" applyAlignment="0" applyProtection="0"/>
    <xf numFmtId="38" fontId="148"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40" fontId="148" fillId="0" borderId="0" applyFont="0" applyFill="0" applyBorder="0" applyAlignment="0" applyProtection="0"/>
    <xf numFmtId="40" fontId="148"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2" applyNumberFormat="0" applyFill="0" applyAlignment="0" applyProtection="0"/>
    <xf numFmtId="0" fontId="24" fillId="64"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3" fillId="0" borderId="65" applyBorder="0"/>
    <xf numFmtId="260" fontId="204" fillId="0" borderId="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113" borderId="37" applyNumberFormat="0" applyAlignment="0" applyProtection="0"/>
    <xf numFmtId="0" fontId="26" fillId="113" borderId="37" applyNumberFormat="0" applyAlignment="0" applyProtection="0"/>
    <xf numFmtId="0" fontId="26" fillId="113" borderId="37" applyNumberFormat="0" applyAlignment="0" applyProtection="0"/>
    <xf numFmtId="0" fontId="26" fillId="113" borderId="37" applyNumberFormat="0" applyAlignment="0" applyProtection="0"/>
    <xf numFmtId="0" fontId="24" fillId="64" borderId="37" applyNumberFormat="0" applyAlignment="0" applyProtection="0"/>
    <xf numFmtId="0" fontId="24"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vertical="center"/>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vertical="center"/>
    </xf>
    <xf numFmtId="10" fontId="206" fillId="0" borderId="0">
      <alignment vertical="center"/>
    </xf>
    <xf numFmtId="3" fontId="206"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7" fillId="0" borderId="149"/>
    <xf numFmtId="201" fontId="208" fillId="0" borderId="0" applyFont="0" applyFill="0" applyBorder="0" applyAlignment="0" applyProtection="0"/>
    <xf numFmtId="0" fontId="209" fillId="0" borderId="0"/>
    <xf numFmtId="0" fontId="209" fillId="0" borderId="0"/>
    <xf numFmtId="0" fontId="209" fillId="0" borderId="0"/>
    <xf numFmtId="0" fontId="209" fillId="0" borderId="0"/>
    <xf numFmtId="261" fontId="2" fillId="0" borderId="0"/>
    <xf numFmtId="261" fontId="2" fillId="0" borderId="0"/>
    <xf numFmtId="261" fontId="2" fillId="0" borderId="0"/>
    <xf numFmtId="261" fontId="2" fillId="0" borderId="0"/>
    <xf numFmtId="217" fontId="210" fillId="0" borderId="0">
      <alignment horizontal="right" vertical="center" wrapText="1"/>
    </xf>
    <xf numFmtId="217" fontId="210" fillId="0" borderId="0">
      <alignment horizontal="right" vertical="center" wrapText="1"/>
    </xf>
    <xf numFmtId="217" fontId="210"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44" fontId="8"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38" fontId="211"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2" fillId="0" borderId="0">
      <alignment horizontal="center"/>
      <protection locked="0"/>
    </xf>
    <xf numFmtId="0" fontId="2" fillId="0" borderId="0" applyFont="0" applyFill="0" applyBorder="0" applyAlignment="0" applyProtection="0"/>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1" fillId="0" borderId="0" applyFont="0" applyFill="0" applyBorder="0" applyAlignment="0" applyProtection="0">
      <alignment horizontal="right"/>
    </xf>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3" fontId="161"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1" fillId="0" borderId="0" applyFont="0" applyFill="0" applyBorder="0" applyAlignment="0" applyProtection="0">
      <alignment horizontal="right"/>
    </xf>
    <xf numFmtId="264" fontId="161" fillId="0" borderId="0" applyFont="0" applyFill="0" applyBorder="0" applyAlignment="0" applyProtection="0">
      <alignment horizontal="right"/>
    </xf>
    <xf numFmtId="166"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Alignment="0" applyProtection="0">
      <alignment horizontal="right"/>
    </xf>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1"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3"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21" fontId="147" fillId="0" borderId="0" applyFont="0" applyFill="0" applyBorder="0" applyAlignment="0" applyProtection="0"/>
    <xf numFmtId="221" fontId="147" fillId="0" borderId="0" applyFont="0" applyFill="0" applyBorder="0" applyAlignment="0" applyProtection="0"/>
    <xf numFmtId="3" fontId="208" fillId="0" borderId="133">
      <alignment vertical="center"/>
    </xf>
    <xf numFmtId="39"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3" fontId="208" fillId="0" borderId="133">
      <alignment vertical="center"/>
    </xf>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3" fontId="208" fillId="0" borderId="133">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4" fillId="111" borderId="0" applyBorder="0">
      <alignment horizontal="left"/>
    </xf>
    <xf numFmtId="0" fontId="215" fillId="114" borderId="0" applyNumberFormat="0" applyBorder="0">
      <alignment horizontal="left"/>
    </xf>
    <xf numFmtId="0" fontId="29"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9" fillId="73" borderId="150" applyNumberFormat="0" applyFont="0" applyAlignment="0" applyProtection="0"/>
    <xf numFmtId="0" fontId="29" fillId="73" borderId="150" applyNumberFormat="0" applyFont="0" applyAlignment="0" applyProtection="0"/>
    <xf numFmtId="0" fontId="29" fillId="73" borderId="150" applyNumberFormat="0" applyFont="0" applyAlignment="0" applyProtection="0"/>
    <xf numFmtId="3" fontId="208" fillId="0" borderId="133">
      <alignment vertical="center"/>
    </xf>
    <xf numFmtId="0" fontId="29" fillId="73" borderId="150" applyNumberFormat="0" applyFont="0" applyAlignment="0" applyProtection="0"/>
    <xf numFmtId="0" fontId="29"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71" fillId="73" borderId="150"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6" fillId="0" borderId="0" applyFill="0" applyBorder="0">
      <alignment horizontal="left"/>
    </xf>
    <xf numFmtId="0" fontId="217" fillId="115" borderId="0"/>
    <xf numFmtId="0" fontId="24" fillId="64" borderId="37"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8" fillId="0" borderId="0" applyNumberFormat="0" applyAlignment="0">
      <alignment horizontal="left"/>
    </xf>
    <xf numFmtId="0" fontId="219" fillId="0" borderId="126" applyNumberFormat="0" applyFill="0" applyBorder="0" applyAlignment="0" applyProtection="0">
      <alignment horizontal="center"/>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19" fillId="0" borderId="126" applyNumberFormat="0" applyFill="0" applyBorder="0" applyAlignment="0" applyProtection="0">
      <alignment horizontal="center"/>
      <protection locked="0"/>
    </xf>
    <xf numFmtId="0" fontId="219" fillId="0" borderId="126" applyNumberFormat="0" applyFill="0" applyBorder="0" applyAlignment="0" applyProtection="0">
      <alignment horizontal="center"/>
      <protection locked="0"/>
    </xf>
    <xf numFmtId="3" fontId="208" fillId="0" borderId="133">
      <alignment vertical="center"/>
    </xf>
    <xf numFmtId="0" fontId="219" fillId="0" borderId="126" applyNumberFormat="0" applyFill="0" applyBorder="0" applyAlignment="0" applyProtection="0">
      <alignment horizontal="center"/>
      <protection locked="0"/>
    </xf>
    <xf numFmtId="0" fontId="219" fillId="0" borderId="126" applyNumberFormat="0" applyFill="0" applyBorder="0" applyAlignment="0" applyProtection="0">
      <alignment horizontal="center"/>
      <protection locked="0"/>
    </xf>
    <xf numFmtId="3" fontId="208" fillId="0" borderId="133">
      <alignment vertical="center"/>
    </xf>
    <xf numFmtId="0" fontId="220" fillId="0" borderId="126" applyNumberFormat="0" applyFill="0" applyBorder="0">
      <protection locked="0"/>
    </xf>
    <xf numFmtId="0" fontId="220" fillId="0" borderId="126" applyNumberFormat="0" applyFill="0" applyBorder="0">
      <protection locked="0"/>
    </xf>
    <xf numFmtId="3" fontId="208" fillId="0" borderId="133">
      <alignment vertical="center"/>
    </xf>
    <xf numFmtId="0" fontId="220" fillId="0" borderId="126" applyNumberFormat="0" applyFill="0" applyBorder="0">
      <protection locked="0"/>
    </xf>
    <xf numFmtId="0" fontId="220" fillId="0" borderId="126" applyNumberFormat="0" applyFill="0" applyBorder="0">
      <protection locked="0"/>
    </xf>
    <xf numFmtId="3" fontId="208" fillId="0" borderId="133">
      <alignment vertical="center"/>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3" fontId="208" fillId="0" borderId="133">
      <alignment vertical="center"/>
    </xf>
    <xf numFmtId="3" fontId="221" fillId="0" borderId="151" applyNumberFormat="0" applyAlignment="0">
      <alignment vertical="center"/>
    </xf>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3" fontId="208" fillId="0" borderId="133">
      <alignment vertical="center"/>
    </xf>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 fillId="0" borderId="0" applyFont="0" applyFill="0" applyBorder="0" applyAlignment="0" applyProtection="0"/>
    <xf numFmtId="265" fontId="222"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8" fillId="0" borderId="133">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3">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21" fontId="8"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3" fontId="208" fillId="0" borderId="133">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1" fillId="0" borderId="0" applyFont="0" applyFill="0" applyBorder="0" applyAlignment="0" applyProtection="0">
      <alignment horizontal="right"/>
    </xf>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267" fontId="161" fillId="0" borderId="0" applyFont="0" applyFill="0" applyBorder="0" applyAlignment="0" applyProtection="0">
      <alignment horizontal="right"/>
    </xf>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267" fontId="161" fillId="0" borderId="0" applyFont="0" applyFill="0" applyBorder="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3" fontId="208" fillId="0" borderId="133">
      <alignment vertical="center"/>
    </xf>
    <xf numFmtId="3" fontId="208" fillId="0" borderId="133">
      <alignment vertical="center"/>
    </xf>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1" fillId="0" borderId="0" applyFont="0" applyFill="0" applyBorder="0" applyProtection="0"/>
    <xf numFmtId="3" fontId="208" fillId="0" borderId="133">
      <alignment vertical="center"/>
    </xf>
    <xf numFmtId="3" fontId="208" fillId="0" borderId="133">
      <alignment vertical="center"/>
    </xf>
    <xf numFmtId="267" fontId="161" fillId="0" borderId="0" applyFont="0" applyFill="0" applyBorder="0" applyProtection="0"/>
    <xf numFmtId="267" fontId="161" fillId="0" borderId="0" applyFont="0" applyFill="0" applyBorder="0" applyProtection="0"/>
    <xf numFmtId="3" fontId="208" fillId="0" borderId="133">
      <alignment vertical="center"/>
    </xf>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3" fontId="208" fillId="0" borderId="133">
      <alignment vertical="center"/>
    </xf>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267" fontId="161" fillId="0" borderId="0" applyFont="0" applyFill="0" applyBorder="0" applyProtection="0"/>
    <xf numFmtId="3" fontId="208" fillId="0" borderId="133">
      <alignment vertical="center"/>
    </xf>
    <xf numFmtId="267" fontId="161" fillId="0" borderId="0" applyFont="0" applyFill="0" applyBorder="0" applyProtection="0"/>
    <xf numFmtId="267" fontId="161" fillId="0" borderId="0" applyFont="0" applyFill="0" applyBorder="0" applyProtection="0"/>
    <xf numFmtId="3" fontId="208" fillId="0" borderId="133">
      <alignment vertical="center"/>
    </xf>
    <xf numFmtId="197" fontId="2" fillId="0" borderId="0" applyFont="0" applyFill="0" applyBorder="0" applyAlignment="0" applyProtection="0"/>
    <xf numFmtId="3" fontId="208" fillId="0" borderId="133">
      <alignment vertical="center"/>
    </xf>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267" fontId="161" fillId="0" borderId="0" applyFont="0" applyFill="0" applyBorder="0" applyProtection="0"/>
    <xf numFmtId="197" fontId="2" fillId="0" borderId="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3">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8" fillId="0" borderId="133">
      <alignment vertical="center"/>
    </xf>
    <xf numFmtId="3" fontId="208" fillId="0" borderId="133">
      <alignment vertical="center"/>
    </xf>
    <xf numFmtId="268" fontId="223" fillId="0" borderId="0"/>
    <xf numFmtId="0" fontId="2" fillId="0" borderId="0" applyNumberFormat="0" applyFont="0" applyFill="0" applyBorder="0" applyAlignment="0" applyProtection="0"/>
    <xf numFmtId="268" fontId="223" fillId="0" borderId="0"/>
    <xf numFmtId="3" fontId="208" fillId="0" borderId="133">
      <alignment vertical="center"/>
    </xf>
    <xf numFmtId="268" fontId="223" fillId="0" borderId="0"/>
    <xf numFmtId="3" fontId="208" fillId="0" borderId="133">
      <alignment vertical="center"/>
    </xf>
    <xf numFmtId="268" fontId="223" fillId="0" borderId="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268" fontId="223" fillId="0" borderId="0"/>
    <xf numFmtId="268" fontId="223" fillId="0" borderId="0"/>
    <xf numFmtId="3" fontId="208" fillId="0" borderId="133">
      <alignment vertical="center"/>
    </xf>
    <xf numFmtId="3" fontId="208" fillId="0" borderId="133">
      <alignment vertical="center"/>
    </xf>
    <xf numFmtId="0" fontId="223" fillId="0" borderId="0"/>
    <xf numFmtId="0" fontId="2" fillId="0" borderId="0" applyNumberFormat="0" applyFont="0" applyFill="0" applyBorder="0" applyAlignment="0" applyProtection="0"/>
    <xf numFmtId="3" fontId="208" fillId="0" borderId="133">
      <alignment vertical="center"/>
    </xf>
    <xf numFmtId="0" fontId="223" fillId="0" borderId="0"/>
    <xf numFmtId="3" fontId="208" fillId="0" borderId="133">
      <alignment vertical="center"/>
    </xf>
    <xf numFmtId="0" fontId="223" fillId="0" borderId="0"/>
    <xf numFmtId="3" fontId="208" fillId="0" borderId="133">
      <alignment vertical="center"/>
    </xf>
    <xf numFmtId="0" fontId="223" fillId="0" borderId="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23" fillId="0" borderId="0"/>
    <xf numFmtId="0" fontId="223" fillId="0" borderId="0"/>
    <xf numFmtId="3" fontId="208" fillId="0" borderId="133">
      <alignment vertical="center"/>
    </xf>
    <xf numFmtId="3" fontId="208" fillId="0" borderId="133">
      <alignment vertical="center"/>
    </xf>
    <xf numFmtId="0" fontId="223" fillId="0" borderId="0"/>
    <xf numFmtId="3" fontId="208" fillId="0" borderId="133">
      <alignment vertical="center"/>
    </xf>
    <xf numFmtId="0" fontId="223" fillId="0" borderId="0"/>
    <xf numFmtId="0" fontId="223" fillId="0" borderId="0"/>
    <xf numFmtId="3" fontId="208" fillId="0" borderId="133">
      <alignment vertical="center"/>
    </xf>
    <xf numFmtId="3" fontId="208" fillId="0" borderId="133">
      <alignment vertical="center"/>
    </xf>
    <xf numFmtId="0" fontId="223" fillId="0" borderId="0"/>
    <xf numFmtId="3" fontId="208" fillId="0" borderId="133">
      <alignment vertical="center"/>
    </xf>
    <xf numFmtId="268" fontId="223" fillId="0" borderId="0"/>
    <xf numFmtId="3" fontId="208" fillId="0" borderId="133">
      <alignment vertical="center"/>
    </xf>
    <xf numFmtId="268" fontId="223" fillId="0" borderId="0"/>
    <xf numFmtId="268" fontId="223" fillId="0" borderId="0"/>
    <xf numFmtId="3" fontId="208" fillId="0" borderId="133">
      <alignment vertical="center"/>
    </xf>
    <xf numFmtId="3" fontId="208" fillId="0" borderId="133">
      <alignment vertical="center"/>
    </xf>
    <xf numFmtId="0" fontId="223" fillId="0" borderId="0"/>
    <xf numFmtId="0" fontId="223" fillId="0" borderId="0"/>
    <xf numFmtId="3" fontId="208" fillId="0" borderId="133">
      <alignment vertical="center"/>
    </xf>
    <xf numFmtId="0" fontId="223" fillId="0" borderId="0"/>
    <xf numFmtId="3" fontId="208" fillId="0" borderId="133">
      <alignment vertical="center"/>
    </xf>
    <xf numFmtId="0" fontId="223" fillId="0" borderId="0"/>
    <xf numFmtId="3" fontId="208" fillId="0" borderId="133">
      <alignment vertical="center"/>
    </xf>
    <xf numFmtId="0" fontId="223" fillId="0" borderId="0"/>
    <xf numFmtId="3" fontId="208" fillId="0" borderId="133">
      <alignment vertical="center"/>
    </xf>
    <xf numFmtId="3" fontId="208" fillId="0" borderId="133">
      <alignment vertical="center"/>
    </xf>
    <xf numFmtId="0" fontId="223" fillId="0" borderId="0"/>
    <xf numFmtId="3" fontId="208" fillId="0" borderId="133">
      <alignment vertical="center"/>
    </xf>
    <xf numFmtId="0" fontId="223" fillId="0" borderId="0"/>
    <xf numFmtId="0" fontId="223" fillId="0" borderId="0"/>
    <xf numFmtId="3" fontId="208" fillId="0" borderId="133">
      <alignment vertical="center"/>
    </xf>
    <xf numFmtId="3" fontId="208" fillId="0" borderId="133">
      <alignment vertical="center"/>
    </xf>
    <xf numFmtId="0" fontId="223" fillId="0" borderId="0"/>
    <xf numFmtId="3" fontId="208" fillId="0" borderId="133">
      <alignment vertical="center"/>
    </xf>
    <xf numFmtId="268" fontId="223" fillId="0" borderId="0"/>
    <xf numFmtId="268" fontId="223" fillId="0" borderId="0"/>
    <xf numFmtId="3" fontId="208" fillId="0" borderId="133">
      <alignment vertical="center"/>
    </xf>
    <xf numFmtId="268" fontId="223" fillId="0" borderId="0"/>
    <xf numFmtId="3" fontId="208" fillId="0" borderId="133">
      <alignment vertical="center"/>
    </xf>
    <xf numFmtId="268" fontId="223" fillId="0" borderId="0"/>
    <xf numFmtId="3" fontId="208" fillId="0" borderId="133">
      <alignment vertical="center"/>
    </xf>
    <xf numFmtId="268" fontId="223" fillId="0" borderId="0"/>
    <xf numFmtId="3" fontId="208" fillId="0" borderId="133">
      <alignment vertical="center"/>
    </xf>
    <xf numFmtId="3" fontId="208" fillId="0" borderId="133">
      <alignment vertical="center"/>
    </xf>
    <xf numFmtId="268" fontId="223" fillId="0" borderId="0"/>
    <xf numFmtId="3" fontId="208" fillId="0" borderId="133">
      <alignment vertical="center"/>
    </xf>
    <xf numFmtId="268" fontId="223" fillId="0" borderId="0"/>
    <xf numFmtId="268" fontId="223" fillId="0" borderId="0"/>
    <xf numFmtId="3" fontId="208" fillId="0" borderId="133">
      <alignment vertical="center"/>
    </xf>
    <xf numFmtId="3" fontId="208" fillId="0" borderId="133">
      <alignment vertical="center"/>
    </xf>
    <xf numFmtId="268" fontId="223" fillId="0" borderId="0"/>
    <xf numFmtId="3" fontId="208" fillId="0" borderId="133">
      <alignment vertical="center"/>
    </xf>
    <xf numFmtId="268" fontId="223" fillId="0" borderId="0"/>
    <xf numFmtId="3" fontId="208" fillId="0" borderId="133">
      <alignment vertical="center"/>
    </xf>
    <xf numFmtId="0" fontId="224" fillId="0" borderId="0" applyNumberFormat="0" applyFont="0" applyBorder="0" applyAlignment="0"/>
    <xf numFmtId="0" fontId="224"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2" applyNumberFormat="0" applyFont="0" applyBorder="0" applyAlignment="0" applyProtection="0">
      <alignment horizontal="centerContinuous"/>
    </xf>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2" fillId="0" borderId="0" applyNumberFormat="0" applyFont="0" applyFill="0" applyBorder="0" applyAlignment="0" applyProtection="0"/>
    <xf numFmtId="0" fontId="9" fillId="69" borderId="152" applyNumberFormat="0" applyFont="0" applyBorder="0" applyProtection="0"/>
    <xf numFmtId="3" fontId="208" fillId="0" borderId="133">
      <alignment vertical="center"/>
    </xf>
    <xf numFmtId="0" fontId="2" fillId="0" borderId="0" applyNumberFormat="0" applyFont="0" applyFill="0" applyBorder="0" applyAlignment="0" applyProtection="0"/>
    <xf numFmtId="0" fontId="9" fillId="69" borderId="152" applyNumberFormat="0" applyFont="0" applyBorder="0" applyProtection="0"/>
    <xf numFmtId="3" fontId="208" fillId="0" borderId="133">
      <alignment vertical="center"/>
    </xf>
    <xf numFmtId="0" fontId="9" fillId="69" borderId="152" applyNumberFormat="0" applyFont="0" applyBorder="0" applyProtection="0"/>
    <xf numFmtId="0" fontId="9" fillId="69" borderId="152" applyNumberFormat="0" applyFont="0" applyBorder="0" applyProtection="0"/>
    <xf numFmtId="3" fontId="208" fillId="0" borderId="133">
      <alignment vertical="center"/>
    </xf>
    <xf numFmtId="0" fontId="9" fillId="69" borderId="152" applyNumberFormat="0" applyFont="0" applyBorder="0" applyProtection="0"/>
    <xf numFmtId="0" fontId="9" fillId="69" borderId="152" applyNumberFormat="0" applyFont="0" applyBorder="0" applyProtection="0"/>
    <xf numFmtId="3" fontId="208" fillId="0" borderId="133">
      <alignment vertical="center"/>
    </xf>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8" fillId="0" borderId="133">
      <alignment vertical="center"/>
    </xf>
    <xf numFmtId="0" fontId="186" fillId="0" borderId="0" applyNumberFormat="0" applyBorder="0" applyAlignment="0">
      <alignment horizontal="center"/>
    </xf>
    <xf numFmtId="0" fontId="186" fillId="117" borderId="0" applyNumberFormat="0" applyBorder="0" applyAlignment="0">
      <alignment horizontal="center"/>
    </xf>
    <xf numFmtId="0" fontId="182" fillId="118" borderId="0" applyNumberFormat="0" applyBorder="0" applyAlignment="0"/>
    <xf numFmtId="0" fontId="225"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26" fillId="119" borderId="101" applyNumberFormat="0" applyBorder="0">
      <alignment horizontal="left"/>
    </xf>
    <xf numFmtId="0" fontId="226" fillId="119" borderId="101" applyNumberFormat="0" applyBorder="0">
      <alignment horizontal="left"/>
    </xf>
    <xf numFmtId="3" fontId="208" fillId="0" borderId="133">
      <alignment vertical="center"/>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3" fontId="208" fillId="0" borderId="133">
      <alignment vertical="center"/>
    </xf>
    <xf numFmtId="14" fontId="227" fillId="0" borderId="0"/>
    <xf numFmtId="271" fontId="210" fillId="0" borderId="0">
      <alignment horizontal="left" vertical="center" wrapText="1"/>
    </xf>
    <xf numFmtId="271" fontId="210" fillId="0" borderId="0">
      <alignment horizontal="left" vertical="center" wrapText="1"/>
    </xf>
    <xf numFmtId="271" fontId="210" fillId="0" borderId="0">
      <alignment horizontal="left" vertical="center" wrapText="1"/>
    </xf>
    <xf numFmtId="17" fontId="210" fillId="0" borderId="0">
      <alignment horizontal="left" vertical="center" wrapText="1"/>
    </xf>
    <xf numFmtId="0" fontId="2" fillId="0" borderId="0" applyNumberFormat="0" applyFont="0" applyFill="0" applyBorder="0" applyAlignment="0" applyProtection="0"/>
    <xf numFmtId="21" fontId="210" fillId="0" borderId="0">
      <alignment horizontal="left" vertical="center" wrapText="1"/>
    </xf>
    <xf numFmtId="19" fontId="210" fillId="0" borderId="0">
      <alignment horizontal="left" vertical="center" wrapText="1"/>
    </xf>
    <xf numFmtId="3" fontId="208" fillId="0" borderId="133">
      <alignment vertical="center"/>
    </xf>
    <xf numFmtId="0" fontId="210" fillId="0" borderId="0">
      <alignment horizontal="left" vertical="center" wrapText="1"/>
    </xf>
    <xf numFmtId="3" fontId="208" fillId="0" borderId="133">
      <alignment vertical="center"/>
    </xf>
    <xf numFmtId="0" fontId="210" fillId="0" borderId="0">
      <alignment horizontal="left" vertical="center" wrapText="1"/>
    </xf>
    <xf numFmtId="19" fontId="210" fillId="0" borderId="0">
      <alignment horizontal="left" vertical="center" wrapText="1"/>
    </xf>
    <xf numFmtId="19" fontId="210" fillId="0" borderId="0">
      <alignment horizontal="left" vertical="center" wrapText="1"/>
    </xf>
    <xf numFmtId="17" fontId="210"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7" fillId="0" borderId="0"/>
    <xf numFmtId="273" fontId="161"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8" fillId="0" borderId="133">
      <alignment vertical="center"/>
    </xf>
    <xf numFmtId="22" fontId="29" fillId="0" borderId="0" applyFill="0" applyBorder="0" applyAlignment="0"/>
    <xf numFmtId="3" fontId="208" fillId="0" borderId="133">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8" fillId="0" borderId="133">
      <alignment vertical="center"/>
    </xf>
    <xf numFmtId="172" fontId="200" fillId="0" borderId="0" applyFont="0" applyFill="0" applyBorder="0" applyProtection="0">
      <alignment horizontal="right"/>
    </xf>
    <xf numFmtId="179" fontId="159"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8"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3" fontId="208" fillId="0" borderId="133">
      <alignment vertical="center"/>
    </xf>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3" fontId="208" fillId="0" borderId="133">
      <alignment vertical="center"/>
    </xf>
    <xf numFmtId="0" fontId="230" fillId="0" borderId="0"/>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65" applyFill="0" applyProtection="0">
      <alignment horizontal="centerContinuous"/>
    </xf>
    <xf numFmtId="3" fontId="208" fillId="0" borderId="133">
      <alignment vertical="center"/>
    </xf>
    <xf numFmtId="0" fontId="2" fillId="0" borderId="0" applyNumberFormat="0" applyFont="0" applyFill="0" applyBorder="0" applyAlignment="0" applyProtection="0"/>
    <xf numFmtId="0" fontId="2" fillId="0" borderId="65" applyFill="0" applyProtection="0">
      <alignment horizontal="centerContinuous"/>
    </xf>
    <xf numFmtId="3" fontId="208" fillId="0" borderId="133">
      <alignment vertical="center"/>
    </xf>
    <xf numFmtId="0" fontId="2" fillId="0" borderId="65" applyFill="0" applyProtection="0">
      <alignment horizontal="centerContinuous"/>
    </xf>
    <xf numFmtId="0" fontId="2" fillId="0" borderId="65" applyFill="0" applyProtection="0">
      <alignment horizontal="centerContinuous"/>
    </xf>
    <xf numFmtId="3" fontId="208" fillId="0" borderId="133">
      <alignment vertical="center"/>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3" fontId="208" fillId="0" borderId="133">
      <alignment vertical="center"/>
    </xf>
    <xf numFmtId="275" fontId="2" fillId="0" borderId="65" applyFill="0" applyProtection="0">
      <alignment horizontal="centerContinuous"/>
    </xf>
    <xf numFmtId="275" fontId="2" fillId="0" borderId="65" applyFill="0" applyProtection="0">
      <alignment horizontal="centerContinuous"/>
    </xf>
    <xf numFmtId="3" fontId="208" fillId="0" borderId="133">
      <alignment vertical="center"/>
    </xf>
    <xf numFmtId="275" fontId="2" fillId="0" borderId="65" applyFill="0" applyProtection="0">
      <alignment horizontal="centerContinuous"/>
    </xf>
    <xf numFmtId="275" fontId="2" fillId="0" borderId="65" applyFill="0" applyProtection="0">
      <alignment horizontal="centerContinuous"/>
    </xf>
    <xf numFmtId="3" fontId="208" fillId="0" borderId="133">
      <alignment vertical="center"/>
    </xf>
    <xf numFmtId="275" fontId="2" fillId="0" borderId="65" applyFill="0" applyProtection="0">
      <alignment horizontal="centerContinuous"/>
    </xf>
    <xf numFmtId="275" fontId="2" fillId="0" borderId="65" applyFill="0" applyProtection="0">
      <alignment horizontal="centerContinuous"/>
    </xf>
    <xf numFmtId="3" fontId="208" fillId="0" borderId="133">
      <alignment vertical="center"/>
    </xf>
    <xf numFmtId="275" fontId="2" fillId="0" borderId="65" applyFill="0" applyProtection="0">
      <alignment horizontal="centerContinuous"/>
    </xf>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231" fillId="120" borderId="122"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231" fillId="120" borderId="122"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3" fontId="232" fillId="121" borderId="126"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9" fontId="23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1" fillId="0" borderId="15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4" fillId="1" borderId="0" applyNumberFormat="0" applyBorder="0" applyAlignment="0" applyProtection="0"/>
    <xf numFmtId="0" fontId="10" fillId="0" borderId="0"/>
    <xf numFmtId="0" fontId="10" fillId="0" borderId="0"/>
    <xf numFmtId="0" fontId="10" fillId="0" borderId="0"/>
    <xf numFmtId="0" fontId="10" fillId="0" borderId="0"/>
    <xf numFmtId="0"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17" fontId="236" fillId="117" borderId="101"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37" fillId="0" borderId="136" applyNumberFormat="0" applyAlignment="0">
      <protection locked="0"/>
    </xf>
    <xf numFmtId="0" fontId="49" fillId="42" borderId="144" applyNumberFormat="0" applyAlignment="0" applyProtection="0"/>
    <xf numFmtId="0" fontId="10" fillId="0" borderId="0"/>
    <xf numFmtId="0" fontId="10" fillId="0" borderId="0"/>
    <xf numFmtId="0" fontId="49" fillId="42" borderId="144" applyNumberFormat="0" applyAlignment="0" applyProtection="0"/>
    <xf numFmtId="0" fontId="49" fillId="42" borderId="144" applyNumberFormat="0" applyAlignment="0" applyProtection="0"/>
    <xf numFmtId="0" fontId="49" fillId="42" borderId="144" applyNumberFormat="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4"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217"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3" fillId="0" borderId="0" applyFont="0" applyFill="0" applyBorder="0" applyAlignment="0">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4"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85" fontId="238" fillId="0" borderId="0">
      <alignment horizontal="right" vertical="top"/>
    </xf>
    <xf numFmtId="286" fontId="239" fillId="0" borderId="0" applyBorder="0">
      <alignment horizontal="right" vertical="top"/>
    </xf>
    <xf numFmtId="286" fontId="239" fillId="0" borderId="0" applyBorder="0">
      <alignment horizontal="right" vertical="top"/>
    </xf>
    <xf numFmtId="3" fontId="208" fillId="0" borderId="133">
      <alignment vertical="center"/>
    </xf>
    <xf numFmtId="287" fontId="20" fillId="0" borderId="0">
      <alignment horizontal="right" vertical="top"/>
    </xf>
    <xf numFmtId="288" fontId="154" fillId="0" borderId="0" applyBorder="0">
      <alignment horizontal="right" vertical="top"/>
    </xf>
    <xf numFmtId="288" fontId="154" fillId="0" borderId="0" applyBorder="0">
      <alignment horizontal="right" vertical="top"/>
    </xf>
    <xf numFmtId="3" fontId="208" fillId="0" borderId="133">
      <alignment vertical="center"/>
    </xf>
    <xf numFmtId="287" fontId="238" fillId="0" borderId="0">
      <alignment horizontal="right" vertical="top"/>
    </xf>
    <xf numFmtId="288" fontId="239" fillId="0" borderId="0" applyBorder="0">
      <alignment horizontal="right" vertical="top"/>
    </xf>
    <xf numFmtId="288" fontId="239" fillId="0" borderId="0" applyBorder="0">
      <alignment horizontal="right" vertical="top"/>
    </xf>
    <xf numFmtId="3" fontId="208" fillId="0" borderId="133">
      <alignment vertical="center"/>
    </xf>
    <xf numFmtId="289" fontId="20" fillId="0" borderId="0" applyFill="0" applyBorder="0">
      <alignment horizontal="right" vertical="top"/>
    </xf>
    <xf numFmtId="290" fontId="20" fillId="0" borderId="0" applyFill="0" applyBorder="0">
      <alignment horizontal="right" vertical="top"/>
    </xf>
    <xf numFmtId="212" fontId="154" fillId="0" borderId="0" applyFill="0" applyBorder="0">
      <alignment horizontal="right" vertical="top"/>
    </xf>
    <xf numFmtId="212" fontId="154" fillId="0" borderId="0" applyFill="0" applyBorder="0">
      <alignment horizontal="right" vertical="top"/>
    </xf>
    <xf numFmtId="3" fontId="208" fillId="0" borderId="133">
      <alignment vertical="center"/>
    </xf>
    <xf numFmtId="291" fontId="20" fillId="0" borderId="0" applyFill="0" applyBorder="0">
      <alignment horizontal="right" vertical="top"/>
    </xf>
    <xf numFmtId="292" fontId="154" fillId="0" borderId="0" applyFill="0" applyBorder="0">
      <alignment horizontal="right" vertical="top"/>
    </xf>
    <xf numFmtId="292" fontId="154" fillId="0" borderId="0" applyFill="0" applyBorder="0">
      <alignment horizontal="right" vertical="top"/>
    </xf>
    <xf numFmtId="3" fontId="208" fillId="0" borderId="133">
      <alignment vertical="center"/>
    </xf>
    <xf numFmtId="293" fontId="20" fillId="0" borderId="0" applyFill="0" applyBorder="0">
      <alignment horizontal="right" vertical="top"/>
    </xf>
    <xf numFmtId="294" fontId="154" fillId="0" borderId="0" applyFill="0" applyBorder="0">
      <alignment horizontal="right" vertical="top"/>
    </xf>
    <xf numFmtId="294" fontId="154" fillId="0" borderId="0" applyFill="0" applyBorder="0">
      <alignment horizontal="right" vertical="top"/>
    </xf>
    <xf numFmtId="3" fontId="208" fillId="0" borderId="133">
      <alignment vertical="center"/>
    </xf>
    <xf numFmtId="295" fontId="20" fillId="0" borderId="0" applyFill="0" applyBorder="0">
      <alignment horizontal="right" vertical="top"/>
    </xf>
    <xf numFmtId="296" fontId="154" fillId="0" borderId="0" applyFill="0" applyBorder="0">
      <alignment horizontal="right" vertical="top"/>
    </xf>
    <xf numFmtId="296" fontId="154" fillId="0" borderId="0" applyFill="0" applyBorder="0">
      <alignment horizontal="right" vertical="top"/>
    </xf>
    <xf numFmtId="3" fontId="208" fillId="0" borderId="133">
      <alignment vertical="center"/>
    </xf>
    <xf numFmtId="0" fontId="240" fillId="0" borderId="0">
      <alignment horizontal="left"/>
    </xf>
    <xf numFmtId="0" fontId="241" fillId="0" borderId="0">
      <alignment horizontal="center" wrapText="1"/>
    </xf>
    <xf numFmtId="0" fontId="240" fillId="0" borderId="154">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0" fillId="0" borderId="154">
      <alignment horizontal="right" wrapText="1"/>
    </xf>
    <xf numFmtId="0" fontId="240" fillId="0" borderId="154">
      <alignment horizontal="right" wrapText="1"/>
    </xf>
    <xf numFmtId="0" fontId="240" fillId="0" borderId="154">
      <alignment horizontal="right" wrapText="1"/>
    </xf>
    <xf numFmtId="0" fontId="2" fillId="0" borderId="0" applyNumberFormat="0" applyFont="0" applyFill="0" applyBorder="0" applyAlignment="0" applyProtection="0"/>
    <xf numFmtId="0" fontId="240" fillId="0" borderId="154">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0" fillId="0" borderId="154">
      <alignment horizontal="right" wrapText="1"/>
    </xf>
    <xf numFmtId="0" fontId="240" fillId="0" borderId="154">
      <alignment horizontal="right" wrapText="1"/>
    </xf>
    <xf numFmtId="0" fontId="240" fillId="0" borderId="154">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297" fontId="242" fillId="0" borderId="154">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2" fillId="0" borderId="154">
      <alignment horizontal="right"/>
    </xf>
    <xf numFmtId="297" fontId="242" fillId="0" borderId="154">
      <alignment horizontal="right"/>
    </xf>
    <xf numFmtId="297" fontId="242" fillId="0" borderId="154">
      <alignment horizontal="right"/>
    </xf>
    <xf numFmtId="0" fontId="2" fillId="0" borderId="0" applyNumberFormat="0" applyFont="0" applyFill="0" applyBorder="0" applyAlignment="0" applyProtection="0"/>
    <xf numFmtId="0" fontId="243" fillId="0" borderId="0">
      <alignment vertical="center"/>
    </xf>
    <xf numFmtId="298" fontId="243" fillId="0" borderId="0">
      <alignment horizontal="left" vertical="center"/>
    </xf>
    <xf numFmtId="299" fontId="244" fillId="0" borderId="0">
      <alignment vertical="center"/>
    </xf>
    <xf numFmtId="0" fontId="42" fillId="0" borderId="0">
      <alignment vertical="center"/>
    </xf>
    <xf numFmtId="297" fontId="242" fillId="0" borderId="154">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2" fillId="0" borderId="154">
      <alignment horizontal="left"/>
    </xf>
    <xf numFmtId="297" fontId="242" fillId="0" borderId="154">
      <alignment horizontal="left"/>
    </xf>
    <xf numFmtId="0" fontId="2" fillId="0" borderId="0" applyNumberFormat="0" applyFont="0" applyFill="0" applyBorder="0" applyAlignment="0" applyProtection="0"/>
    <xf numFmtId="297" fontId="216" fillId="0" borderId="0" applyFill="0" applyBorder="0">
      <alignment vertical="top"/>
    </xf>
    <xf numFmtId="297" fontId="227" fillId="0" borderId="0" applyFill="0" applyBorder="0" applyProtection="0">
      <alignment vertical="top"/>
    </xf>
    <xf numFmtId="297" fontId="245" fillId="0" borderId="0">
      <alignment vertical="top"/>
    </xf>
    <xf numFmtId="297" fontId="154" fillId="0" borderId="0">
      <alignment horizontal="center"/>
    </xf>
    <xf numFmtId="297" fontId="246" fillId="0" borderId="15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6" fillId="0" borderId="154">
      <alignment horizontal="center"/>
    </xf>
    <xf numFmtId="297" fontId="246" fillId="0" borderId="154">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196" fontId="154" fillId="0" borderId="155"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196" fontId="154" fillId="0" borderId="155"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79" fillId="0" borderId="0"/>
    <xf numFmtId="297" fontId="24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8" fillId="0" borderId="133">
      <alignment vertical="center"/>
    </xf>
    <xf numFmtId="297" fontId="248"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4" fillId="0" borderId="0" applyFill="0" applyBorder="0">
      <alignment horizontal="left" vertical="top" wrapText="1"/>
    </xf>
    <xf numFmtId="0" fontId="154" fillId="0" borderId="0" applyFill="0" applyBorder="0">
      <alignment horizontal="left" vertical="top" wrapText="1"/>
    </xf>
    <xf numFmtId="3" fontId="208" fillId="0" borderId="133">
      <alignment vertical="center"/>
    </xf>
    <xf numFmtId="0" fontId="249" fillId="0" borderId="0">
      <alignment horizontal="left" vertical="top" wrapText="1"/>
    </xf>
    <xf numFmtId="0" fontId="250" fillId="0" borderId="0">
      <alignment horizontal="left" vertical="top" wrapText="1"/>
    </xf>
    <xf numFmtId="0" fontId="239" fillId="0" borderId="0">
      <alignment horizontal="left" vertical="top" wrapText="1"/>
    </xf>
    <xf numFmtId="3" fontId="251" fillId="85" borderId="65">
      <alignment horizontal="centerContinuous"/>
    </xf>
    <xf numFmtId="0" fontId="164" fillId="0" borderId="58" applyNumberFormat="0" applyFill="0" applyBorder="0" applyAlignment="0"/>
    <xf numFmtId="300" fontId="252" fillId="0" borderId="0"/>
    <xf numFmtId="0" fontId="2" fillId="0" borderId="0" applyNumberFormat="0" applyFont="0" applyFill="0" applyBorder="0" applyAlignment="0" applyProtection="0"/>
    <xf numFmtId="0" fontId="10" fillId="0" borderId="0"/>
    <xf numFmtId="38" fontId="200" fillId="0" borderId="0"/>
    <xf numFmtId="301" fontId="253"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8" fillId="0" borderId="133">
      <alignment vertical="center"/>
    </xf>
    <xf numFmtId="0" fontId="10" fillId="0" borderId="0"/>
    <xf numFmtId="0" fontId="254" fillId="0" borderId="0" applyFill="0" applyBorder="0" applyProtection="0">
      <alignment horizontal="left"/>
    </xf>
    <xf numFmtId="0" fontId="255" fillId="68" borderId="0"/>
    <xf numFmtId="37" fontId="256" fillId="68" borderId="0" applyNumberFormat="0" applyBorder="0" applyAlignment="0" applyProtection="0"/>
    <xf numFmtId="295" fontId="256" fillId="68" borderId="0" applyNumberFormat="0" applyBorder="0" applyAlignment="0" applyProtection="0"/>
    <xf numFmtId="3" fontId="208" fillId="0" borderId="133">
      <alignment vertical="center"/>
    </xf>
    <xf numFmtId="0" fontId="257"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8" fillId="0" borderId="133">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03" fontId="2" fillId="0" borderId="0" applyFont="0" applyFill="0" applyBorder="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58" fillId="0" borderId="0">
      <alignment horizontal="centerContinuous" vertical="center"/>
    </xf>
    <xf numFmtId="304" fontId="2" fillId="0" borderId="0" applyFont="0" applyFill="0" applyBorder="0" applyAlignment="0" applyProtection="0"/>
    <xf numFmtId="0" fontId="217" fillId="115" borderId="0">
      <alignment horizontal="left"/>
    </xf>
    <xf numFmtId="1" fontId="259" fillId="0" borderId="156">
      <alignment horizontal="left"/>
    </xf>
    <xf numFmtId="248" fontId="260"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2" fillId="123" borderId="0" applyNumberFormat="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39" fontId="172" fillId="123" borderId="0" applyNumberFormat="0" applyBorder="0" applyAlignment="0" applyProtection="0"/>
    <xf numFmtId="0" fontId="2" fillId="0" borderId="0" applyNumberFormat="0" applyFont="0" applyFill="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72"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45" fillId="113" borderId="124"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4" applyAlignment="0" applyProtection="0"/>
    <xf numFmtId="0" fontId="45" fillId="113" borderId="124" applyAlignment="0" applyProtection="0"/>
    <xf numFmtId="0" fontId="2" fillId="0" borderId="0" applyNumberFormat="0" applyFont="0" applyFill="0" applyBorder="0" applyAlignment="0" applyProtection="0"/>
    <xf numFmtId="0" fontId="2" fillId="68" borderId="122"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2"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2" applyNumberFormat="0" applyFont="0" applyBorder="0" applyProtection="0">
      <alignment horizontal="center" vertical="center"/>
    </xf>
    <xf numFmtId="0" fontId="2" fillId="68" borderId="122" applyNumberFormat="0" applyFont="0" applyBorder="0" applyProtection="0">
      <alignment horizontal="center" vertical="center"/>
    </xf>
    <xf numFmtId="0" fontId="2" fillId="68" borderId="122" applyNumberFormat="0" applyFont="0" applyBorder="0" applyProtection="0">
      <alignment horizontal="center" vertical="center"/>
    </xf>
    <xf numFmtId="0" fontId="2" fillId="68" borderId="122" applyNumberFormat="0" applyFont="0" applyBorder="0" applyProtection="0">
      <alignment horizontal="center" vertic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3" fontId="208" fillId="0" borderId="133">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45" fillId="68" borderId="136"/>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6" fillId="111" borderId="0" applyBorder="0" applyAlignment="0"/>
    <xf numFmtId="306" fontId="161"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41" fillId="126" borderId="123" applyNumberFormat="0" applyFont="0" applyBorder="0" applyAlignment="0">
      <alignment horizontal="centerContinuous"/>
    </xf>
    <xf numFmtId="0" fontId="261" fillId="0" borderId="0" applyProtection="0">
      <alignment horizontal="right"/>
    </xf>
    <xf numFmtId="0" fontId="261" fillId="0" borderId="0" applyProtection="0">
      <alignment horizontal="right"/>
    </xf>
    <xf numFmtId="0" fontId="41" fillId="126" borderId="123" applyNumberFormat="0" applyFont="0" applyBorder="0" applyAlignment="0">
      <alignment horizontal="centerContinuous"/>
    </xf>
    <xf numFmtId="0" fontId="41" fillId="126" borderId="123" applyNumberFormat="0" applyFont="0" applyBorder="0" applyAlignment="0">
      <alignment horizontal="centerContinuous"/>
    </xf>
    <xf numFmtId="0" fontId="41" fillId="126" borderId="123" applyNumberFormat="0" applyFont="0" applyBorder="0" applyAlignment="0">
      <alignment horizontal="centerContinuous"/>
    </xf>
    <xf numFmtId="0" fontId="41" fillId="126" borderId="123" applyNumberFormat="0" applyFont="0" applyBorder="0" applyAlignment="0">
      <alignment horizontal="centerContinuous"/>
    </xf>
    <xf numFmtId="0" fontId="261"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37" fillId="0" borderId="124">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62" fillId="109" borderId="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263" fillId="0" borderId="157" applyNumberFormat="0" applyFill="0" applyAlignment="0" applyProtection="0"/>
    <xf numFmtId="0" fontId="263" fillId="0" borderId="157" applyNumberFormat="0" applyFill="0" applyAlignment="0" applyProtection="0"/>
    <xf numFmtId="0" fontId="263" fillId="0" borderId="157" applyNumberFormat="0" applyFill="0" applyAlignment="0" applyProtection="0"/>
    <xf numFmtId="0" fontId="38" fillId="0" borderId="3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4" fillId="0" borderId="0" applyProtection="0">
      <alignment horizontal="left"/>
    </xf>
    <xf numFmtId="0" fontId="10" fillId="0" borderId="0"/>
    <xf numFmtId="0" fontId="10" fillId="0" borderId="0"/>
    <xf numFmtId="0" fontId="10" fillId="0" borderId="0"/>
    <xf numFmtId="0" fontId="10" fillId="0" borderId="0"/>
    <xf numFmtId="0" fontId="265" fillId="0" borderId="158" applyNumberFormat="0" applyFill="0" applyAlignment="0" applyProtection="0"/>
    <xf numFmtId="0" fontId="265" fillId="0" borderId="158" applyNumberFormat="0" applyFill="0" applyAlignment="0" applyProtection="0"/>
    <xf numFmtId="0" fontId="265" fillId="0" borderId="158" applyNumberFormat="0" applyFill="0" applyAlignment="0" applyProtection="0"/>
    <xf numFmtId="0" fontId="264"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7" fillId="0" borderId="159" applyNumberFormat="0" applyFill="0" applyAlignment="0" applyProtection="0"/>
    <xf numFmtId="0" fontId="267" fillId="0" borderId="159" applyNumberFormat="0" applyFill="0" applyAlignment="0" applyProtection="0"/>
    <xf numFmtId="0" fontId="267" fillId="0" borderId="159"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0"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34"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2"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2" applyFont="0" applyProtection="0">
      <alignment horizontal="right"/>
    </xf>
    <xf numFmtId="0" fontId="10" fillId="0" borderId="0"/>
    <xf numFmtId="3" fontId="2" fillId="70" borderId="122" applyFont="0" applyProtection="0">
      <alignment horizontal="right"/>
    </xf>
    <xf numFmtId="0" fontId="2" fillId="0" borderId="0" applyNumberFormat="0" applyFont="0" applyFill="0" applyBorder="0" applyAlignment="0" applyProtection="0"/>
    <xf numFmtId="3" fontId="2" fillId="70" borderId="122" applyFont="0" applyProtection="0">
      <alignment horizontal="right"/>
    </xf>
    <xf numFmtId="3" fontId="2" fillId="70" borderId="122" applyFont="0" applyProtection="0">
      <alignment horizontal="right"/>
    </xf>
    <xf numFmtId="3" fontId="2" fillId="70" borderId="122" applyFont="0" applyProtection="0">
      <alignment horizontal="right"/>
    </xf>
    <xf numFmtId="3"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 fontId="2" fillId="70" borderId="122" applyFont="0" applyProtection="0">
      <alignment horizontal="right"/>
    </xf>
    <xf numFmtId="3" fontId="2" fillId="70" borderId="122" applyFont="0" applyProtection="0">
      <alignment horizontal="right"/>
    </xf>
    <xf numFmtId="3" fontId="2" fillId="70" borderId="122" applyFont="0" applyProtection="0">
      <alignment horizontal="right"/>
    </xf>
    <xf numFmtId="3"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70" borderId="122" applyFont="0" applyProtection="0">
      <alignment horizontal="right"/>
    </xf>
    <xf numFmtId="0" fontId="10" fillId="0" borderId="0"/>
    <xf numFmtId="10" fontId="2" fillId="70" borderId="122" applyFont="0" applyProtection="0">
      <alignment horizontal="right"/>
    </xf>
    <xf numFmtId="0" fontId="2" fillId="0" borderId="0" applyNumberFormat="0" applyFont="0" applyFill="0" applyBorder="0" applyAlignment="0" applyProtection="0"/>
    <xf numFmtId="10" fontId="2" fillId="70" borderId="122" applyFont="0" applyProtection="0">
      <alignment horizontal="right"/>
    </xf>
    <xf numFmtId="10" fontId="2" fillId="70" borderId="122" applyFont="0" applyProtection="0">
      <alignment horizontal="right"/>
    </xf>
    <xf numFmtId="10" fontId="2" fillId="70" borderId="122" applyFont="0" applyProtection="0">
      <alignment horizontal="right"/>
    </xf>
    <xf numFmtId="10"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70" borderId="122" applyFont="0" applyProtection="0">
      <alignment horizontal="right"/>
    </xf>
    <xf numFmtId="10" fontId="2" fillId="70" borderId="122" applyFont="0" applyProtection="0">
      <alignment horizontal="right"/>
    </xf>
    <xf numFmtId="10" fontId="2" fillId="70" borderId="122" applyFont="0" applyProtection="0">
      <alignment horizontal="right"/>
    </xf>
    <xf numFmtId="10"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70" borderId="122" applyFont="0" applyProtection="0">
      <alignment horizontal="right"/>
    </xf>
    <xf numFmtId="0" fontId="10" fillId="0" borderId="0"/>
    <xf numFmtId="9" fontId="2" fillId="70" borderId="122" applyFont="0" applyProtection="0">
      <alignment horizontal="right"/>
    </xf>
    <xf numFmtId="0" fontId="2" fillId="0" borderId="0" applyNumberFormat="0" applyFont="0" applyFill="0" applyBorder="0" applyAlignment="0" applyProtection="0"/>
    <xf numFmtId="9" fontId="2" fillId="70" borderId="122" applyFont="0" applyProtection="0">
      <alignment horizontal="right"/>
    </xf>
    <xf numFmtId="9" fontId="2" fillId="70" borderId="122" applyFont="0" applyProtection="0">
      <alignment horizontal="right"/>
    </xf>
    <xf numFmtId="9" fontId="2" fillId="70" borderId="122" applyFont="0" applyProtection="0">
      <alignment horizontal="right"/>
    </xf>
    <xf numFmtId="9"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70" borderId="122" applyFont="0" applyProtection="0">
      <alignment horizontal="right"/>
    </xf>
    <xf numFmtId="9" fontId="2" fillId="70" borderId="122" applyFont="0" applyProtection="0">
      <alignment horizontal="right"/>
    </xf>
    <xf numFmtId="9" fontId="2" fillId="70" borderId="122" applyFont="0" applyProtection="0">
      <alignment horizontal="right"/>
    </xf>
    <xf numFmtId="9"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70" borderId="123"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3" applyNumberFormat="0" applyFont="0" applyBorder="0" applyAlignment="0" applyProtection="0">
      <alignment horizontal="left"/>
    </xf>
    <xf numFmtId="0" fontId="2" fillId="0" borderId="0" applyNumberFormat="0" applyFont="0" applyFill="0" applyBorder="0" applyAlignment="0" applyProtection="0"/>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3" fontId="208" fillId="0" borderId="133">
      <alignment vertical="center"/>
    </xf>
    <xf numFmtId="0" fontId="2" fillId="0" borderId="0" applyNumberFormat="0" applyFont="0" applyFill="0" applyBorder="0" applyAlignment="0" applyProtection="0"/>
    <xf numFmtId="0" fontId="10" fillId="0" borderId="0"/>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7" fontId="256" fillId="0" borderId="0" applyNumberFormat="0" applyBorder="0" applyAlignment="0" applyProtection="0"/>
    <xf numFmtId="295" fontId="256" fillId="0" borderId="0" applyNumberFormat="0" applyBorder="0" applyAlignment="0" applyProtection="0"/>
    <xf numFmtId="3" fontId="208" fillId="0" borderId="133">
      <alignment vertical="center"/>
    </xf>
    <xf numFmtId="37" fontId="45" fillId="0" borderId="0"/>
    <xf numFmtId="295" fontId="45" fillId="0" borderId="0"/>
    <xf numFmtId="3" fontId="208" fillId="0" borderId="133">
      <alignment vertical="center"/>
    </xf>
    <xf numFmtId="0" fontId="2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08" fontId="269"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2"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2" applyNumberFormat="0" applyBorder="0" applyAlignment="0" applyProtection="0"/>
    <xf numFmtId="0" fontId="10" fillId="0" borderId="0"/>
    <xf numFmtId="10" fontId="19" fillId="107" borderId="122" applyNumberFormat="0" applyBorder="0" applyAlignment="0" applyProtection="0"/>
    <xf numFmtId="10" fontId="19" fillId="107" borderId="122" applyNumberFormat="0" applyBorder="0" applyAlignment="0" applyProtection="0"/>
    <xf numFmtId="10" fontId="19" fillId="107" borderId="122" applyNumberFormat="0" applyBorder="0" applyAlignment="0" applyProtection="0"/>
    <xf numFmtId="10" fontId="19" fillId="107" borderId="122" applyNumberFormat="0" applyBorder="0" applyAlignment="0" applyProtection="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10" fillId="0" borderId="0"/>
    <xf numFmtId="0" fontId="10" fillId="0" borderId="0"/>
    <xf numFmtId="0" fontId="49" fillId="72" borderId="14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0" fontId="2" fillId="0" borderId="0" applyNumberFormat="0" applyFont="0" applyFill="0" applyBorder="0" applyAlignment="0" applyProtection="0"/>
    <xf numFmtId="0" fontId="49" fillId="72" borderId="14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0" fontId="2" fillId="0" borderId="0" applyNumberFormat="0" applyFont="0" applyFill="0" applyBorder="0" applyAlignment="0" applyProtection="0"/>
    <xf numFmtId="0" fontId="49" fillId="72" borderId="14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0" fontId="2" fillId="0" borderId="0" applyNumberFormat="0" applyFont="0" applyFill="0" applyBorder="0" applyAlignment="0" applyProtection="0"/>
    <xf numFmtId="0" fontId="270" fillId="0" borderId="71">
      <protection locked="0"/>
    </xf>
    <xf numFmtId="0" fontId="270" fillId="0" borderId="71">
      <protection locked="0"/>
    </xf>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0" fillId="88" borderId="160">
      <alignment horizontal="right" vertical="center"/>
      <protection locked="0"/>
    </xf>
    <xf numFmtId="310" fontId="270" fillId="88" borderId="160">
      <alignment horizontal="right" vertical="center"/>
      <protection locked="0"/>
    </xf>
    <xf numFmtId="310" fontId="270" fillId="88" borderId="160">
      <alignment horizontal="right" vertical="center"/>
      <protection locked="0"/>
    </xf>
    <xf numFmtId="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2" fontId="232" fillId="129" borderId="71"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8" fillId="0" borderId="133">
      <alignment vertical="center"/>
    </xf>
    <xf numFmtId="311" fontId="2" fillId="71" borderId="122" applyFont="0" applyAlignment="0">
      <protection locked="0"/>
    </xf>
    <xf numFmtId="0" fontId="10" fillId="0" borderId="0"/>
    <xf numFmtId="311" fontId="2" fillId="71" borderId="122" applyFont="0" applyAlignment="0">
      <protection locked="0"/>
    </xf>
    <xf numFmtId="0" fontId="2" fillId="0" borderId="0" applyNumberFormat="0" applyFont="0" applyFill="0" applyBorder="0" applyAlignment="0" applyProtection="0"/>
    <xf numFmtId="311" fontId="2" fillId="71" borderId="122" applyFont="0" applyAlignment="0">
      <protection locked="0"/>
    </xf>
    <xf numFmtId="311" fontId="2" fillId="71" borderId="122" applyFont="0" applyAlignment="0">
      <protection locked="0"/>
    </xf>
    <xf numFmtId="311" fontId="2" fillId="71" borderId="122" applyFont="0" applyAlignment="0">
      <protection locked="0"/>
    </xf>
    <xf numFmtId="311" fontId="2" fillId="71" borderId="122" applyFont="0" applyAlignment="0">
      <protection locked="0"/>
    </xf>
    <xf numFmtId="3" fontId="208" fillId="0" borderId="133">
      <alignment vertical="center"/>
    </xf>
    <xf numFmtId="0" fontId="2" fillId="0" borderId="0" applyNumberFormat="0" applyFont="0" applyFill="0" applyBorder="0" applyAlignment="0" applyProtection="0"/>
    <xf numFmtId="0" fontId="10" fillId="0" borderId="0"/>
    <xf numFmtId="311" fontId="2" fillId="71" borderId="122" applyFont="0" applyAlignment="0">
      <protection locked="0"/>
    </xf>
    <xf numFmtId="311" fontId="2" fillId="71" borderId="122" applyFont="0" applyAlignment="0">
      <protection locked="0"/>
    </xf>
    <xf numFmtId="311" fontId="2" fillId="71" borderId="122" applyFont="0" applyAlignment="0">
      <protection locked="0"/>
    </xf>
    <xf numFmtId="311" fontId="2" fillId="71" borderId="122" applyFont="0" applyAlignment="0">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 fillId="71" borderId="122" applyFont="0">
      <alignment horizontal="right"/>
      <protection locked="0"/>
    </xf>
    <xf numFmtId="0" fontId="10" fillId="0" borderId="0"/>
    <xf numFmtId="3" fontId="2" fillId="71" borderId="122"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2" applyFont="0">
      <alignment horizontal="right" vertical="center"/>
      <protection locked="0"/>
    </xf>
    <xf numFmtId="3" fontId="2" fillId="71" borderId="122" applyFont="0">
      <alignment horizontal="right" vertical="center"/>
      <protection locked="0"/>
    </xf>
    <xf numFmtId="3" fontId="2" fillId="71" borderId="122" applyFont="0">
      <alignment horizontal="right" vertical="center"/>
      <protection locked="0"/>
    </xf>
    <xf numFmtId="3" fontId="2" fillId="71" borderId="122" applyFont="0">
      <alignment horizontal="right" vertical="center"/>
      <protection locked="0"/>
    </xf>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0" fontId="2" fillId="71" borderId="122" applyFont="0">
      <alignment horizontal="right"/>
      <protection locked="0"/>
    </xf>
    <xf numFmtId="0" fontId="10" fillId="0" borderId="0"/>
    <xf numFmtId="260" fontId="2" fillId="71" borderId="122" applyFont="0">
      <alignment horizontal="right"/>
      <protection locked="0"/>
    </xf>
    <xf numFmtId="0" fontId="2" fillId="0" borderId="0" applyNumberFormat="0" applyFont="0" applyFill="0" applyBorder="0" applyAlignment="0" applyProtection="0"/>
    <xf numFmtId="260" fontId="2" fillId="71" borderId="122" applyFont="0">
      <alignment horizontal="right"/>
      <protection locked="0"/>
    </xf>
    <xf numFmtId="260" fontId="2" fillId="71" borderId="122" applyFont="0">
      <alignment horizontal="right"/>
      <protection locked="0"/>
    </xf>
    <xf numFmtId="260" fontId="2" fillId="71" borderId="122" applyFont="0">
      <alignment horizontal="right"/>
      <protection locked="0"/>
    </xf>
    <xf numFmtId="260"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260" fontId="2" fillId="71" borderId="122" applyFont="0">
      <alignment horizontal="right"/>
      <protection locked="0"/>
    </xf>
    <xf numFmtId="260" fontId="2" fillId="71" borderId="122" applyFont="0">
      <alignment horizontal="right"/>
      <protection locked="0"/>
    </xf>
    <xf numFmtId="260" fontId="2" fillId="71" borderId="122" applyFont="0">
      <alignment horizontal="right"/>
      <protection locked="0"/>
    </xf>
    <xf numFmtId="260"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10" fontId="2" fillId="71" borderId="122" applyFont="0">
      <alignment horizontal="right"/>
      <protection locked="0"/>
    </xf>
    <xf numFmtId="0" fontId="10" fillId="0" borderId="0"/>
    <xf numFmtId="10" fontId="2" fillId="71" borderId="122" applyFont="0">
      <alignment horizontal="right"/>
      <protection locked="0"/>
    </xf>
    <xf numFmtId="0" fontId="2" fillId="0" borderId="0" applyNumberFormat="0" applyFont="0" applyFill="0" applyBorder="0" applyAlignment="0" applyProtection="0"/>
    <xf numFmtId="10" fontId="2" fillId="71" borderId="122" applyFont="0">
      <alignment horizontal="right"/>
      <protection locked="0"/>
    </xf>
    <xf numFmtId="10" fontId="2" fillId="71" borderId="122" applyFont="0">
      <alignment horizontal="right"/>
      <protection locked="0"/>
    </xf>
    <xf numFmtId="10" fontId="2" fillId="71" borderId="122" applyFont="0">
      <alignment horizontal="right"/>
      <protection locked="0"/>
    </xf>
    <xf numFmtId="10"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10" fontId="2" fillId="71" borderId="122" applyFont="0">
      <alignment horizontal="right"/>
      <protection locked="0"/>
    </xf>
    <xf numFmtId="10" fontId="2" fillId="71" borderId="122" applyFont="0">
      <alignment horizontal="right"/>
      <protection locked="0"/>
    </xf>
    <xf numFmtId="10" fontId="2" fillId="71" borderId="122" applyFont="0">
      <alignment horizontal="right"/>
      <protection locked="0"/>
    </xf>
    <xf numFmtId="10"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71" borderId="126"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6"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6" applyFont="0">
      <alignment horizontal="right"/>
      <protection locked="0"/>
    </xf>
    <xf numFmtId="9" fontId="2" fillId="71" borderId="126" applyFont="0">
      <alignment horizontal="right"/>
      <protection locked="0"/>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6" applyFont="0">
      <alignment horizontal="right"/>
      <protection locked="0"/>
    </xf>
    <xf numFmtId="9" fontId="2" fillId="71" borderId="126" applyFont="0">
      <alignment horizontal="right"/>
      <protection locked="0"/>
    </xf>
    <xf numFmtId="9" fontId="2" fillId="71" borderId="126" applyFont="0">
      <alignment horizontal="right"/>
      <protection locked="0"/>
    </xf>
    <xf numFmtId="9" fontId="2" fillId="71" borderId="126" applyFont="0">
      <alignment horizontal="right"/>
      <protection locked="0"/>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71" borderId="122" applyFont="0">
      <alignment horizontal="center" wrapText="1"/>
      <protection locked="0"/>
    </xf>
    <xf numFmtId="0" fontId="10" fillId="0" borderId="0"/>
    <xf numFmtId="0" fontId="2" fillId="71" borderId="122" applyFont="0">
      <alignment horizontal="center" wrapText="1"/>
      <protection locked="0"/>
    </xf>
    <xf numFmtId="0" fontId="2" fillId="0" borderId="0" applyNumberFormat="0" applyFont="0" applyFill="0" applyBorder="0" applyAlignment="0" applyProtection="0"/>
    <xf numFmtId="0" fontId="2" fillId="71" borderId="122" applyFont="0">
      <alignment horizontal="center" wrapText="1"/>
      <protection locked="0"/>
    </xf>
    <xf numFmtId="0" fontId="2" fillId="71" borderId="122" applyFont="0">
      <alignment horizontal="center" wrapText="1"/>
      <protection locked="0"/>
    </xf>
    <xf numFmtId="0" fontId="2" fillId="71" borderId="122" applyFont="0">
      <alignment horizontal="center" wrapText="1"/>
      <protection locked="0"/>
    </xf>
    <xf numFmtId="0" fontId="2" fillId="71" borderId="122"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2" fillId="71" borderId="122" applyFont="0">
      <alignment horizontal="center" wrapText="1"/>
      <protection locked="0"/>
    </xf>
    <xf numFmtId="0" fontId="2" fillId="71" borderId="122" applyFont="0">
      <alignment horizontal="center" wrapText="1"/>
      <protection locked="0"/>
    </xf>
    <xf numFmtId="0" fontId="2" fillId="71" borderId="122" applyFont="0">
      <alignment horizontal="center" wrapText="1"/>
      <protection locked="0"/>
    </xf>
    <xf numFmtId="0" fontId="2" fillId="71" borderId="122"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49" fontId="2" fillId="71" borderId="122" applyFont="0" applyAlignment="0">
      <protection locked="0"/>
    </xf>
    <xf numFmtId="0" fontId="10" fillId="0" borderId="0"/>
    <xf numFmtId="0" fontId="10" fillId="0" borderId="0"/>
    <xf numFmtId="3" fontId="208" fillId="0" borderId="133">
      <alignment vertical="center"/>
    </xf>
    <xf numFmtId="0" fontId="10" fillId="0" borderId="0"/>
    <xf numFmtId="0" fontId="10" fillId="0" borderId="0"/>
    <xf numFmtId="49" fontId="2" fillId="71" borderId="122" applyFont="0" applyAlignment="0">
      <protection locked="0"/>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8" fontId="259" fillId="0" borderId="0" applyNumberFormat="0" applyFill="0" applyBorder="0" applyAlignment="0" applyProtection="0"/>
    <xf numFmtId="0" fontId="2" fillId="0" borderId="0" applyNumberFormat="0" applyFont="0" applyFill="0" applyBorder="0" applyAlignment="0" applyProtection="0"/>
    <xf numFmtId="0" fontId="183"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82" fillId="53" borderId="0" applyNumberFormat="0" applyBorder="0" applyProtection="0">
      <alignment horizontal="center"/>
    </xf>
    <xf numFmtId="314" fontId="272"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15" fontId="2" fillId="0" borderId="0" applyFont="0" applyFill="0" applyBorder="0" applyAlignment="0" applyProtection="0"/>
    <xf numFmtId="316" fontId="27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17" fontId="159" fillId="0" borderId="71"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17" fontId="227" fillId="96" borderId="161"/>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7" fillId="96" borderId="71"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3" fillId="0" borderId="0" applyNumberFormat="0" applyFill="0" applyBorder="0">
      <alignment horizontal="right"/>
    </xf>
    <xf numFmtId="0" fontId="274" fillId="0" borderId="0">
      <protection locked="0"/>
    </xf>
    <xf numFmtId="0" fontId="10" fillId="0" borderId="0"/>
    <xf numFmtId="38" fontId="200"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7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78" fillId="0" borderId="162" applyNumberFormat="0" applyFill="0" applyAlignment="0" applyProtection="0"/>
    <xf numFmtId="0" fontId="78" fillId="0" borderId="162" applyNumberFormat="0" applyFill="0" applyAlignment="0" applyProtection="0"/>
    <xf numFmtId="0" fontId="78" fillId="0" borderId="16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260" fontId="256"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8" fillId="0" borderId="133">
      <alignment vertical="center"/>
    </xf>
    <xf numFmtId="43" fontId="37" fillId="68" borderId="0" applyNumberFormat="0" applyFont="0" applyBorder="0" applyAlignment="0"/>
    <xf numFmtId="0" fontId="2" fillId="68" borderId="0"/>
    <xf numFmtId="319"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3" fillId="0" borderId="0" applyFont="0" applyFill="0" applyBorder="0" applyAlignment="0">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59"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6" fillId="0" borderId="0" applyNumberFormat="0" applyFill="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17" fontId="279" fillId="0" borderId="134" applyAlignment="0" applyProtection="0">
      <alignment horizontal="centerContinuous"/>
    </xf>
    <xf numFmtId="19" fontId="279" fillId="0" borderId="134" applyAlignment="0" applyProtection="0">
      <alignment horizontal="centerContinuous"/>
    </xf>
    <xf numFmtId="3" fontId="208" fillId="0" borderId="133">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8" fillId="0" borderId="133">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7" fillId="115" borderId="0">
      <alignment horizontal="left"/>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0" fontId="10" fillId="0" borderId="0"/>
    <xf numFmtId="2" fontId="232" fillId="107" borderId="122"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59"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5" applyNumberFormat="0" applyFill="0" applyBorder="0" applyAlignment="0"/>
    <xf numFmtId="17" fontId="45" fillId="131" borderId="135" applyNumberFormat="0" applyFill="0" applyBorder="0" applyAlignment="0"/>
    <xf numFmtId="3" fontId="208" fillId="0" borderId="133">
      <alignment vertical="center"/>
    </xf>
    <xf numFmtId="3" fontId="208" fillId="0" borderId="133">
      <alignment vertical="center"/>
    </xf>
    <xf numFmtId="0" fontId="224" fillId="0" borderId="0" applyNumberFormat="0" applyFont="0" applyBorder="0" applyAlignment="0"/>
    <xf numFmtId="0" fontId="224"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24" fontId="210" fillId="0" borderId="0">
      <alignment horizontal="right" vertical="center" wrapText="1"/>
    </xf>
    <xf numFmtId="325" fontId="210"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0"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0" fillId="72" borderId="0" applyNumberFormat="0" applyBorder="0" applyAlignment="0" applyProtection="0"/>
    <xf numFmtId="0" fontId="280" fillId="72" borderId="0" applyNumberFormat="0" applyBorder="0" applyAlignment="0" applyProtection="0"/>
    <xf numFmtId="0" fontId="280"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37" fontId="281" fillId="0" borderId="0"/>
    <xf numFmtId="295" fontId="281"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236" fillId="69" borderId="122"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1"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59"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8" fillId="0" borderId="133">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7" fontId="200"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82" fillId="104" borderId="125">
      <alignment horizontal="center" vertical="top" wrapText="1"/>
    </xf>
    <xf numFmtId="0" fontId="282" fillId="104" borderId="125">
      <alignment horizontal="center" vertical="top" wrapText="1"/>
    </xf>
    <xf numFmtId="0" fontId="282" fillId="104" borderId="125">
      <alignment horizontal="center" vertical="top" wrapText="1"/>
    </xf>
    <xf numFmtId="0" fontId="282" fillId="104" borderId="125">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4"/>
    <xf numFmtId="0" fontId="2" fillId="0" borderId="124"/>
    <xf numFmtId="0" fontId="2" fillId="0" borderId="124"/>
    <xf numFmtId="0" fontId="2"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3"/>
    <xf numFmtId="0" fontId="45" fillId="70" borderId="123"/>
    <xf numFmtId="0" fontId="45" fillId="70" borderId="123"/>
    <xf numFmtId="0" fontId="45" fillId="70" borderId="12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1"/>
    <xf numFmtId="0" fontId="45" fillId="0" borderId="101"/>
    <xf numFmtId="0" fontId="45" fillId="0" borderId="10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5">
      <alignment horizontal="center" vertical="top"/>
    </xf>
    <xf numFmtId="0" fontId="282" fillId="132" borderId="125">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3"/>
    <xf numFmtId="0" fontId="45" fillId="0" borderId="123"/>
    <xf numFmtId="0" fontId="45" fillId="0" borderId="123"/>
    <xf numFmtId="0" fontId="45" fillId="0" borderId="12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5"/>
    <xf numFmtId="0" fontId="2" fillId="0" borderId="125"/>
    <xf numFmtId="0" fontId="2" fillId="0" borderId="125"/>
    <xf numFmtId="0" fontId="2" fillId="0" borderId="125"/>
    <xf numFmtId="0"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70" borderId="126"/>
    <xf numFmtId="0" fontId="283" fillId="70" borderId="12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alignment horizontal="center"/>
    </xf>
    <xf numFmtId="0" fontId="2" fillId="0" borderId="101">
      <alignment horizontal="center"/>
    </xf>
    <xf numFmtId="0" fontId="2" fillId="0" borderId="10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5">
      <alignment horizontal="center" vertical="top" wrapText="1"/>
    </xf>
    <xf numFmtId="0" fontId="282" fillId="132" borderId="125">
      <alignment horizontal="center" vertical="top" wrapText="1"/>
    </xf>
    <xf numFmtId="0" fontId="282" fillId="132" borderId="125">
      <alignment horizontal="center" vertical="top" wrapText="1"/>
    </xf>
    <xf numFmtId="0" fontId="282" fillId="132" borderId="125">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4"/>
    <xf numFmtId="3" fontId="2" fillId="0" borderId="124"/>
    <xf numFmtId="3" fontId="2" fillId="0" borderId="124"/>
    <xf numFmtId="3" fontId="2"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3">
      <alignment horizontal="center"/>
    </xf>
    <xf numFmtId="0" fontId="45" fillId="70" borderId="123">
      <alignment horizontal="center"/>
    </xf>
    <xf numFmtId="0" fontId="45" fillId="70" borderId="123">
      <alignment horizontal="center"/>
    </xf>
    <xf numFmtId="0" fontId="45" fillId="70" borderId="12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alignment horizontal="center"/>
    </xf>
    <xf numFmtId="0" fontId="45" fillId="70" borderId="124">
      <alignment horizontal="center"/>
    </xf>
    <xf numFmtId="0" fontId="2" fillId="0" borderId="0" applyNumberFormat="0" applyFont="0" applyFill="0" applyBorder="0" applyAlignment="0" applyProtection="0"/>
    <xf numFmtId="0" fontId="45" fillId="70" borderId="125">
      <alignment horizontal="center"/>
    </xf>
    <xf numFmtId="0" fontId="45" fillId="70" borderId="125">
      <alignment horizontal="center"/>
    </xf>
    <xf numFmtId="0" fontId="45" fillId="70" borderId="125">
      <alignment horizontal="center"/>
    </xf>
    <xf numFmtId="0" fontId="45" fillId="70" borderId="12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1">
      <alignment horizontal="left" vertical="top"/>
    </xf>
    <xf numFmtId="0" fontId="45" fillId="70" borderId="101">
      <alignment horizontal="left" vertical="top"/>
    </xf>
    <xf numFmtId="0" fontId="45" fillId="70" borderId="101">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4">
      <alignment horizontal="center" vertical="center"/>
    </xf>
    <xf numFmtId="0" fontId="282" fillId="132" borderId="124">
      <alignment horizontal="center" vertical="center"/>
    </xf>
    <xf numFmtId="0" fontId="2" fillId="0" borderId="0" applyNumberFormat="0" applyFont="0" applyFill="0" applyBorder="0" applyAlignment="0" applyProtection="0"/>
    <xf numFmtId="0" fontId="282" fillId="132" borderId="125">
      <alignment horizontal="center" vertical="center"/>
    </xf>
    <xf numFmtId="0" fontId="282" fillId="132" borderId="125">
      <alignment horizontal="center" vertical="center"/>
    </xf>
    <xf numFmtId="0" fontId="282" fillId="132" borderId="125">
      <alignment horizontal="center" vertical="center"/>
    </xf>
    <xf numFmtId="0" fontId="282" fillId="132" borderId="125">
      <alignment horizontal="center" vertical="center"/>
    </xf>
    <xf numFmtId="0" fontId="2" fillId="0" borderId="0" applyNumberFormat="0" applyFont="0" applyFill="0" applyBorder="0" applyAlignment="0" applyProtection="0"/>
    <xf numFmtId="0" fontId="282" fillId="104" borderId="123">
      <alignment horizontal="center" vertical="center"/>
    </xf>
    <xf numFmtId="0" fontId="282" fillId="104" borderId="123">
      <alignment horizontal="center" vertical="center"/>
    </xf>
    <xf numFmtId="0" fontId="282" fillId="104" borderId="123">
      <alignment horizontal="center" vertical="center"/>
    </xf>
    <xf numFmtId="0" fontId="282" fillId="104" borderId="123">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04" borderId="124">
      <alignment horizontal="center" vertical="center"/>
    </xf>
    <xf numFmtId="0" fontId="282" fillId="104" borderId="124">
      <alignment horizontal="center" vertical="center"/>
    </xf>
    <xf numFmtId="0" fontId="2" fillId="0" borderId="0" applyNumberFormat="0" applyFont="0" applyFill="0" applyBorder="0" applyAlignment="0" applyProtection="0"/>
    <xf numFmtId="0" fontId="282" fillId="104" borderId="125">
      <alignment horizontal="center" vertical="center"/>
    </xf>
    <xf numFmtId="0" fontId="282" fillId="104" borderId="125">
      <alignment horizontal="center" vertical="center"/>
    </xf>
    <xf numFmtId="0" fontId="282" fillId="104" borderId="125">
      <alignment horizontal="center" vertical="center"/>
    </xf>
    <xf numFmtId="0" fontId="282" fillId="104" borderId="125">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xf numFmtId="0" fontId="2" fillId="0" borderId="102"/>
    <xf numFmtId="0" fontId="2" fillId="0" borderId="102"/>
    <xf numFmtId="0" fontId="2"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4"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71" fillId="73" borderId="150"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71" fillId="73" borderId="150" applyNumberFormat="0" applyFont="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71" fillId="73" borderId="150" applyNumberFormat="0" applyFont="0" applyAlignment="0" applyProtection="0"/>
    <xf numFmtId="0" fontId="71" fillId="73" borderId="150" applyNumberFormat="0" applyFont="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85" fillId="0" borderId="71"/>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3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236" fillId="0" borderId="71" applyNumberFormat="0" applyBorder="0" applyAlignment="0" applyProtection="0">
      <alignment horizontal="right"/>
      <protection locked="0"/>
    </xf>
    <xf numFmtId="0" fontId="184" fillId="133" borderId="0" applyNumberFormat="0" applyFont="0" applyBorder="0" applyAlignment="0"/>
    <xf numFmtId="0" fontId="2" fillId="0" borderId="0" applyNumberFormat="0" applyFont="0" applyFill="0" applyBorder="0" applyAlignment="0" applyProtection="0"/>
    <xf numFmtId="3" fontId="2" fillId="74" borderId="122">
      <alignment horizontal="right"/>
      <protection locked="0"/>
    </xf>
    <xf numFmtId="0" fontId="10" fillId="0" borderId="0"/>
    <xf numFmtId="3" fontId="2" fillId="74" borderId="122">
      <alignment horizontal="right"/>
      <protection locked="0"/>
    </xf>
    <xf numFmtId="0" fontId="2" fillId="0" borderId="0" applyNumberFormat="0" applyFont="0" applyFill="0" applyBorder="0" applyAlignment="0" applyProtection="0"/>
    <xf numFmtId="3" fontId="2" fillId="74" borderId="122">
      <alignment horizontal="right"/>
      <protection locked="0"/>
    </xf>
    <xf numFmtId="3" fontId="2" fillId="74" borderId="122">
      <alignment horizontal="right"/>
      <protection locked="0"/>
    </xf>
    <xf numFmtId="3" fontId="2" fillId="74" borderId="122">
      <alignment horizontal="right"/>
      <protection locked="0"/>
    </xf>
    <xf numFmtId="3"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3" fontId="2" fillId="74" borderId="122">
      <alignment horizontal="right"/>
      <protection locked="0"/>
    </xf>
    <xf numFmtId="3" fontId="2" fillId="74" borderId="122">
      <alignment horizontal="right"/>
      <protection locked="0"/>
    </xf>
    <xf numFmtId="3" fontId="2" fillId="74" borderId="122">
      <alignment horizontal="right"/>
      <protection locked="0"/>
    </xf>
    <xf numFmtId="3"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0" fontId="2" fillId="74" borderId="122">
      <alignment horizontal="right"/>
      <protection locked="0"/>
    </xf>
    <xf numFmtId="0" fontId="10" fillId="0" borderId="0"/>
    <xf numFmtId="260" fontId="2" fillId="74" borderId="122">
      <alignment horizontal="right"/>
      <protection locked="0"/>
    </xf>
    <xf numFmtId="0" fontId="2" fillId="0" borderId="0" applyNumberFormat="0" applyFont="0" applyFill="0" applyBorder="0" applyAlignment="0" applyProtection="0"/>
    <xf numFmtId="260" fontId="2" fillId="74" borderId="122">
      <alignment horizontal="right"/>
      <protection locked="0"/>
    </xf>
    <xf numFmtId="260" fontId="2" fillId="74" borderId="122">
      <alignment horizontal="right"/>
      <protection locked="0"/>
    </xf>
    <xf numFmtId="260" fontId="2" fillId="74" borderId="122">
      <alignment horizontal="right"/>
      <protection locked="0"/>
    </xf>
    <xf numFmtId="260"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260" fontId="2" fillId="74" borderId="122">
      <alignment horizontal="right"/>
      <protection locked="0"/>
    </xf>
    <xf numFmtId="260" fontId="2" fillId="74" borderId="122">
      <alignment horizontal="right"/>
      <protection locked="0"/>
    </xf>
    <xf numFmtId="260" fontId="2" fillId="74" borderId="122">
      <alignment horizontal="right"/>
      <protection locked="0"/>
    </xf>
    <xf numFmtId="260"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74" borderId="122" applyFont="0">
      <alignment horizontal="right"/>
      <protection locked="0"/>
    </xf>
    <xf numFmtId="0" fontId="10" fillId="0" borderId="0"/>
    <xf numFmtId="10" fontId="2" fillId="74" borderId="122" applyFont="0">
      <alignment horizontal="right"/>
      <protection locked="0"/>
    </xf>
    <xf numFmtId="0" fontId="2" fillId="0" borderId="0" applyNumberFormat="0" applyFont="0" applyFill="0" applyBorder="0" applyAlignment="0" applyProtection="0"/>
    <xf numFmtId="10" fontId="2" fillId="74" borderId="122" applyFont="0">
      <alignment horizontal="right"/>
      <protection locked="0"/>
    </xf>
    <xf numFmtId="10" fontId="2" fillId="74" borderId="122" applyFont="0">
      <alignment horizontal="right"/>
      <protection locked="0"/>
    </xf>
    <xf numFmtId="10" fontId="2" fillId="74" borderId="122" applyFont="0">
      <alignment horizontal="right"/>
      <protection locked="0"/>
    </xf>
    <xf numFmtId="10" fontId="2" fillId="74"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10" fontId="2" fillId="74" borderId="122" applyFont="0">
      <alignment horizontal="right"/>
      <protection locked="0"/>
    </xf>
    <xf numFmtId="10" fontId="2" fillId="74" borderId="122" applyFont="0">
      <alignment horizontal="right"/>
      <protection locked="0"/>
    </xf>
    <xf numFmtId="10" fontId="2" fillId="74" borderId="122" applyFont="0">
      <alignment horizontal="right"/>
      <protection locked="0"/>
    </xf>
    <xf numFmtId="10" fontId="2" fillId="74"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74" borderId="122">
      <alignment horizontal="right"/>
      <protection locked="0"/>
    </xf>
    <xf numFmtId="0" fontId="10" fillId="0" borderId="0"/>
    <xf numFmtId="9" fontId="2" fillId="74" borderId="122">
      <alignment horizontal="right"/>
      <protection locked="0"/>
    </xf>
    <xf numFmtId="0" fontId="2" fillId="0" borderId="0" applyNumberFormat="0" applyFont="0" applyFill="0" applyBorder="0" applyAlignment="0" applyProtection="0"/>
    <xf numFmtId="9" fontId="2" fillId="74" borderId="122">
      <alignment horizontal="right"/>
      <protection locked="0"/>
    </xf>
    <xf numFmtId="9" fontId="2" fillId="74" borderId="122">
      <alignment horizontal="right"/>
      <protection locked="0"/>
    </xf>
    <xf numFmtId="9" fontId="2" fillId="74" borderId="122">
      <alignment horizontal="right"/>
      <protection locked="0"/>
    </xf>
    <xf numFmtId="9"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9" fontId="2" fillId="74" borderId="122">
      <alignment horizontal="right"/>
      <protection locked="0"/>
    </xf>
    <xf numFmtId="9" fontId="2" fillId="74" borderId="122">
      <alignment horizontal="right"/>
      <protection locked="0"/>
    </xf>
    <xf numFmtId="9" fontId="2" fillId="74" borderId="122">
      <alignment horizontal="right"/>
      <protection locked="0"/>
    </xf>
    <xf numFmtId="9"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31" fontId="2" fillId="74" borderId="122" applyFont="0">
      <alignment horizontal="right" vertical="center"/>
      <protection locked="0"/>
    </xf>
    <xf numFmtId="331" fontId="2" fillId="74" borderId="122" applyFont="0">
      <alignment horizontal="right" vertical="center"/>
      <protection locked="0"/>
    </xf>
    <xf numFmtId="331" fontId="2" fillId="74" borderId="122" applyFont="0">
      <alignment horizontal="right" vertical="center"/>
      <protection locked="0"/>
    </xf>
    <xf numFmtId="331" fontId="2" fillId="74" borderId="122" applyFont="0">
      <alignment horizontal="right" vertical="center"/>
      <protection locked="0"/>
    </xf>
    <xf numFmtId="331" fontId="2" fillId="74" borderId="122"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74" borderId="122">
      <alignment horizontal="center" wrapText="1"/>
    </xf>
    <xf numFmtId="0" fontId="10" fillId="0" borderId="0"/>
    <xf numFmtId="0" fontId="2" fillId="74" borderId="122">
      <alignment horizontal="center" wrapText="1"/>
    </xf>
    <xf numFmtId="0" fontId="2" fillId="0" borderId="0" applyNumberFormat="0" applyFont="0" applyFill="0" applyBorder="0" applyAlignment="0" applyProtection="0"/>
    <xf numFmtId="0" fontId="2" fillId="74" borderId="122">
      <alignment horizontal="center" wrapText="1"/>
    </xf>
    <xf numFmtId="0" fontId="2" fillId="74" borderId="122">
      <alignment horizontal="center" wrapText="1"/>
    </xf>
    <xf numFmtId="0" fontId="2" fillId="74" borderId="122">
      <alignment horizontal="center" wrapText="1"/>
    </xf>
    <xf numFmtId="0" fontId="2" fillId="74" borderId="122">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2" fillId="74" borderId="122">
      <alignment horizontal="center" wrapText="1"/>
    </xf>
    <xf numFmtId="0" fontId="2" fillId="74" borderId="122">
      <alignment horizontal="center" wrapText="1"/>
    </xf>
    <xf numFmtId="0" fontId="2" fillId="74" borderId="122">
      <alignment horizontal="center" wrapText="1"/>
    </xf>
    <xf numFmtId="0" fontId="2" fillId="74" borderId="122">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74" borderId="122" applyNumberFormat="0" applyFont="0">
      <alignment horizontal="center" wrapText="1"/>
      <protection locked="0"/>
    </xf>
    <xf numFmtId="0" fontId="10" fillId="0" borderId="0"/>
    <xf numFmtId="0" fontId="2" fillId="74" borderId="122" applyNumberFormat="0" applyFont="0">
      <alignment horizontal="center" wrapText="1"/>
      <protection locked="0"/>
    </xf>
    <xf numFmtId="0" fontId="2" fillId="0" borderId="0" applyNumberFormat="0" applyFont="0" applyFill="0" applyBorder="0" applyAlignment="0" applyProtection="0"/>
    <xf numFmtId="0" fontId="2" fillId="74" borderId="122" applyNumberFormat="0" applyFont="0">
      <alignment horizontal="center" wrapText="1"/>
      <protection locked="0"/>
    </xf>
    <xf numFmtId="0" fontId="2" fillId="74" borderId="122" applyNumberFormat="0" applyFont="0">
      <alignment horizontal="center" wrapText="1"/>
      <protection locked="0"/>
    </xf>
    <xf numFmtId="0" fontId="2" fillId="74" borderId="122" applyNumberFormat="0" applyFont="0">
      <alignment horizontal="center" wrapText="1"/>
      <protection locked="0"/>
    </xf>
    <xf numFmtId="0" fontId="2" fillId="74" borderId="122" applyNumberFormat="0"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2" fillId="74" borderId="122" applyNumberFormat="0" applyFont="0">
      <alignment horizontal="center" wrapText="1"/>
      <protection locked="0"/>
    </xf>
    <xf numFmtId="0" fontId="2" fillId="74" borderId="122" applyNumberFormat="0" applyFont="0">
      <alignment horizontal="center" wrapText="1"/>
      <protection locked="0"/>
    </xf>
    <xf numFmtId="0" fontId="2" fillId="74" borderId="122" applyNumberFormat="0" applyFont="0">
      <alignment horizontal="center" wrapText="1"/>
      <protection locked="0"/>
    </xf>
    <xf numFmtId="0" fontId="2" fillId="74" borderId="122" applyNumberFormat="0"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66" fillId="63" borderId="163" applyNumberFormat="0" applyAlignment="0" applyProtection="0"/>
    <xf numFmtId="0" fontId="68" fillId="63" borderId="163" applyNumberFormat="0" applyAlignment="0" applyProtection="0"/>
    <xf numFmtId="0" fontId="68" fillId="63" borderId="163" applyNumberFormat="0" applyAlignment="0" applyProtection="0"/>
    <xf numFmtId="0" fontId="68" fillId="63" borderId="163" applyNumberFormat="0" applyAlignment="0" applyProtection="0"/>
    <xf numFmtId="0" fontId="68" fillId="63" borderId="163" applyNumberFormat="0" applyAlignment="0" applyProtection="0"/>
    <xf numFmtId="0" fontId="10" fillId="0" borderId="0"/>
    <xf numFmtId="0" fontId="10" fillId="0" borderId="0"/>
    <xf numFmtId="0" fontId="10" fillId="0" borderId="0"/>
    <xf numFmtId="0" fontId="10" fillId="0" borderId="0"/>
    <xf numFmtId="0" fontId="66" fillId="109"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3" applyNumberFormat="0" applyAlignment="0" applyProtection="0"/>
    <xf numFmtId="0" fontId="66" fillId="109" borderId="163" applyNumberFormat="0" applyAlignment="0" applyProtection="0"/>
    <xf numFmtId="0" fontId="2" fillId="0" borderId="0" applyNumberFormat="0" applyFont="0" applyFill="0" applyBorder="0" applyAlignment="0" applyProtection="0"/>
    <xf numFmtId="0" fontId="66" fillId="109"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3" applyNumberFormat="0" applyAlignment="0" applyProtection="0"/>
    <xf numFmtId="0" fontId="66" fillId="109" borderId="163" applyNumberFormat="0" applyAlignment="0" applyProtection="0"/>
    <xf numFmtId="0" fontId="2" fillId="0" borderId="0" applyNumberFormat="0" applyFont="0" applyFill="0" applyBorder="0" applyAlignment="0" applyProtection="0"/>
    <xf numFmtId="0" fontId="66" fillId="109"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3" applyNumberFormat="0" applyAlignment="0" applyProtection="0"/>
    <xf numFmtId="0" fontId="66" fillId="109" borderId="163" applyNumberFormat="0" applyAlignment="0" applyProtection="0"/>
    <xf numFmtId="0" fontId="2" fillId="0" borderId="0" applyNumberFormat="0" applyFont="0" applyFill="0" applyBorder="0" applyAlignment="0" applyProtection="0"/>
    <xf numFmtId="0" fontId="68" fillId="63" borderId="163" applyNumberFormat="0" applyAlignment="0" applyProtection="0"/>
    <xf numFmtId="0" fontId="68" fillId="63"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3" applyNumberFormat="0" applyAlignment="0" applyProtection="0"/>
    <xf numFmtId="0" fontId="68" fillId="63" borderId="163" applyNumberFormat="0" applyAlignment="0" applyProtection="0"/>
    <xf numFmtId="173" fontId="232" fillId="134" borderId="71"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32"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3" fillId="0" borderId="0" applyFont="0" applyFill="0" applyBorder="0" applyAlignment="0">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6" fillId="57" borderId="122"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3" fontId="287" fillId="135" borderId="126"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288" fillId="0" borderId="0" applyFill="0" applyBorder="0" applyProtection="0">
      <alignment horizontal="left"/>
    </xf>
    <xf numFmtId="0" fontId="289" fillId="0" borderId="0" applyFill="0" applyBorder="0" applyProtection="0">
      <alignment horizontal="left"/>
    </xf>
    <xf numFmtId="1" fontId="290"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74" borderId="0" applyNumberFormat="0" applyFont="0" applyBorder="0" applyAlignment="0" applyProtection="0"/>
    <xf numFmtId="0" fontId="19" fillId="131" borderId="71" applyNumberFormat="0" applyFont="0" applyBorder="0" applyAlignment="0" applyProtection="0">
      <alignment horizontal="center"/>
    </xf>
    <xf numFmtId="0" fontId="19" fillId="131" borderId="71"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9" fillId="96" borderId="71" applyNumberFormat="0" applyFont="0" applyBorder="0" applyAlignment="0" applyProtection="0">
      <alignment horizontal="center"/>
    </xf>
    <xf numFmtId="0" fontId="19" fillId="96" borderId="71"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59"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16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1"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0"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8" fillId="0" borderId="133">
      <alignment vertical="center"/>
    </xf>
    <xf numFmtId="10" fontId="2" fillId="0" borderId="168"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52" fillId="0" borderId="0"/>
    <xf numFmtId="0" fontId="2" fillId="0" borderId="0" applyNumberFormat="0" applyFont="0" applyFill="0" applyBorder="0" applyAlignment="0" applyProtection="0"/>
    <xf numFmtId="0" fontId="10" fillId="0" borderId="0"/>
    <xf numFmtId="0" fontId="46" fillId="69" borderId="65">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92"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8" fillId="0" borderId="133">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3" fillId="0" borderId="0">
      <protection locked="0"/>
    </xf>
    <xf numFmtId="0" fontId="293"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45" fillId="92" borderId="65"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7" fontId="294" fillId="0" borderId="0" applyNumberFormat="0" applyFill="0" applyBorder="0" applyAlignment="0" applyProtection="0"/>
    <xf numFmtId="295" fontId="294" fillId="0" borderId="0" applyNumberFormat="0" applyFill="0" applyBorder="0" applyAlignment="0" applyProtection="0"/>
    <xf numFmtId="3" fontId="208" fillId="0" borderId="133">
      <alignment vertical="center"/>
    </xf>
    <xf numFmtId="0" fontId="10" fillId="0" borderId="0"/>
    <xf numFmtId="0" fontId="176" fillId="111"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 fontId="2" fillId="95" borderId="122" applyFont="0">
      <alignment horizontal="right" vertical="center"/>
      <protection locked="0"/>
    </xf>
    <xf numFmtId="3" fontId="2" fillId="95" borderId="122" applyFont="0">
      <alignment horizontal="right" vertical="center"/>
      <protection locked="0"/>
    </xf>
    <xf numFmtId="3" fontId="2" fillId="95" borderId="122" applyFont="0">
      <alignment horizontal="right" vertical="center"/>
      <protection locked="0"/>
    </xf>
    <xf numFmtId="3" fontId="2" fillId="95" borderId="122" applyFont="0">
      <alignment horizontal="right" vertical="center"/>
      <protection locked="0"/>
    </xf>
    <xf numFmtId="3" fontId="2" fillId="95" borderId="122"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8" fillId="0" borderId="0"/>
    <xf numFmtId="0" fontId="10" fillId="0" borderId="0"/>
    <xf numFmtId="38" fontId="295" fillId="0" borderId="0">
      <alignment horizontal="center"/>
    </xf>
    <xf numFmtId="0" fontId="10" fillId="0" borderId="0"/>
    <xf numFmtId="0" fontId="296" fillId="45" borderId="122"/>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165" fontId="297" fillId="0" borderId="0">
      <alignment horizontal="right"/>
    </xf>
    <xf numFmtId="0" fontId="10" fillId="0" borderId="0"/>
    <xf numFmtId="0" fontId="2" fillId="0" borderId="16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3" applyNumberFormat="0" applyProtection="0">
      <alignment vertical="center"/>
    </xf>
    <xf numFmtId="4" fontId="29" fillId="88" borderId="163" applyNumberFormat="0" applyProtection="0">
      <alignment vertical="center"/>
    </xf>
    <xf numFmtId="4" fontId="29" fillId="88" borderId="163" applyNumberFormat="0" applyProtection="0">
      <alignment vertical="center"/>
    </xf>
    <xf numFmtId="4" fontId="29" fillId="88" borderId="163" applyNumberFormat="0" applyProtection="0">
      <alignment vertical="center"/>
    </xf>
    <xf numFmtId="4" fontId="29" fillId="88" borderId="163" applyNumberFormat="0" applyProtection="0">
      <alignment vertical="center"/>
    </xf>
    <xf numFmtId="4" fontId="298" fillId="88" borderId="163" applyNumberFormat="0" applyProtection="0">
      <alignment vertical="center"/>
    </xf>
    <xf numFmtId="4" fontId="298" fillId="88" borderId="163" applyNumberFormat="0" applyProtection="0">
      <alignment vertical="center"/>
    </xf>
    <xf numFmtId="4" fontId="298" fillId="88" borderId="163" applyNumberFormat="0" applyProtection="0">
      <alignment vertical="center"/>
    </xf>
    <xf numFmtId="4" fontId="298" fillId="88" borderId="163" applyNumberFormat="0" applyProtection="0">
      <alignment vertical="center"/>
    </xf>
    <xf numFmtId="4" fontId="298" fillId="88" borderId="163" applyNumberFormat="0" applyProtection="0">
      <alignment vertical="center"/>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4" fontId="29" fillId="93" borderId="163" applyNumberFormat="0" applyProtection="0">
      <alignment horizontal="right" vertical="center"/>
    </xf>
    <xf numFmtId="4" fontId="29" fillId="93" borderId="163" applyNumberFormat="0" applyProtection="0">
      <alignment horizontal="right" vertical="center"/>
    </xf>
    <xf numFmtId="4" fontId="29" fillId="93" borderId="163" applyNumberFormat="0" applyProtection="0">
      <alignment horizontal="right" vertical="center"/>
    </xf>
    <xf numFmtId="4" fontId="29" fillId="93" borderId="163" applyNumberFormat="0" applyProtection="0">
      <alignment horizontal="right" vertical="center"/>
    </xf>
    <xf numFmtId="4" fontId="29" fillId="93" borderId="163" applyNumberFormat="0" applyProtection="0">
      <alignment horizontal="right" vertical="center"/>
    </xf>
    <xf numFmtId="4" fontId="29" fillId="97" borderId="163" applyNumberFormat="0" applyProtection="0">
      <alignment horizontal="right" vertical="center"/>
    </xf>
    <xf numFmtId="4" fontId="29" fillId="97" borderId="163" applyNumberFormat="0" applyProtection="0">
      <alignment horizontal="right" vertical="center"/>
    </xf>
    <xf numFmtId="4" fontId="29" fillId="97" borderId="163" applyNumberFormat="0" applyProtection="0">
      <alignment horizontal="right" vertical="center"/>
    </xf>
    <xf numFmtId="4" fontId="29" fillId="97" borderId="163" applyNumberFormat="0" applyProtection="0">
      <alignment horizontal="right" vertical="center"/>
    </xf>
    <xf numFmtId="4" fontId="29" fillId="97" borderId="163" applyNumberFormat="0" applyProtection="0">
      <alignment horizontal="right" vertical="center"/>
    </xf>
    <xf numFmtId="4" fontId="29" fillId="104" borderId="163" applyNumberFormat="0" applyProtection="0">
      <alignment horizontal="right" vertical="center"/>
    </xf>
    <xf numFmtId="4" fontId="29" fillId="104" borderId="163" applyNumberFormat="0" applyProtection="0">
      <alignment horizontal="right" vertical="center"/>
    </xf>
    <xf numFmtId="4" fontId="29" fillId="104" borderId="163" applyNumberFormat="0" applyProtection="0">
      <alignment horizontal="right" vertical="center"/>
    </xf>
    <xf numFmtId="4" fontId="29" fillId="104" borderId="163" applyNumberFormat="0" applyProtection="0">
      <alignment horizontal="right" vertical="center"/>
    </xf>
    <xf numFmtId="4" fontId="29" fillId="104" borderId="163" applyNumberFormat="0" applyProtection="0">
      <alignment horizontal="right" vertical="center"/>
    </xf>
    <xf numFmtId="4" fontId="29" fillId="99" borderId="163" applyNumberFormat="0" applyProtection="0">
      <alignment horizontal="right" vertical="center"/>
    </xf>
    <xf numFmtId="4" fontId="29" fillId="99" borderId="163" applyNumberFormat="0" applyProtection="0">
      <alignment horizontal="right" vertical="center"/>
    </xf>
    <xf numFmtId="4" fontId="29" fillId="99" borderId="163" applyNumberFormat="0" applyProtection="0">
      <alignment horizontal="right" vertical="center"/>
    </xf>
    <xf numFmtId="4" fontId="29" fillId="99" borderId="163" applyNumberFormat="0" applyProtection="0">
      <alignment horizontal="right" vertical="center"/>
    </xf>
    <xf numFmtId="4" fontId="29" fillId="99" borderId="163" applyNumberFormat="0" applyProtection="0">
      <alignment horizontal="right" vertical="center"/>
    </xf>
    <xf numFmtId="4" fontId="29" fillId="102" borderId="163" applyNumberFormat="0" applyProtection="0">
      <alignment horizontal="right" vertical="center"/>
    </xf>
    <xf numFmtId="4" fontId="29" fillId="102" borderId="163" applyNumberFormat="0" applyProtection="0">
      <alignment horizontal="right" vertical="center"/>
    </xf>
    <xf numFmtId="4" fontId="29" fillId="102" borderId="163" applyNumberFormat="0" applyProtection="0">
      <alignment horizontal="right" vertical="center"/>
    </xf>
    <xf numFmtId="4" fontId="29" fillId="102" borderId="163" applyNumberFormat="0" applyProtection="0">
      <alignment horizontal="right" vertical="center"/>
    </xf>
    <xf numFmtId="4" fontId="29" fillId="102" borderId="163" applyNumberFormat="0" applyProtection="0">
      <alignment horizontal="right" vertical="center"/>
    </xf>
    <xf numFmtId="4" fontId="29" fillId="106" borderId="163" applyNumberFormat="0" applyProtection="0">
      <alignment horizontal="right" vertical="center"/>
    </xf>
    <xf numFmtId="4" fontId="29" fillId="106" borderId="163" applyNumberFormat="0" applyProtection="0">
      <alignment horizontal="right" vertical="center"/>
    </xf>
    <xf numFmtId="4" fontId="29" fillId="106" borderId="163" applyNumberFormat="0" applyProtection="0">
      <alignment horizontal="right" vertical="center"/>
    </xf>
    <xf numFmtId="4" fontId="29" fillId="106" borderId="163" applyNumberFormat="0" applyProtection="0">
      <alignment horizontal="right" vertical="center"/>
    </xf>
    <xf numFmtId="4" fontId="29" fillId="106" borderId="163" applyNumberFormat="0" applyProtection="0">
      <alignment horizontal="right" vertical="center"/>
    </xf>
    <xf numFmtId="4" fontId="29" fillId="105" borderId="163" applyNumberFormat="0" applyProtection="0">
      <alignment horizontal="right" vertical="center"/>
    </xf>
    <xf numFmtId="4" fontId="29" fillId="105" borderId="163" applyNumberFormat="0" applyProtection="0">
      <alignment horizontal="right" vertical="center"/>
    </xf>
    <xf numFmtId="4" fontId="29" fillId="105" borderId="163" applyNumberFormat="0" applyProtection="0">
      <alignment horizontal="right" vertical="center"/>
    </xf>
    <xf numFmtId="4" fontId="29" fillId="105" borderId="163" applyNumberFormat="0" applyProtection="0">
      <alignment horizontal="right" vertical="center"/>
    </xf>
    <xf numFmtId="4" fontId="29" fillId="105" borderId="163" applyNumberFormat="0" applyProtection="0">
      <alignment horizontal="right" vertical="center"/>
    </xf>
    <xf numFmtId="4" fontId="29" fillId="136" borderId="163" applyNumberFormat="0" applyProtection="0">
      <alignment horizontal="right" vertical="center"/>
    </xf>
    <xf numFmtId="4" fontId="29" fillId="136" borderId="163" applyNumberFormat="0" applyProtection="0">
      <alignment horizontal="right" vertical="center"/>
    </xf>
    <xf numFmtId="4" fontId="29" fillId="136" borderId="163" applyNumberFormat="0" applyProtection="0">
      <alignment horizontal="right" vertical="center"/>
    </xf>
    <xf numFmtId="4" fontId="29" fillId="136" borderId="163" applyNumberFormat="0" applyProtection="0">
      <alignment horizontal="right" vertical="center"/>
    </xf>
    <xf numFmtId="4" fontId="29" fillId="136" borderId="163" applyNumberFormat="0" applyProtection="0">
      <alignment horizontal="right" vertical="center"/>
    </xf>
    <xf numFmtId="4" fontId="29" fillId="98" borderId="163" applyNumberFormat="0" applyProtection="0">
      <alignment horizontal="right" vertical="center"/>
    </xf>
    <xf numFmtId="4" fontId="29" fillId="98" borderId="163" applyNumberFormat="0" applyProtection="0">
      <alignment horizontal="right" vertical="center"/>
    </xf>
    <xf numFmtId="4" fontId="29" fillId="98" borderId="163" applyNumberFormat="0" applyProtection="0">
      <alignment horizontal="right" vertical="center"/>
    </xf>
    <xf numFmtId="4" fontId="29" fillId="98" borderId="163" applyNumberFormat="0" applyProtection="0">
      <alignment horizontal="right" vertical="center"/>
    </xf>
    <xf numFmtId="4" fontId="29" fillId="98" borderId="163" applyNumberFormat="0" applyProtection="0">
      <alignment horizontal="right" vertical="center"/>
    </xf>
    <xf numFmtId="4" fontId="187" fillId="137" borderId="163" applyNumberFormat="0" applyProtection="0">
      <alignment horizontal="left" vertical="center" indent="1"/>
    </xf>
    <xf numFmtId="4" fontId="187" fillId="137" borderId="163" applyNumberFormat="0" applyProtection="0">
      <alignment horizontal="left" vertical="center" indent="1"/>
    </xf>
    <xf numFmtId="4" fontId="187" fillId="137" borderId="163" applyNumberFormat="0" applyProtection="0">
      <alignment horizontal="left" vertical="center" indent="1"/>
    </xf>
    <xf numFmtId="4" fontId="187" fillId="137" borderId="163" applyNumberFormat="0" applyProtection="0">
      <alignment horizontal="left" vertical="center" indent="1"/>
    </xf>
    <xf numFmtId="4" fontId="187" fillId="137" borderId="163" applyNumberFormat="0" applyProtection="0">
      <alignment horizontal="left" vertical="center" indent="1"/>
    </xf>
    <xf numFmtId="4" fontId="29" fillId="138" borderId="170" applyNumberFormat="0" applyProtection="0">
      <alignment horizontal="left" vertical="center" indent="1"/>
    </xf>
    <xf numFmtId="4" fontId="29" fillId="138" borderId="170" applyNumberFormat="0" applyProtection="0">
      <alignment horizontal="left" vertical="center" indent="1"/>
    </xf>
    <xf numFmtId="4" fontId="29" fillId="138" borderId="170" applyNumberFormat="0" applyProtection="0">
      <alignment horizontal="left" vertical="center" indent="1"/>
    </xf>
    <xf numFmtId="4" fontId="29" fillId="138" borderId="170" applyNumberFormat="0" applyProtection="0">
      <alignment horizontal="left" vertical="center" indent="1"/>
    </xf>
    <xf numFmtId="4" fontId="29" fillId="138" borderId="170" applyNumberFormat="0" applyProtection="0">
      <alignment horizontal="left" vertical="center" indent="1"/>
    </xf>
    <xf numFmtId="4" fontId="299" fillId="139" borderId="0"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4" fontId="29" fillId="138" borderId="163" applyNumberFormat="0" applyProtection="0">
      <alignment horizontal="left" vertical="center" indent="1"/>
    </xf>
    <xf numFmtId="4" fontId="29" fillId="138" borderId="163" applyNumberFormat="0" applyProtection="0">
      <alignment horizontal="left" vertical="center" indent="1"/>
    </xf>
    <xf numFmtId="4" fontId="29" fillId="138" borderId="163" applyNumberFormat="0" applyProtection="0">
      <alignment horizontal="left" vertical="center" indent="1"/>
    </xf>
    <xf numFmtId="4" fontId="29" fillId="138" borderId="163" applyNumberFormat="0" applyProtection="0">
      <alignment horizontal="left" vertical="center" indent="1"/>
    </xf>
    <xf numFmtId="4" fontId="29" fillId="138" borderId="163" applyNumberFormat="0" applyProtection="0">
      <alignment horizontal="left" vertical="center" indent="1"/>
    </xf>
    <xf numFmtId="4" fontId="29" fillId="140" borderId="163" applyNumberFormat="0" applyProtection="0">
      <alignment horizontal="left" vertical="center" indent="1"/>
    </xf>
    <xf numFmtId="4" fontId="29" fillId="140" borderId="163" applyNumberFormat="0" applyProtection="0">
      <alignment horizontal="left" vertical="center" indent="1"/>
    </xf>
    <xf numFmtId="4" fontId="29" fillId="140" borderId="163" applyNumberFormat="0" applyProtection="0">
      <alignment horizontal="left" vertical="center" indent="1"/>
    </xf>
    <xf numFmtId="4" fontId="29" fillId="140" borderId="163" applyNumberFormat="0" applyProtection="0">
      <alignment horizontal="left" vertical="center" indent="1"/>
    </xf>
    <xf numFmtId="4" fontId="29"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45" fillId="133" borderId="171"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1" applyNumberFormat="0" applyProtection="0">
      <alignment horizontal="left" vertical="center" indent="1"/>
    </xf>
    <xf numFmtId="0" fontId="45" fillId="133" borderId="171" applyNumberFormat="0" applyProtection="0">
      <alignment horizontal="left" vertical="center" indent="1"/>
    </xf>
    <xf numFmtId="0" fontId="2" fillId="0" borderId="0" applyNumberFormat="0" applyFont="0" applyFill="0" applyBorder="0" applyAlignment="0" applyProtection="0"/>
    <xf numFmtId="0" fontId="2" fillId="113" borderId="163" applyNumberFormat="0" applyProtection="0">
      <alignment horizontal="left" vertical="center" indent="1"/>
    </xf>
    <xf numFmtId="0" fontId="2" fillId="113" borderId="163" applyNumberFormat="0" applyProtection="0">
      <alignment horizontal="left" vertical="center" indent="1"/>
    </xf>
    <xf numFmtId="0" fontId="2" fillId="113" borderId="163" applyNumberFormat="0" applyProtection="0">
      <alignment horizontal="left" vertical="center" indent="1"/>
    </xf>
    <xf numFmtId="0" fontId="2" fillId="113" borderId="163" applyNumberFormat="0" applyProtection="0">
      <alignment horizontal="left" vertical="center" indent="1"/>
    </xf>
    <xf numFmtId="0" fontId="2" fillId="113"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4" fontId="29" fillId="107" borderId="163" applyNumberFormat="0" applyProtection="0">
      <alignment vertical="center"/>
    </xf>
    <xf numFmtId="4" fontId="29" fillId="107" borderId="163" applyNumberFormat="0" applyProtection="0">
      <alignment vertical="center"/>
    </xf>
    <xf numFmtId="4" fontId="29" fillId="107" borderId="163" applyNumberFormat="0" applyProtection="0">
      <alignment vertical="center"/>
    </xf>
    <xf numFmtId="4" fontId="29" fillId="107" borderId="163" applyNumberFormat="0" applyProtection="0">
      <alignment vertical="center"/>
    </xf>
    <xf numFmtId="4" fontId="29" fillId="107" borderId="163" applyNumberFormat="0" applyProtection="0">
      <alignment vertical="center"/>
    </xf>
    <xf numFmtId="4" fontId="298" fillId="107" borderId="163" applyNumberFormat="0" applyProtection="0">
      <alignment vertical="center"/>
    </xf>
    <xf numFmtId="4" fontId="298" fillId="107" borderId="163" applyNumberFormat="0" applyProtection="0">
      <alignment vertical="center"/>
    </xf>
    <xf numFmtId="4" fontId="298" fillId="107" borderId="163" applyNumberFormat="0" applyProtection="0">
      <alignment vertical="center"/>
    </xf>
    <xf numFmtId="4" fontId="298" fillId="107" borderId="163" applyNumberFormat="0" applyProtection="0">
      <alignment vertical="center"/>
    </xf>
    <xf numFmtId="4" fontId="298" fillId="107" borderId="163" applyNumberFormat="0" applyProtection="0">
      <alignment vertical="center"/>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340" fontId="29" fillId="131" borderId="171" applyProtection="0">
      <alignment horizontal="right" vertical="center"/>
    </xf>
    <xf numFmtId="340" fontId="29" fillId="131" borderId="171"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71" applyProtection="0">
      <alignment horizontal="right" vertical="center"/>
    </xf>
    <xf numFmtId="340" fontId="29" fillId="131" borderId="171" applyProtection="0">
      <alignment horizontal="right" vertical="center"/>
    </xf>
    <xf numFmtId="340" fontId="29" fillId="131" borderId="171"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4" fontId="298" fillId="138" borderId="163" applyNumberFormat="0" applyProtection="0">
      <alignment horizontal="right" vertical="center"/>
    </xf>
    <xf numFmtId="4" fontId="298" fillId="138" borderId="163" applyNumberFormat="0" applyProtection="0">
      <alignment horizontal="right" vertical="center"/>
    </xf>
    <xf numFmtId="4" fontId="298" fillId="138" borderId="163" applyNumberFormat="0" applyProtection="0">
      <alignment horizontal="right" vertical="center"/>
    </xf>
    <xf numFmtId="4" fontId="298" fillId="138" borderId="163" applyNumberFormat="0" applyProtection="0">
      <alignment horizontal="right" vertical="center"/>
    </xf>
    <xf numFmtId="4" fontId="298" fillId="138" borderId="163" applyNumberFormat="0" applyProtection="0">
      <alignment horizontal="right" vertical="center"/>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300" fillId="0" borderId="0"/>
    <xf numFmtId="4" fontId="205" fillId="138" borderId="163" applyNumberFormat="0" applyProtection="0">
      <alignment horizontal="right" vertical="center"/>
    </xf>
    <xf numFmtId="4" fontId="205" fillId="138" borderId="163" applyNumberFormat="0" applyProtection="0">
      <alignment horizontal="right" vertical="center"/>
    </xf>
    <xf numFmtId="4" fontId="205" fillId="138" borderId="163" applyNumberFormat="0" applyProtection="0">
      <alignment horizontal="right" vertical="center"/>
    </xf>
    <xf numFmtId="4" fontId="205" fillId="138" borderId="163" applyNumberFormat="0" applyProtection="0">
      <alignment horizontal="right" vertical="center"/>
    </xf>
    <xf numFmtId="4" fontId="205" fillId="138" borderId="163"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301" fillId="0" borderId="0"/>
    <xf numFmtId="341" fontId="159" fillId="0" borderId="0"/>
    <xf numFmtId="342" fontId="159" fillId="0" borderId="0"/>
    <xf numFmtId="0" fontId="209" fillId="0" borderId="25"/>
    <xf numFmtId="0" fontId="302" fillId="71" borderId="106"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3" fillId="141" borderId="0"/>
    <xf numFmtId="0" fontId="304" fillId="141" borderId="0"/>
    <xf numFmtId="0" fontId="305" fillId="141" borderId="172">
      <alignment horizontal="right"/>
    </xf>
    <xf numFmtId="0" fontId="305" fillId="141" borderId="0"/>
    <xf numFmtId="0" fontId="303" fillId="69" borderId="172">
      <protection locked="0"/>
    </xf>
    <xf numFmtId="0" fontId="303" fillId="141" borderId="0"/>
    <xf numFmtId="0" fontId="306" fillId="71" borderId="0"/>
    <xf numFmtId="0" fontId="306" fillId="98" borderId="0"/>
    <xf numFmtId="0" fontId="306"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7" fillId="0" borderId="0">
      <alignment horizontal="right"/>
    </xf>
    <xf numFmtId="0" fontId="230" fillId="0" borderId="0"/>
    <xf numFmtId="164" fontId="200" fillId="142" borderId="0" applyNumberFormat="0" applyFont="0"/>
    <xf numFmtId="0" fontId="159" fillId="143" borderId="0" applyNumberFormat="0" applyFont="0" applyBorder="0" applyAlignment="0" applyProtection="0"/>
    <xf numFmtId="346" fontId="307" fillId="0" borderId="0" applyFont="0" applyFill="0" applyBorder="0" applyAlignment="0" applyProtection="0"/>
    <xf numFmtId="1" fontId="2" fillId="0" borderId="0"/>
    <xf numFmtId="347" fontId="2" fillId="69" borderId="122">
      <alignment horizontal="center"/>
    </xf>
    <xf numFmtId="0" fontId="10" fillId="0" borderId="0"/>
    <xf numFmtId="347" fontId="2" fillId="69" borderId="122">
      <alignment horizontal="center"/>
    </xf>
    <xf numFmtId="0" fontId="2" fillId="0" borderId="0" applyNumberFormat="0" applyFont="0" applyFill="0" applyBorder="0" applyAlignment="0" applyProtection="0"/>
    <xf numFmtId="347" fontId="2" fillId="69" borderId="122">
      <alignment horizontal="center"/>
    </xf>
    <xf numFmtId="347" fontId="2" fillId="69" borderId="122">
      <alignment horizontal="center"/>
    </xf>
    <xf numFmtId="347" fontId="2" fillId="69" borderId="122">
      <alignment horizontal="center"/>
    </xf>
    <xf numFmtId="347" fontId="2" fillId="69" borderId="122">
      <alignment horizontal="center"/>
    </xf>
    <xf numFmtId="3" fontId="208" fillId="0" borderId="133">
      <alignment vertical="center"/>
    </xf>
    <xf numFmtId="0" fontId="2" fillId="0" borderId="0" applyNumberFormat="0" applyFont="0" applyFill="0" applyBorder="0" applyAlignment="0" applyProtection="0"/>
    <xf numFmtId="0" fontId="10" fillId="0" borderId="0"/>
    <xf numFmtId="347" fontId="2" fillId="69" borderId="122">
      <alignment horizontal="center"/>
    </xf>
    <xf numFmtId="347" fontId="2" fillId="69" borderId="122">
      <alignment horizontal="center"/>
    </xf>
    <xf numFmtId="347" fontId="2" fillId="69" borderId="122">
      <alignment horizontal="center"/>
    </xf>
    <xf numFmtId="347" fontId="2" fillId="69" borderId="122">
      <alignment horizontal="center"/>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 fillId="69" borderId="122" applyFont="0">
      <alignment horizontal="right"/>
    </xf>
    <xf numFmtId="0" fontId="10" fillId="0" borderId="0"/>
    <xf numFmtId="3" fontId="2" fillId="69" borderId="122"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2" applyFont="0">
      <alignment horizontal="right" vertical="center"/>
    </xf>
    <xf numFmtId="3" fontId="2" fillId="69" borderId="122" applyFont="0">
      <alignment horizontal="right" vertical="center"/>
    </xf>
    <xf numFmtId="3" fontId="2" fillId="69" borderId="122" applyFont="0">
      <alignment horizontal="right" vertical="center"/>
    </xf>
    <xf numFmtId="3" fontId="2" fillId="69" borderId="122" applyFont="0">
      <alignment horizontal="right" vertical="center"/>
    </xf>
    <xf numFmtId="3" fontId="2" fillId="69" borderId="122" applyFont="0">
      <alignment horizontal="right"/>
    </xf>
    <xf numFmtId="3" fontId="2" fillId="69" borderId="122" applyFont="0">
      <alignment horizontal="right"/>
    </xf>
    <xf numFmtId="3" fontId="2" fillId="69" borderId="122" applyFont="0">
      <alignment horizontal="right"/>
    </xf>
    <xf numFmtId="3" fontId="2" fillId="69" borderId="122" applyFont="0">
      <alignment horizontal="right"/>
    </xf>
    <xf numFmtId="3"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 fontId="2" fillId="69" borderId="122" applyFont="0">
      <alignment horizontal="right"/>
    </xf>
    <xf numFmtId="3" fontId="2" fillId="69" borderId="122" applyFont="0">
      <alignment horizontal="right"/>
    </xf>
    <xf numFmtId="3" fontId="2" fillId="69" borderId="122" applyFont="0">
      <alignment horizontal="right"/>
    </xf>
    <xf numFmtId="3"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87" fontId="2" fillId="69" borderId="122" applyFont="0">
      <alignment horizontal="right"/>
    </xf>
    <xf numFmtId="0" fontId="10" fillId="0" borderId="0"/>
    <xf numFmtId="187" fontId="2" fillId="69" borderId="122" applyFont="0">
      <alignment horizontal="right"/>
    </xf>
    <xf numFmtId="0" fontId="2" fillId="0" borderId="0" applyNumberFormat="0" applyFont="0" applyFill="0" applyBorder="0" applyAlignment="0" applyProtection="0"/>
    <xf numFmtId="187" fontId="2" fillId="69" borderId="122" applyFont="0">
      <alignment horizontal="right"/>
    </xf>
    <xf numFmtId="187" fontId="2" fillId="69" borderId="122" applyFont="0">
      <alignment horizontal="right"/>
    </xf>
    <xf numFmtId="187" fontId="2" fillId="69" borderId="122" applyFont="0">
      <alignment horizontal="right"/>
    </xf>
    <xf numFmtId="187"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87" fontId="2" fillId="69" borderId="122" applyFont="0">
      <alignment horizontal="right"/>
    </xf>
    <xf numFmtId="187" fontId="2" fillId="69" borderId="122" applyFont="0">
      <alignment horizontal="right"/>
    </xf>
    <xf numFmtId="187" fontId="2" fillId="69" borderId="122" applyFont="0">
      <alignment horizontal="right"/>
    </xf>
    <xf numFmtId="187"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0" fontId="2" fillId="69" borderId="122" applyFont="0">
      <alignment horizontal="right"/>
    </xf>
    <xf numFmtId="0" fontId="10" fillId="0" borderId="0"/>
    <xf numFmtId="260" fontId="2" fillId="69" borderId="122" applyFont="0">
      <alignment horizontal="right"/>
    </xf>
    <xf numFmtId="0" fontId="2" fillId="0" borderId="0" applyNumberFormat="0" applyFont="0" applyFill="0" applyBorder="0" applyAlignment="0" applyProtection="0"/>
    <xf numFmtId="260" fontId="2" fillId="69" borderId="122" applyFont="0">
      <alignment horizontal="right"/>
    </xf>
    <xf numFmtId="260" fontId="2" fillId="69" borderId="122" applyFont="0">
      <alignment horizontal="right"/>
    </xf>
    <xf numFmtId="260" fontId="2" fillId="69" borderId="122" applyFont="0">
      <alignment horizontal="right"/>
    </xf>
    <xf numFmtId="260"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260" fontId="2" fillId="69" borderId="122" applyFont="0">
      <alignment horizontal="right"/>
    </xf>
    <xf numFmtId="260" fontId="2" fillId="69" borderId="122" applyFont="0">
      <alignment horizontal="right"/>
    </xf>
    <xf numFmtId="260" fontId="2" fillId="69" borderId="122" applyFont="0">
      <alignment horizontal="right"/>
    </xf>
    <xf numFmtId="260"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69" borderId="122" applyFont="0">
      <alignment horizontal="right"/>
    </xf>
    <xf numFmtId="0" fontId="10" fillId="0" borderId="0"/>
    <xf numFmtId="10" fontId="2" fillId="69" borderId="122" applyFont="0">
      <alignment horizontal="right"/>
    </xf>
    <xf numFmtId="0" fontId="2" fillId="0" borderId="0" applyNumberFormat="0" applyFont="0" applyFill="0" applyBorder="0" applyAlignment="0" applyProtection="0"/>
    <xf numFmtId="10" fontId="2" fillId="69" borderId="122" applyFont="0">
      <alignment horizontal="right"/>
    </xf>
    <xf numFmtId="10" fontId="2" fillId="69" borderId="122" applyFont="0">
      <alignment horizontal="right"/>
    </xf>
    <xf numFmtId="10" fontId="2" fillId="69" borderId="122" applyFont="0">
      <alignment horizontal="right"/>
    </xf>
    <xf numFmtId="10"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69" borderId="122" applyFont="0">
      <alignment horizontal="right"/>
    </xf>
    <xf numFmtId="10" fontId="2" fillId="69" borderId="122" applyFont="0">
      <alignment horizontal="right"/>
    </xf>
    <xf numFmtId="10" fontId="2" fillId="69" borderId="122" applyFont="0">
      <alignment horizontal="right"/>
    </xf>
    <xf numFmtId="10"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69" borderId="122" applyFont="0">
      <alignment horizontal="right"/>
    </xf>
    <xf numFmtId="0" fontId="10" fillId="0" borderId="0"/>
    <xf numFmtId="9" fontId="2" fillId="69" borderId="122" applyFont="0">
      <alignment horizontal="right"/>
    </xf>
    <xf numFmtId="0" fontId="2" fillId="0" borderId="0" applyNumberFormat="0" applyFont="0" applyFill="0" applyBorder="0" applyAlignment="0" applyProtection="0"/>
    <xf numFmtId="9" fontId="2" fillId="69" borderId="122" applyFont="0">
      <alignment horizontal="right"/>
    </xf>
    <xf numFmtId="9" fontId="2" fillId="69" borderId="122" applyFont="0">
      <alignment horizontal="right"/>
    </xf>
    <xf numFmtId="9" fontId="2" fillId="69" borderId="122" applyFont="0">
      <alignment horizontal="right"/>
    </xf>
    <xf numFmtId="9"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69" borderId="122" applyFont="0">
      <alignment horizontal="right"/>
    </xf>
    <xf numFmtId="9" fontId="2" fillId="69" borderId="122" applyFont="0">
      <alignment horizontal="right"/>
    </xf>
    <xf numFmtId="9" fontId="2" fillId="69" borderId="122" applyFont="0">
      <alignment horizontal="right"/>
    </xf>
    <xf numFmtId="9"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48" fontId="2" fillId="69" borderId="122" applyFont="0">
      <alignment horizontal="center" wrapText="1"/>
    </xf>
    <xf numFmtId="0" fontId="10" fillId="0" borderId="0"/>
    <xf numFmtId="348" fontId="2" fillId="69" borderId="122" applyFont="0">
      <alignment horizontal="center" wrapText="1"/>
    </xf>
    <xf numFmtId="0" fontId="2" fillId="0" borderId="0" applyNumberFormat="0" applyFont="0" applyFill="0" applyBorder="0" applyAlignment="0" applyProtection="0"/>
    <xf numFmtId="348" fontId="2" fillId="69" borderId="122" applyFont="0">
      <alignment horizontal="center" wrapText="1"/>
    </xf>
    <xf numFmtId="348" fontId="2" fillId="69" borderId="122" applyFont="0">
      <alignment horizontal="center" wrapText="1"/>
    </xf>
    <xf numFmtId="348" fontId="2" fillId="69" borderId="122" applyFont="0">
      <alignment horizontal="center" wrapText="1"/>
    </xf>
    <xf numFmtId="348" fontId="2" fillId="69" borderId="122" applyFont="0">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348" fontId="2" fillId="69" borderId="122" applyFont="0">
      <alignment horizontal="center" wrapText="1"/>
    </xf>
    <xf numFmtId="348" fontId="2" fillId="69" borderId="122" applyFont="0">
      <alignment horizontal="center" wrapText="1"/>
    </xf>
    <xf numFmtId="348" fontId="2" fillId="69" borderId="122" applyFont="0">
      <alignment horizontal="center" wrapText="1"/>
    </xf>
    <xf numFmtId="348" fontId="2" fillId="69" borderId="122" applyFont="0">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65" fontId="308"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09" fillId="105" borderId="173" applyNumberFormat="0" applyBorder="0">
      <alignment horizontal="centerContinuous"/>
    </xf>
    <xf numFmtId="0" fontId="309" fillId="105" borderId="173" applyNumberFormat="0" applyBorder="0">
      <alignment horizontal="centerContinuous"/>
    </xf>
    <xf numFmtId="0" fontId="309" fillId="105" borderId="173" applyNumberFormat="0" applyBorder="0">
      <alignment horizontal="centerContinuous"/>
    </xf>
    <xf numFmtId="0" fontId="309" fillId="105" borderId="173" applyNumberFormat="0" applyBorder="0">
      <alignment horizontal="centerContinuous"/>
    </xf>
    <xf numFmtId="38" fontId="172" fillId="0" borderId="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7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3" applyNumberFormat="0" applyAlignment="0" applyProtection="0"/>
    <xf numFmtId="0" fontId="66" fillId="63" borderId="163" applyNumberFormat="0" applyAlignment="0" applyProtection="0"/>
    <xf numFmtId="0" fontId="66" fillId="63" borderId="163" applyNumberFormat="0" applyAlignment="0" applyProtection="0"/>
    <xf numFmtId="0" fontId="66" fillId="63" borderId="163" applyNumberFormat="0" applyAlignment="0" applyProtection="0"/>
    <xf numFmtId="0" fontId="66" fillId="63" borderId="163" applyNumberFormat="0" applyAlignment="0" applyProtection="0"/>
    <xf numFmtId="0" fontId="66" fillId="63"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45" fillId="0" borderId="0" applyNumberFormat="0"/>
    <xf numFmtId="0" fontId="10" fillId="0" borderId="0"/>
    <xf numFmtId="165" fontId="310"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4" applyBorder="0"/>
    <xf numFmtId="3" fontId="2" fillId="68" borderId="124" applyBorder="0"/>
    <xf numFmtId="3" fontId="2" fillId="68" borderId="124" applyBorder="0"/>
    <xf numFmtId="3" fontId="2" fillId="68" borderId="124" applyBorder="0"/>
    <xf numFmtId="3" fontId="2" fillId="68" borderId="124" applyBorder="0"/>
    <xf numFmtId="0" fontId="10" fillId="0" borderId="0"/>
    <xf numFmtId="221" fontId="159"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1" fillId="0" borderId="0"/>
    <xf numFmtId="344"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2" fillId="0" borderId="71"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0" fillId="68" borderId="0">
      <alignment horizontal="center"/>
    </xf>
    <xf numFmtId="0" fontId="2" fillId="0" borderId="0" applyNumberFormat="0" applyFont="0" applyFill="0" applyBorder="0" applyAlignment="0" applyProtection="0"/>
    <xf numFmtId="0" fontId="10" fillId="0" borderId="0"/>
    <xf numFmtId="236" fontId="310"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9" fillId="0" borderId="0"/>
    <xf numFmtId="40" fontId="313" fillId="0" borderId="0" applyBorder="0">
      <alignment horizontal="right"/>
    </xf>
    <xf numFmtId="0" fontId="314" fillId="0" borderId="0" applyNumberFormat="0" applyFont="0" applyBorder="0" applyAlignment="0">
      <alignment horizontal="left"/>
    </xf>
    <xf numFmtId="0" fontId="159" fillId="0" borderId="122" applyNumberFormat="0" applyFont="0" applyFill="0" applyBorder="0" applyAlignment="0">
      <protection hidden="1"/>
    </xf>
    <xf numFmtId="0" fontId="10" fillId="0" borderId="0"/>
    <xf numFmtId="0" fontId="159" fillId="0" borderId="122" applyNumberFormat="0" applyFont="0" applyFill="0" applyBorder="0" applyAlignment="0">
      <protection hidden="1"/>
    </xf>
    <xf numFmtId="0" fontId="10" fillId="0" borderId="0"/>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3" fontId="208" fillId="0" borderId="133">
      <alignment vertical="center"/>
    </xf>
    <xf numFmtId="0" fontId="2" fillId="0" borderId="0" applyNumberFormat="0" applyFont="0" applyFill="0" applyBorder="0" applyAlignment="0" applyProtection="0"/>
    <xf numFmtId="0" fontId="10" fillId="0" borderId="0"/>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 fontId="2" fillId="144" borderId="122" applyFont="0">
      <alignment horizontal="right"/>
    </xf>
    <xf numFmtId="0" fontId="10" fillId="0" borderId="0"/>
    <xf numFmtId="1" fontId="2" fillId="144" borderId="122" applyFont="0">
      <alignment horizontal="right"/>
    </xf>
    <xf numFmtId="0" fontId="2" fillId="0" borderId="0" applyNumberFormat="0" applyFont="0" applyFill="0" applyBorder="0" applyAlignment="0" applyProtection="0"/>
    <xf numFmtId="1" fontId="2" fillId="144" borderId="122" applyFont="0">
      <alignment horizontal="right"/>
    </xf>
    <xf numFmtId="1" fontId="2" fillId="144" borderId="122" applyFont="0">
      <alignment horizontal="right"/>
    </xf>
    <xf numFmtId="1" fontId="2" fillId="144" borderId="122" applyFont="0">
      <alignment horizontal="right"/>
    </xf>
    <xf numFmtId="1"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 fontId="2" fillId="144" borderId="122" applyFont="0">
      <alignment horizontal="right"/>
    </xf>
    <xf numFmtId="1" fontId="2" fillId="144" borderId="122" applyFont="0">
      <alignment horizontal="right"/>
    </xf>
    <xf numFmtId="1" fontId="2" fillId="144" borderId="122" applyFont="0">
      <alignment horizontal="right"/>
    </xf>
    <xf numFmtId="1"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04" fontId="2" fillId="144" borderId="122" applyFont="0"/>
    <xf numFmtId="0" fontId="10" fillId="0" borderId="0"/>
    <xf numFmtId="304" fontId="2" fillId="144" borderId="122" applyFont="0"/>
    <xf numFmtId="0" fontId="2" fillId="0" borderId="0" applyNumberFormat="0" applyFont="0" applyFill="0" applyBorder="0" applyAlignment="0" applyProtection="0"/>
    <xf numFmtId="304" fontId="2" fillId="144" borderId="122" applyFont="0"/>
    <xf numFmtId="304" fontId="2" fillId="144" borderId="122" applyFont="0"/>
    <xf numFmtId="304" fontId="2" fillId="144" borderId="122" applyFont="0"/>
    <xf numFmtId="304" fontId="2" fillId="144" borderId="122" applyFont="0"/>
    <xf numFmtId="3" fontId="208" fillId="0" borderId="133">
      <alignment vertical="center"/>
    </xf>
    <xf numFmtId="0" fontId="2" fillId="0" borderId="0" applyNumberFormat="0" applyFont="0" applyFill="0" applyBorder="0" applyAlignment="0" applyProtection="0"/>
    <xf numFmtId="0" fontId="10" fillId="0" borderId="0"/>
    <xf numFmtId="304" fontId="2" fillId="144" borderId="122" applyFont="0"/>
    <xf numFmtId="304" fontId="2" fillId="144" borderId="122" applyFont="0"/>
    <xf numFmtId="304" fontId="2" fillId="144" borderId="122" applyFont="0"/>
    <xf numFmtId="304" fontId="2" fillId="144" borderId="122" applyFo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144" borderId="122" applyFont="0">
      <alignment horizontal="right"/>
    </xf>
    <xf numFmtId="0" fontId="10" fillId="0" borderId="0"/>
    <xf numFmtId="9" fontId="2" fillId="144" borderId="122" applyFont="0">
      <alignment horizontal="right"/>
    </xf>
    <xf numFmtId="0" fontId="2" fillId="0" borderId="0" applyNumberFormat="0" applyFont="0" applyFill="0" applyBorder="0" applyAlignment="0" applyProtection="0"/>
    <xf numFmtId="9" fontId="2" fillId="144" borderId="122" applyFont="0">
      <alignment horizontal="right"/>
    </xf>
    <xf numFmtId="9" fontId="2" fillId="144" borderId="122" applyFont="0">
      <alignment horizontal="right"/>
    </xf>
    <xf numFmtId="9" fontId="2" fillId="144" borderId="122" applyFont="0">
      <alignment horizontal="right"/>
    </xf>
    <xf numFmtId="9"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144" borderId="122" applyFont="0">
      <alignment horizontal="right"/>
    </xf>
    <xf numFmtId="9" fontId="2" fillId="144" borderId="122" applyFont="0">
      <alignment horizontal="right"/>
    </xf>
    <xf numFmtId="9" fontId="2" fillId="144" borderId="122" applyFont="0">
      <alignment horizontal="right"/>
    </xf>
    <xf numFmtId="9"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31" fontId="2" fillId="144" borderId="122" applyFont="0">
      <alignment horizontal="right"/>
    </xf>
    <xf numFmtId="0" fontId="10" fillId="0" borderId="0"/>
    <xf numFmtId="331" fontId="2" fillId="144" borderId="122" applyFont="0">
      <alignment horizontal="right"/>
    </xf>
    <xf numFmtId="0" fontId="2" fillId="0" borderId="0" applyNumberFormat="0" applyFont="0" applyFill="0" applyBorder="0" applyAlignment="0" applyProtection="0"/>
    <xf numFmtId="331" fontId="2" fillId="144" borderId="122" applyFont="0">
      <alignment horizontal="right"/>
    </xf>
    <xf numFmtId="331" fontId="2" fillId="144" borderId="122" applyFont="0">
      <alignment horizontal="right"/>
    </xf>
    <xf numFmtId="331" fontId="2" fillId="144" borderId="122" applyFont="0">
      <alignment horizontal="right"/>
    </xf>
    <xf numFmtId="331"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31" fontId="2" fillId="144" borderId="122" applyFont="0">
      <alignment horizontal="right"/>
    </xf>
    <xf numFmtId="331" fontId="2" fillId="144" borderId="122" applyFont="0">
      <alignment horizontal="right"/>
    </xf>
    <xf numFmtId="331" fontId="2" fillId="144" borderId="122" applyFont="0">
      <alignment horizontal="right"/>
    </xf>
    <xf numFmtId="331"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144" borderId="122" applyFont="0">
      <alignment horizontal="right"/>
    </xf>
    <xf numFmtId="0" fontId="10" fillId="0" borderId="0"/>
    <xf numFmtId="10" fontId="2" fillId="144" borderId="122" applyFont="0">
      <alignment horizontal="right"/>
    </xf>
    <xf numFmtId="0" fontId="2" fillId="0" borderId="0" applyNumberFormat="0" applyFont="0" applyFill="0" applyBorder="0" applyAlignment="0" applyProtection="0"/>
    <xf numFmtId="10" fontId="2" fillId="144" borderId="122" applyFont="0">
      <alignment horizontal="right"/>
    </xf>
    <xf numFmtId="10" fontId="2" fillId="144" borderId="122" applyFont="0">
      <alignment horizontal="right"/>
    </xf>
    <xf numFmtId="10" fontId="2" fillId="144" borderId="122" applyFont="0">
      <alignment horizontal="right"/>
    </xf>
    <xf numFmtId="10"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144" borderId="122" applyFont="0">
      <alignment horizontal="right"/>
    </xf>
    <xf numFmtId="10" fontId="2" fillId="144" borderId="122" applyFont="0">
      <alignment horizontal="right"/>
    </xf>
    <xf numFmtId="10" fontId="2" fillId="144" borderId="122" applyFont="0">
      <alignment horizontal="right"/>
    </xf>
    <xf numFmtId="10"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144" borderId="122" applyFont="0">
      <alignment horizontal="center" wrapText="1"/>
    </xf>
    <xf numFmtId="0" fontId="10" fillId="0" borderId="0"/>
    <xf numFmtId="0" fontId="2" fillId="144" borderId="122" applyFont="0">
      <alignment horizontal="center" wrapText="1"/>
    </xf>
    <xf numFmtId="0" fontId="2" fillId="0" borderId="0" applyNumberFormat="0" applyFont="0" applyFill="0" applyBorder="0" applyAlignment="0" applyProtection="0"/>
    <xf numFmtId="0" fontId="2" fillId="144" borderId="122" applyFont="0">
      <alignment horizontal="center" wrapText="1"/>
    </xf>
    <xf numFmtId="0" fontId="2" fillId="144" borderId="122" applyFont="0">
      <alignment horizontal="center" wrapText="1"/>
    </xf>
    <xf numFmtId="0" fontId="2" fillId="144" borderId="122" applyFont="0">
      <alignment horizontal="center" wrapText="1"/>
    </xf>
    <xf numFmtId="0" fontId="2" fillId="144" borderId="122" applyFont="0">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2" fillId="144" borderId="122" applyFont="0">
      <alignment horizontal="center" wrapText="1"/>
    </xf>
    <xf numFmtId="0" fontId="2" fillId="144" borderId="122" applyFont="0">
      <alignment horizontal="center" wrapText="1"/>
    </xf>
    <xf numFmtId="0" fontId="2" fillId="144" borderId="122" applyFont="0">
      <alignment horizontal="center" wrapText="1"/>
    </xf>
    <xf numFmtId="0" fontId="2" fillId="144" borderId="122" applyFont="0">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49" fontId="2" fillId="144" borderId="122" applyFont="0"/>
    <xf numFmtId="0" fontId="10" fillId="0" borderId="0"/>
    <xf numFmtId="0" fontId="10" fillId="0" borderId="0"/>
    <xf numFmtId="3" fontId="208" fillId="0" borderId="133">
      <alignment vertical="center"/>
    </xf>
    <xf numFmtId="0" fontId="10" fillId="0" borderId="0"/>
    <xf numFmtId="0" fontId="10" fillId="0" borderId="0"/>
    <xf numFmtId="49" fontId="2" fillId="144" borderId="122" applyFont="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304" fontId="2" fillId="145" borderId="122" applyFont="0"/>
    <xf numFmtId="0" fontId="10" fillId="0" borderId="0"/>
    <xf numFmtId="304" fontId="2" fillId="145" borderId="122" applyFont="0"/>
    <xf numFmtId="0" fontId="2" fillId="0" borderId="0" applyNumberFormat="0" applyFont="0" applyFill="0" applyBorder="0" applyAlignment="0" applyProtection="0"/>
    <xf numFmtId="304" fontId="2" fillId="145" borderId="122" applyFont="0"/>
    <xf numFmtId="304" fontId="2" fillId="145" borderId="122" applyFont="0"/>
    <xf numFmtId="304" fontId="2" fillId="145" borderId="122" applyFont="0"/>
    <xf numFmtId="304" fontId="2" fillId="145" borderId="122" applyFont="0"/>
    <xf numFmtId="3" fontId="208" fillId="0" borderId="133">
      <alignment vertical="center"/>
    </xf>
    <xf numFmtId="0" fontId="2" fillId="0" borderId="0" applyNumberFormat="0" applyFont="0" applyFill="0" applyBorder="0" applyAlignment="0" applyProtection="0"/>
    <xf numFmtId="0" fontId="10" fillId="0" borderId="0"/>
    <xf numFmtId="304" fontId="2" fillId="145" borderId="122" applyFont="0"/>
    <xf numFmtId="304" fontId="2" fillId="145" borderId="122" applyFont="0"/>
    <xf numFmtId="304" fontId="2" fillId="145" borderId="122" applyFont="0"/>
    <xf numFmtId="304" fontId="2" fillId="145" borderId="122" applyFo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145" borderId="122" applyFont="0">
      <alignment horizontal="right"/>
    </xf>
    <xf numFmtId="0" fontId="10" fillId="0" borderId="0"/>
    <xf numFmtId="9" fontId="2" fillId="145" borderId="122" applyFont="0">
      <alignment horizontal="right"/>
    </xf>
    <xf numFmtId="0" fontId="2" fillId="0" borderId="0" applyNumberFormat="0" applyFont="0" applyFill="0" applyBorder="0" applyAlignment="0" applyProtection="0"/>
    <xf numFmtId="9" fontId="2" fillId="145" borderId="122" applyFont="0">
      <alignment horizontal="right"/>
    </xf>
    <xf numFmtId="9" fontId="2" fillId="145" borderId="122" applyFont="0">
      <alignment horizontal="right"/>
    </xf>
    <xf numFmtId="9" fontId="2" fillId="145" borderId="122" applyFont="0">
      <alignment horizontal="right"/>
    </xf>
    <xf numFmtId="9" fontId="2" fillId="145"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145" borderId="122" applyFont="0">
      <alignment horizontal="right"/>
    </xf>
    <xf numFmtId="9" fontId="2" fillId="145" borderId="122" applyFont="0">
      <alignment horizontal="right"/>
    </xf>
    <xf numFmtId="9" fontId="2" fillId="145" borderId="122" applyFont="0">
      <alignment horizontal="right"/>
    </xf>
    <xf numFmtId="9" fontId="2" fillId="145"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11" fontId="2" fillId="146" borderId="122">
      <alignment vertical="center"/>
    </xf>
    <xf numFmtId="311" fontId="2" fillId="146" borderId="122">
      <alignment vertical="center"/>
    </xf>
    <xf numFmtId="311" fontId="2" fillId="146" borderId="122">
      <alignment vertical="center"/>
    </xf>
    <xf numFmtId="311" fontId="2" fillId="146" borderId="122">
      <alignment vertical="center"/>
    </xf>
    <xf numFmtId="311" fontId="2" fillId="146" borderId="122">
      <alignment vertical="center"/>
    </xf>
    <xf numFmtId="304" fontId="2" fillId="93" borderId="122" applyFont="0">
      <alignment horizontal="right"/>
    </xf>
    <xf numFmtId="0" fontId="10" fillId="0" borderId="0"/>
    <xf numFmtId="304" fontId="2" fillId="93" borderId="122" applyFont="0">
      <alignment horizontal="right"/>
    </xf>
    <xf numFmtId="0" fontId="2" fillId="0" borderId="0" applyNumberFormat="0" applyFont="0" applyFill="0" applyBorder="0" applyAlignment="0" applyProtection="0"/>
    <xf numFmtId="304" fontId="2" fillId="93" borderId="122" applyFont="0">
      <alignment horizontal="right"/>
    </xf>
    <xf numFmtId="304" fontId="2" fillId="93" borderId="122" applyFont="0">
      <alignment horizontal="right"/>
    </xf>
    <xf numFmtId="304" fontId="2" fillId="93" borderId="122" applyFont="0">
      <alignment horizontal="right"/>
    </xf>
    <xf numFmtId="304"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04" fontId="2" fillId="93" borderId="122" applyFont="0">
      <alignment horizontal="right"/>
    </xf>
    <xf numFmtId="304" fontId="2" fillId="93" borderId="122" applyFont="0">
      <alignment horizontal="right"/>
    </xf>
    <xf numFmtId="304" fontId="2" fillId="93" borderId="122" applyFont="0">
      <alignment horizontal="right"/>
    </xf>
    <xf numFmtId="304"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 fontId="2" fillId="93" borderId="122" applyFont="0">
      <alignment horizontal="right"/>
    </xf>
    <xf numFmtId="0" fontId="10" fillId="0" borderId="0"/>
    <xf numFmtId="1" fontId="2" fillId="93" borderId="122" applyFont="0">
      <alignment horizontal="right"/>
    </xf>
    <xf numFmtId="0" fontId="2" fillId="0" borderId="0" applyNumberFormat="0" applyFont="0" applyFill="0" applyBorder="0" applyAlignment="0" applyProtection="0"/>
    <xf numFmtId="1" fontId="2" fillId="93" borderId="122" applyFont="0">
      <alignment horizontal="right"/>
    </xf>
    <xf numFmtId="1" fontId="2" fillId="93" borderId="122" applyFont="0">
      <alignment horizontal="right"/>
    </xf>
    <xf numFmtId="1" fontId="2" fillId="93" borderId="122" applyFont="0">
      <alignment horizontal="right"/>
    </xf>
    <xf numFmtId="1"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 fontId="2" fillId="93" borderId="122" applyFont="0">
      <alignment horizontal="right"/>
    </xf>
    <xf numFmtId="1" fontId="2" fillId="93" borderId="122" applyFont="0">
      <alignment horizontal="right"/>
    </xf>
    <xf numFmtId="1" fontId="2" fillId="93" borderId="122" applyFont="0">
      <alignment horizontal="right"/>
    </xf>
    <xf numFmtId="1"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04" fontId="2" fillId="93" borderId="122" applyFont="0"/>
    <xf numFmtId="0" fontId="10" fillId="0" borderId="0"/>
    <xf numFmtId="304" fontId="2" fillId="93" borderId="122" applyFont="0"/>
    <xf numFmtId="0" fontId="2" fillId="0" borderId="0" applyNumberFormat="0" applyFont="0" applyFill="0" applyBorder="0" applyAlignment="0" applyProtection="0"/>
    <xf numFmtId="304" fontId="2" fillId="93" borderId="122" applyFont="0"/>
    <xf numFmtId="304" fontId="2" fillId="93" borderId="122" applyFont="0"/>
    <xf numFmtId="304" fontId="2" fillId="93" borderId="122" applyFont="0"/>
    <xf numFmtId="304" fontId="2" fillId="93" borderId="122" applyFont="0"/>
    <xf numFmtId="3" fontId="208" fillId="0" borderId="133">
      <alignment vertical="center"/>
    </xf>
    <xf numFmtId="0" fontId="2" fillId="0" borderId="0" applyNumberFormat="0" applyFont="0" applyFill="0" applyBorder="0" applyAlignment="0" applyProtection="0"/>
    <xf numFmtId="0" fontId="10" fillId="0" borderId="0"/>
    <xf numFmtId="304" fontId="2" fillId="93" borderId="122" applyFont="0"/>
    <xf numFmtId="304" fontId="2" fillId="93" borderId="122" applyFont="0"/>
    <xf numFmtId="304" fontId="2" fillId="93" borderId="122" applyFont="0"/>
    <xf numFmtId="304" fontId="2" fillId="93" borderId="122" applyFo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0" fontId="2" fillId="93" borderId="122" applyFont="0"/>
    <xf numFmtId="0" fontId="10" fillId="0" borderId="0"/>
    <xf numFmtId="260" fontId="2" fillId="93" borderId="122" applyFont="0"/>
    <xf numFmtId="0" fontId="2" fillId="0" borderId="0" applyNumberFormat="0" applyFont="0" applyFill="0" applyBorder="0" applyAlignment="0" applyProtection="0"/>
    <xf numFmtId="260" fontId="2" fillId="93" borderId="122" applyFont="0"/>
    <xf numFmtId="260" fontId="2" fillId="93" borderId="122" applyFont="0"/>
    <xf numFmtId="260" fontId="2" fillId="93" borderId="122" applyFont="0"/>
    <xf numFmtId="260" fontId="2" fillId="93" borderId="122" applyFont="0"/>
    <xf numFmtId="3" fontId="208" fillId="0" borderId="133">
      <alignment vertical="center"/>
    </xf>
    <xf numFmtId="0" fontId="2" fillId="0" borderId="0" applyNumberFormat="0" applyFont="0" applyFill="0" applyBorder="0" applyAlignment="0" applyProtection="0"/>
    <xf numFmtId="0" fontId="10" fillId="0" borderId="0"/>
    <xf numFmtId="260" fontId="2" fillId="93" borderId="122" applyFont="0"/>
    <xf numFmtId="260" fontId="2" fillId="93" borderId="122" applyFont="0"/>
    <xf numFmtId="260" fontId="2" fillId="93" borderId="122" applyFont="0"/>
    <xf numFmtId="260" fontId="2" fillId="93" borderId="122" applyFo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93" borderId="122" applyFont="0">
      <alignment horizontal="right"/>
    </xf>
    <xf numFmtId="0" fontId="10" fillId="0" borderId="0"/>
    <xf numFmtId="10" fontId="2" fillId="93" borderId="122" applyFont="0">
      <alignment horizontal="right"/>
    </xf>
    <xf numFmtId="0" fontId="2" fillId="0" borderId="0" applyNumberFormat="0" applyFont="0" applyFill="0" applyBorder="0" applyAlignment="0" applyProtection="0"/>
    <xf numFmtId="10" fontId="2" fillId="93" borderId="122" applyFont="0">
      <alignment horizontal="right"/>
    </xf>
    <xf numFmtId="10" fontId="2" fillId="93" borderId="122" applyFont="0">
      <alignment horizontal="right"/>
    </xf>
    <xf numFmtId="10" fontId="2" fillId="93" borderId="122" applyFont="0">
      <alignment horizontal="right"/>
    </xf>
    <xf numFmtId="10"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93" borderId="122" applyFont="0">
      <alignment horizontal="right"/>
    </xf>
    <xf numFmtId="10" fontId="2" fillId="93" borderId="122" applyFont="0">
      <alignment horizontal="right"/>
    </xf>
    <xf numFmtId="10" fontId="2" fillId="93" borderId="122" applyFont="0">
      <alignment horizontal="right"/>
    </xf>
    <xf numFmtId="10"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93" borderId="122" applyFont="0">
      <alignment horizontal="right"/>
    </xf>
    <xf numFmtId="0" fontId="10" fillId="0" borderId="0"/>
    <xf numFmtId="9" fontId="2" fillId="93" borderId="122" applyFont="0">
      <alignment horizontal="right"/>
    </xf>
    <xf numFmtId="0" fontId="2" fillId="0" borderId="0" applyNumberFormat="0" applyFont="0" applyFill="0" applyBorder="0" applyAlignment="0" applyProtection="0"/>
    <xf numFmtId="9" fontId="2" fillId="93" borderId="122" applyFont="0">
      <alignment horizontal="right"/>
    </xf>
    <xf numFmtId="9" fontId="2" fillId="93" borderId="122" applyFont="0">
      <alignment horizontal="right"/>
    </xf>
    <xf numFmtId="9" fontId="2" fillId="93" borderId="122" applyFont="0">
      <alignment horizontal="right"/>
    </xf>
    <xf numFmtId="9"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93" borderId="122" applyFont="0">
      <alignment horizontal="right"/>
    </xf>
    <xf numFmtId="9" fontId="2" fillId="93" borderId="122" applyFont="0">
      <alignment horizontal="right"/>
    </xf>
    <xf numFmtId="9" fontId="2" fillId="93" borderId="122" applyFont="0">
      <alignment horizontal="right"/>
    </xf>
    <xf numFmtId="9"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31" fontId="2" fillId="93" borderId="122" applyFont="0">
      <alignment horizontal="right"/>
    </xf>
    <xf numFmtId="0" fontId="10" fillId="0" borderId="0"/>
    <xf numFmtId="331" fontId="2" fillId="93" borderId="122" applyFont="0">
      <alignment horizontal="right"/>
    </xf>
    <xf numFmtId="0" fontId="2" fillId="0" borderId="0" applyNumberFormat="0" applyFont="0" applyFill="0" applyBorder="0" applyAlignment="0" applyProtection="0"/>
    <xf numFmtId="331" fontId="2" fillId="93" borderId="122" applyFont="0">
      <alignment horizontal="right"/>
    </xf>
    <xf numFmtId="331" fontId="2" fillId="93" borderId="122" applyFont="0">
      <alignment horizontal="right"/>
    </xf>
    <xf numFmtId="331" fontId="2" fillId="93" borderId="122" applyFont="0">
      <alignment horizontal="right"/>
    </xf>
    <xf numFmtId="331"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31" fontId="2" fillId="93" borderId="122" applyFont="0">
      <alignment horizontal="right"/>
    </xf>
    <xf numFmtId="331" fontId="2" fillId="93" borderId="122" applyFont="0">
      <alignment horizontal="right"/>
    </xf>
    <xf numFmtId="331" fontId="2" fillId="93" borderId="122" applyFont="0">
      <alignment horizontal="right"/>
    </xf>
    <xf numFmtId="331"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93" borderId="125"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5" applyFont="0">
      <alignment horizontal="right"/>
    </xf>
    <xf numFmtId="0" fontId="2" fillId="0" borderId="0" applyNumberFormat="0" applyFont="0" applyFill="0" applyBorder="0" applyAlignment="0" applyProtection="0"/>
    <xf numFmtId="10" fontId="2" fillId="93" borderId="125" applyFont="0">
      <alignment horizontal="right"/>
    </xf>
    <xf numFmtId="10" fontId="2" fillId="93" borderId="125" applyFont="0">
      <alignment horizontal="right"/>
    </xf>
    <xf numFmtId="10" fontId="2" fillId="93" borderId="125" applyFont="0">
      <alignment horizontal="right"/>
    </xf>
    <xf numFmtId="10" fontId="2" fillId="93" borderId="125"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93" borderId="125" applyFont="0">
      <alignment horizontal="right"/>
    </xf>
    <xf numFmtId="10" fontId="2" fillId="93" borderId="125" applyFont="0">
      <alignment horizontal="right"/>
    </xf>
    <xf numFmtId="10" fontId="2" fillId="93" borderId="125" applyFont="0">
      <alignment horizontal="right"/>
    </xf>
    <xf numFmtId="10" fontId="2" fillId="93" borderId="125"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93" borderId="122" applyFont="0">
      <alignment horizontal="center" wrapText="1"/>
      <protection locked="0"/>
    </xf>
    <xf numFmtId="0" fontId="10" fillId="0" borderId="0"/>
    <xf numFmtId="0" fontId="2" fillId="93" borderId="122" applyFont="0">
      <alignment horizontal="center" wrapText="1"/>
      <protection locked="0"/>
    </xf>
    <xf numFmtId="0" fontId="2" fillId="0" borderId="0" applyNumberFormat="0" applyFont="0" applyFill="0" applyBorder="0" applyAlignment="0" applyProtection="0"/>
    <xf numFmtId="0" fontId="2" fillId="93" borderId="122" applyFont="0">
      <alignment horizontal="center" wrapText="1"/>
      <protection locked="0"/>
    </xf>
    <xf numFmtId="0" fontId="2" fillId="93" borderId="122" applyFont="0">
      <alignment horizontal="center" wrapText="1"/>
      <protection locked="0"/>
    </xf>
    <xf numFmtId="0" fontId="2" fillId="93" borderId="122" applyFont="0">
      <alignment horizontal="center" wrapText="1"/>
      <protection locked="0"/>
    </xf>
    <xf numFmtId="0" fontId="2" fillId="93" borderId="122"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2" fillId="93" borderId="122" applyFont="0">
      <alignment horizontal="center" wrapText="1"/>
      <protection locked="0"/>
    </xf>
    <xf numFmtId="0" fontId="2" fillId="93" borderId="122" applyFont="0">
      <alignment horizontal="center" wrapText="1"/>
      <protection locked="0"/>
    </xf>
    <xf numFmtId="0" fontId="2" fillId="93" borderId="122" applyFont="0">
      <alignment horizontal="center" wrapText="1"/>
      <protection locked="0"/>
    </xf>
    <xf numFmtId="0" fontId="2" fillId="93" borderId="122"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49" fontId="2" fillId="93" borderId="122" applyFont="0"/>
    <xf numFmtId="0" fontId="10" fillId="0" borderId="0"/>
    <xf numFmtId="0" fontId="10" fillId="0" borderId="0"/>
    <xf numFmtId="3" fontId="208" fillId="0" borderId="133">
      <alignment vertical="center"/>
    </xf>
    <xf numFmtId="0" fontId="10" fillId="0" borderId="0"/>
    <xf numFmtId="0" fontId="10" fillId="0" borderId="0"/>
    <xf numFmtId="49" fontId="2" fillId="93" borderId="122" applyFont="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315" fillId="0" borderId="174" applyNumberFormat="0" applyAlignment="0" applyProtection="0"/>
    <xf numFmtId="0" fontId="316" fillId="0" borderId="174"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Alignment="0" applyProtection="0"/>
    <xf numFmtId="0" fontId="317" fillId="0" borderId="0" applyNumberFormat="0" applyFill="0" applyBorder="0" applyProtection="0"/>
    <xf numFmtId="0" fontId="318" fillId="0" borderId="0" applyNumberFormat="0" applyFill="0" applyBorder="0" applyProtection="0">
      <alignment vertical="top"/>
    </xf>
    <xf numFmtId="0" fontId="319" fillId="0" borderId="124"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9" fillId="0" borderId="124" applyNumberFormat="0" applyProtection="0">
      <alignment horizontal="left" vertical="top"/>
    </xf>
    <xf numFmtId="0" fontId="319" fillId="0" borderId="124" applyNumberFormat="0" applyProtection="0">
      <alignment horizontal="left" vertical="top"/>
    </xf>
    <xf numFmtId="0" fontId="2" fillId="0" borderId="0" applyNumberFormat="0" applyFont="0" applyFill="0" applyBorder="0" applyAlignment="0" applyProtection="0"/>
    <xf numFmtId="0" fontId="319" fillId="0" borderId="124" applyNumberFormat="0" applyProtection="0">
      <alignment horizontal="right" vertical="top"/>
    </xf>
    <xf numFmtId="0" fontId="319" fillId="0" borderId="124" applyNumberFormat="0" applyProtection="0">
      <alignment horizontal="right" vertical="top"/>
    </xf>
    <xf numFmtId="0" fontId="319" fillId="0" borderId="124" applyNumberFormat="0" applyProtection="0">
      <alignment horizontal="right" vertical="top"/>
    </xf>
    <xf numFmtId="0" fontId="319" fillId="0" borderId="124" applyNumberFormat="0" applyProtection="0">
      <alignment horizontal="right" vertical="top"/>
    </xf>
    <xf numFmtId="0" fontId="319" fillId="0" borderId="124"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315" fillId="0" borderId="0" applyNumberFormat="0" applyProtection="0">
      <alignment horizontal="left" vertical="top"/>
    </xf>
    <xf numFmtId="0" fontId="315" fillId="0" borderId="0" applyNumberFormat="0" applyProtection="0">
      <alignment horizontal="right" vertical="top"/>
    </xf>
    <xf numFmtId="0" fontId="2" fillId="0" borderId="175" applyNumberFormat="0" applyFont="0" applyAlignment="0" applyProtection="0"/>
    <xf numFmtId="0" fontId="2" fillId="0" borderId="176" applyNumberFormat="0" applyFont="0" applyAlignment="0" applyProtection="0"/>
    <xf numFmtId="0" fontId="2" fillId="0" borderId="177" applyNumberFormat="0" applyFont="0" applyAlignment="0" applyProtection="0"/>
    <xf numFmtId="10" fontId="320" fillId="0" borderId="0" applyNumberFormat="0" applyFill="0" applyBorder="0" applyProtection="0">
      <alignment horizontal="right" vertical="top"/>
    </xf>
    <xf numFmtId="0" fontId="316" fillId="0" borderId="124" applyNumberFormat="0" applyFill="0" applyAlignment="0" applyProtection="0"/>
    <xf numFmtId="0" fontId="316" fillId="0" borderId="124" applyNumberFormat="0" applyFill="0" applyAlignment="0" applyProtection="0"/>
    <xf numFmtId="0" fontId="316" fillId="0" borderId="124" applyNumberFormat="0" applyFill="0" applyAlignment="0" applyProtection="0"/>
    <xf numFmtId="0" fontId="316" fillId="0" borderId="124" applyNumberFormat="0" applyFill="0" applyAlignment="0" applyProtection="0"/>
    <xf numFmtId="0" fontId="316" fillId="0" borderId="124" applyNumberFormat="0" applyFill="0" applyAlignment="0" applyProtection="0"/>
    <xf numFmtId="0" fontId="315" fillId="0" borderId="102" applyNumberFormat="0" applyFont="0" applyFill="0" applyAlignment="0" applyProtection="0">
      <alignment horizontal="left" vertical="top"/>
    </xf>
    <xf numFmtId="0" fontId="315" fillId="0" borderId="102" applyNumberFormat="0" applyFont="0" applyFill="0" applyAlignment="0" applyProtection="0">
      <alignment horizontal="left" vertical="top"/>
    </xf>
    <xf numFmtId="0" fontId="315" fillId="0" borderId="102" applyNumberFormat="0" applyFont="0" applyFill="0" applyAlignment="0" applyProtection="0">
      <alignment horizontal="left" vertical="top"/>
    </xf>
    <xf numFmtId="0" fontId="315" fillId="0" borderId="102" applyNumberFormat="0" applyFont="0" applyFill="0" applyAlignment="0" applyProtection="0">
      <alignment horizontal="left" vertical="top"/>
    </xf>
    <xf numFmtId="0" fontId="315" fillId="0" borderId="102" applyNumberFormat="0" applyFont="0" applyFill="0" applyAlignment="0" applyProtection="0">
      <alignment horizontal="left" vertical="top"/>
    </xf>
    <xf numFmtId="0" fontId="316" fillId="0" borderId="106" applyNumberFormat="0" applyFill="0" applyAlignment="0" applyProtection="0">
      <alignment vertical="top"/>
    </xf>
    <xf numFmtId="0" fontId="316" fillId="0" borderId="106" applyNumberFormat="0" applyFill="0" applyAlignment="0" applyProtection="0">
      <alignment vertical="top"/>
    </xf>
    <xf numFmtId="349"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alignment vertical="center" wrapText="1"/>
    </xf>
    <xf numFmtId="0" fontId="2" fillId="0" borderId="122">
      <alignment vertical="center" wrapText="1"/>
    </xf>
    <xf numFmtId="0" fontId="2" fillId="0" borderId="122">
      <alignment vertical="center" wrapText="1"/>
    </xf>
    <xf numFmtId="0" fontId="2" fillId="0" borderId="122">
      <alignment vertical="center" wrapText="1"/>
    </xf>
    <xf numFmtId="0" fontId="2" fillId="0" borderId="0" applyNumberFormat="0" applyFont="0" applyFill="0" applyBorder="0" applyAlignment="0" applyProtection="0"/>
    <xf numFmtId="0" fontId="2" fillId="0" borderId="122">
      <alignment vertical="center" wrapText="1"/>
    </xf>
    <xf numFmtId="0" fontId="2" fillId="0" borderId="122">
      <alignment vertical="center" wrapText="1"/>
    </xf>
    <xf numFmtId="0" fontId="2" fillId="0" borderId="122">
      <alignment vertical="center" wrapText="1"/>
    </xf>
    <xf numFmtId="0" fontId="2" fillId="0" borderId="122">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alignment vertical="center" wrapText="1"/>
    </xf>
    <xf numFmtId="0" fontId="2" fillId="0" borderId="122">
      <alignment vertical="center" wrapText="1"/>
    </xf>
    <xf numFmtId="0" fontId="2" fillId="0" borderId="122">
      <alignment vertical="center" wrapText="1"/>
    </xf>
    <xf numFmtId="0" fontId="2" fillId="0" borderId="122">
      <alignment vertical="center" wrapText="1"/>
    </xf>
    <xf numFmtId="0" fontId="2" fillId="0" borderId="0" applyNumberFormat="0" applyFont="0" applyFill="0" applyBorder="0" applyAlignment="0" applyProtection="0"/>
    <xf numFmtId="0" fontId="2" fillId="0" borderId="122">
      <alignment vertical="center" wrapText="1"/>
    </xf>
    <xf numFmtId="0" fontId="2" fillId="0" borderId="122">
      <alignment vertical="center" wrapText="1"/>
    </xf>
    <xf numFmtId="0" fontId="2" fillId="0" borderId="122">
      <alignment vertical="center" wrapText="1"/>
    </xf>
    <xf numFmtId="0" fontId="2" fillId="0" borderId="122">
      <alignment vertical="center" wrapText="1"/>
    </xf>
    <xf numFmtId="0" fontId="2" fillId="0" borderId="0" applyNumberFormat="0" applyFont="0" applyFill="0" applyBorder="0" applyAlignment="0" applyProtection="0"/>
    <xf numFmtId="0" fontId="102" fillId="0" borderId="0" applyFill="0" applyBorder="0" applyProtection="0">
      <alignment horizontal="center" vertical="center"/>
    </xf>
    <xf numFmtId="0" fontId="321" fillId="0" borderId="0" applyBorder="0" applyProtection="0">
      <alignment vertical="center"/>
    </xf>
    <xf numFmtId="277" fontId="321" fillId="0" borderId="106"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322"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2" fillId="111" borderId="106"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60" fillId="0" borderId="0" applyBorder="0" applyProtection="0">
      <alignment horizontal="left"/>
    </xf>
    <xf numFmtId="0" fontId="102"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3"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4" fillId="0" borderId="65"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lignment horizontal="centerContinuous"/>
    </xf>
    <xf numFmtId="0" fontId="10" fillId="0" borderId="0"/>
    <xf numFmtId="0" fontId="10" fillId="0" borderId="0"/>
    <xf numFmtId="3" fontId="208" fillId="0" borderId="133">
      <alignment vertical="center"/>
    </xf>
    <xf numFmtId="0" fontId="324"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4" fillId="131" borderId="178"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6"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325"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6" fillId="148" borderId="0" applyNumberFormat="0">
      <alignment horizontal="left"/>
    </xf>
    <xf numFmtId="0" fontId="326" fillId="148" borderId="0" applyNumberFormat="0">
      <alignment horizontal="left"/>
    </xf>
    <xf numFmtId="0" fontId="326"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7"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51" fontId="327" fillId="0" borderId="0">
      <protection locked="0"/>
    </xf>
    <xf numFmtId="351" fontId="327" fillId="0" borderId="0">
      <protection locked="0"/>
    </xf>
    <xf numFmtId="0" fontId="10" fillId="0" borderId="0"/>
    <xf numFmtId="0" fontId="76" fillId="0" borderId="0" applyNumberForma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38" fillId="0" borderId="39" applyNumberFormat="0" applyFill="0" applyAlignment="0" applyProtection="0"/>
    <xf numFmtId="0" fontId="10" fillId="0" borderId="0"/>
    <xf numFmtId="0" fontId="10" fillId="0" borderId="0"/>
    <xf numFmtId="0" fontId="10" fillId="0" borderId="0"/>
    <xf numFmtId="0" fontId="39" fillId="0" borderId="40" applyNumberFormat="0" applyFill="0" applyAlignment="0" applyProtection="0"/>
    <xf numFmtId="0" fontId="10" fillId="0" borderId="0"/>
    <xf numFmtId="0" fontId="10" fillId="0" borderId="0"/>
    <xf numFmtId="0" fontId="10" fillId="0" borderId="0"/>
    <xf numFmtId="0" fontId="40" fillId="0" borderId="41"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8" fillId="149" borderId="0">
      <alignment horizontal="centerContinuous"/>
    </xf>
    <xf numFmtId="0" fontId="329" fillId="63" borderId="0" applyNumberFormat="0" applyBorder="0" applyAlignment="0">
      <alignment horizontal="center"/>
    </xf>
    <xf numFmtId="0" fontId="330" fillId="0" borderId="101"/>
    <xf numFmtId="0" fontId="10" fillId="0" borderId="0"/>
    <xf numFmtId="0" fontId="330" fillId="0" borderId="101"/>
    <xf numFmtId="0" fontId="10" fillId="0" borderId="0"/>
    <xf numFmtId="0" fontId="330" fillId="0" borderId="101"/>
    <xf numFmtId="0" fontId="10" fillId="0" borderId="0"/>
    <xf numFmtId="0" fontId="330" fillId="0" borderId="101"/>
    <xf numFmtId="0" fontId="330" fillId="0" borderId="101"/>
    <xf numFmtId="246" fontId="252" fillId="0" borderId="0"/>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9" applyNumberFormat="0" applyFill="0" applyAlignment="0" applyProtection="0"/>
    <xf numFmtId="0" fontId="77" fillId="0" borderId="179" applyNumberFormat="0" applyFill="0" applyAlignment="0" applyProtection="0"/>
    <xf numFmtId="0" fontId="77" fillId="0" borderId="179" applyNumberFormat="0" applyFill="0" applyAlignment="0" applyProtection="0"/>
    <xf numFmtId="0" fontId="77" fillId="0" borderId="179" applyNumberFormat="0" applyFill="0" applyAlignment="0" applyProtection="0"/>
    <xf numFmtId="0" fontId="30" fillId="0" borderId="179" applyNumberFormat="0" applyFill="0" applyAlignment="0" applyProtection="0"/>
    <xf numFmtId="0" fontId="30"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30" fillId="0" borderId="179" applyNumberFormat="0" applyFill="0" applyAlignment="0" applyProtection="0"/>
    <xf numFmtId="3" fontId="208" fillId="0" borderId="133">
      <alignment vertical="center"/>
    </xf>
    <xf numFmtId="0" fontId="30"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30" fillId="0" borderId="179" applyNumberFormat="0" applyFill="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30" fillId="0" borderId="179" applyNumberFormat="0" applyFill="0" applyAlignment="0" applyProtection="0"/>
    <xf numFmtId="0" fontId="2" fillId="0" borderId="0" applyNumberFormat="0" applyFont="0" applyFill="0" applyBorder="0" applyAlignment="0" applyProtection="0"/>
    <xf numFmtId="0" fontId="77"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9" applyNumberFormat="0" applyFill="0" applyAlignment="0" applyProtection="0"/>
    <xf numFmtId="0" fontId="77" fillId="0" borderId="179" applyNumberFormat="0" applyFill="0" applyAlignment="0" applyProtection="0"/>
    <xf numFmtId="0" fontId="77" fillId="0" borderId="179" applyNumberFormat="0" applyFill="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30" fillId="0" borderId="179" applyNumberFormat="0" applyFill="0" applyAlignment="0" applyProtection="0"/>
    <xf numFmtId="0" fontId="30" fillId="0" borderId="179" applyNumberFormat="0" applyFill="0" applyAlignment="0" applyProtection="0"/>
    <xf numFmtId="0" fontId="30" fillId="0" borderId="179" applyNumberFormat="0" applyFill="0" applyAlignment="0" applyProtection="0"/>
    <xf numFmtId="38" fontId="200" fillId="0" borderId="180">
      <alignment horizontal="right"/>
    </xf>
    <xf numFmtId="0" fontId="271" fillId="0" borderId="181"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1" fillId="0" borderId="181" applyProtection="0">
      <alignment horizontal="center"/>
    </xf>
    <xf numFmtId="0" fontId="271" fillId="0" borderId="181" applyProtection="0">
      <alignment horizontal="center"/>
    </xf>
    <xf numFmtId="0" fontId="271" fillId="0" borderId="181" applyProtection="0">
      <alignment horizontal="center"/>
    </xf>
    <xf numFmtId="0" fontId="271" fillId="0" borderId="181" applyProtection="0">
      <alignment horizontal="center"/>
    </xf>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3" fillId="69" borderId="0">
      <alignment horizontal="center"/>
    </xf>
    <xf numFmtId="0" fontId="103" fillId="69" borderId="0">
      <alignment horizontal="center"/>
    </xf>
    <xf numFmtId="3" fontId="208" fillId="0" borderId="133">
      <alignment vertical="center"/>
    </xf>
    <xf numFmtId="0" fontId="331" fillId="104" borderId="0" applyNumberFormat="0" applyBorder="0"/>
    <xf numFmtId="0" fontId="184" fillId="0" borderId="182" applyNumberFormat="0" applyFont="0" applyFill="0" applyAlignment="0"/>
    <xf numFmtId="0" fontId="332" fillId="0" borderId="126"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78" fillId="0" borderId="58" applyNumberFormat="0" applyBorder="0">
      <protection locked="0"/>
    </xf>
    <xf numFmtId="37" fontId="333" fillId="111" borderId="0"/>
    <xf numFmtId="37" fontId="159" fillId="150" borderId="122" applyNumberFormat="0" applyAlignment="0" applyProtection="0"/>
    <xf numFmtId="0" fontId="2" fillId="0" borderId="0" applyNumberFormat="0" applyFont="0" applyFill="0" applyBorder="0" applyAlignment="0" applyProtection="0"/>
    <xf numFmtId="37" fontId="159" fillId="150" borderId="122" applyNumberFormat="0" applyAlignment="0" applyProtection="0"/>
    <xf numFmtId="37" fontId="159" fillId="150" borderId="122" applyNumberFormat="0" applyAlignment="0" applyProtection="0"/>
    <xf numFmtId="37" fontId="159" fillId="150" borderId="122" applyNumberFormat="0" applyAlignment="0" applyProtection="0"/>
    <xf numFmtId="37" fontId="159" fillId="150" borderId="122" applyNumberFormat="0" applyAlignment="0" applyProtection="0"/>
    <xf numFmtId="3" fontId="208" fillId="0" borderId="133">
      <alignment vertical="center"/>
    </xf>
    <xf numFmtId="0" fontId="2" fillId="0" borderId="0" applyNumberFormat="0" applyFont="0" applyFill="0" applyBorder="0" applyAlignment="0" applyProtection="0"/>
    <xf numFmtId="0" fontId="147" fillId="0" borderId="0" applyNumberFormat="0" applyFill="0" applyBorder="0" applyAlignment="0" applyProtection="0"/>
    <xf numFmtId="0" fontId="10" fillId="0" borderId="0"/>
    <xf numFmtId="0" fontId="10" fillId="0" borderId="0"/>
    <xf numFmtId="221" fontId="3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5" fillId="0" borderId="106">
      <alignment horizontal="center"/>
    </xf>
    <xf numFmtId="43" fontId="2" fillId="0" borderId="0" applyNumberFormat="0" applyFont="0" applyBorder="0" applyAlignment="0">
      <protection locked="0"/>
    </xf>
    <xf numFmtId="2" fontId="333" fillId="111" borderId="0" applyNumberFormat="0" applyFill="0" applyBorder="0" applyAlignment="0" applyProtection="0"/>
    <xf numFmtId="352" fontId="336" fillId="111" borderId="0" applyNumberFormat="0" applyFill="0" applyBorder="0" applyAlignment="0" applyProtection="0"/>
    <xf numFmtId="37" fontId="337" fillId="110" borderId="0" applyNumberFormat="0" applyFill="0" applyBorder="0" applyAlignment="0"/>
    <xf numFmtId="0" fontId="149" fillId="111" borderId="0" applyNumberFormat="0" applyBorder="0" applyAlignment="0"/>
    <xf numFmtId="0" fontId="2" fillId="0" borderId="102"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2"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38" fontId="2" fillId="0" borderId="0"/>
    <xf numFmtId="2" fontId="232" fillId="69" borderId="122"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165" fontId="338" fillId="69" borderId="65">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8" fillId="0" borderId="133">
      <alignment vertical="center"/>
    </xf>
    <xf numFmtId="354" fontId="2" fillId="0" borderId="0" applyFont="0" applyFill="0" applyBorder="0" applyAlignment="0" applyProtection="0"/>
    <xf numFmtId="355" fontId="253" fillId="0" borderId="0">
      <protection locked="0"/>
    </xf>
    <xf numFmtId="0" fontId="10" fillId="0" borderId="0"/>
    <xf numFmtId="0" fontId="10" fillId="0" borderId="0"/>
    <xf numFmtId="0" fontId="10" fillId="0" borderId="0"/>
    <xf numFmtId="0" fontId="24" fillId="64" borderId="37" applyNumberFormat="0" applyAlignment="0" applyProtection="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39"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9" fillId="96" borderId="0">
      <alignment horizontal="right"/>
    </xf>
    <xf numFmtId="0" fontId="340" fillId="74" borderId="106"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5" fillId="0" borderId="0">
      <alignment horizontal="center"/>
    </xf>
    <xf numFmtId="0" fontId="10" fillId="0" borderId="0"/>
    <xf numFmtId="3" fontId="208" fillId="0" borderId="133">
      <alignment vertical="center"/>
    </xf>
    <xf numFmtId="0" fontId="308" fillId="0" borderId="0" applyProtection="0">
      <alignment horizontal="center"/>
    </xf>
    <xf numFmtId="0" fontId="10" fillId="0" borderId="0"/>
    <xf numFmtId="3" fontId="208" fillId="0" borderId="133">
      <alignment vertical="center"/>
    </xf>
    <xf numFmtId="0" fontId="2" fillId="0" borderId="0" applyNumberFormat="0" applyFont="0" applyFill="0" applyBorder="0" applyAlignment="0" applyProtection="0"/>
    <xf numFmtId="0" fontId="341" fillId="0" borderId="0" applyProtection="0">
      <alignment horizontal="center"/>
    </xf>
    <xf numFmtId="0" fontId="10" fillId="0" borderId="0"/>
    <xf numFmtId="3" fontId="208" fillId="0" borderId="133">
      <alignment vertical="center"/>
    </xf>
    <xf numFmtId="0" fontId="45" fillId="0" borderId="0" applyNumberFormat="0" applyFill="0" applyBorder="0" applyProtection="0">
      <alignment horizontal="left"/>
    </xf>
    <xf numFmtId="331" fontId="159" fillId="0" borderId="0" applyNumberFormat="0" applyFont="0" applyFill="0" applyBorder="0" applyProtection="0">
      <alignment vertical="top" wrapText="1"/>
    </xf>
    <xf numFmtId="0" fontId="205" fillId="0" borderId="0" applyNumberFormat="0" applyFill="0" applyBorder="0" applyProtection="0">
      <alignment horizontal="right"/>
    </xf>
    <xf numFmtId="0" fontId="178" fillId="0" borderId="0" applyNumberFormat="0" applyFill="0" applyBorder="0" applyProtection="0">
      <alignment horizontal="center"/>
    </xf>
    <xf numFmtId="15" fontId="178" fillId="0" borderId="0" applyFill="0" applyBorder="0" applyProtection="0">
      <alignment horizontal="center"/>
    </xf>
    <xf numFmtId="357" fontId="103" fillId="0" borderId="0"/>
    <xf numFmtId="357" fontId="103" fillId="0" borderId="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45" fillId="0" borderId="183" applyNumberFormat="0"/>
    <xf numFmtId="14" fontId="159" fillId="0" borderId="0" applyFont="0" applyFill="0" applyBorder="0" applyProtection="0"/>
    <xf numFmtId="16" fontId="159" fillId="0" borderId="0" applyFont="0" applyFill="0" applyBorder="0" applyProtection="0"/>
    <xf numFmtId="3" fontId="208" fillId="0" borderId="133">
      <alignment vertical="center"/>
    </xf>
    <xf numFmtId="358" fontId="342" fillId="0" borderId="106"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17"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3" fillId="0" borderId="0" applyNumberFormat="0" applyFont="0" applyBorder="0" applyAlignment="0"/>
    <xf numFmtId="0" fontId="344" fillId="0" borderId="0"/>
    <xf numFmtId="0" fontId="6" fillId="0" borderId="0" applyNumberFormat="0" applyFill="0" applyBorder="0" applyAlignment="0" applyProtection="0">
      <alignment vertical="top"/>
      <protection locked="0"/>
    </xf>
    <xf numFmtId="208" fontId="344" fillId="0" borderId="0" applyFont="0" applyFill="0" applyBorder="0" applyAlignment="0" applyProtection="0"/>
    <xf numFmtId="209" fontId="344" fillId="0" borderId="0" applyFont="0" applyFill="0" applyBorder="0" applyAlignment="0" applyProtection="0"/>
    <xf numFmtId="207" fontId="344" fillId="0" borderId="0" applyFont="0" applyFill="0" applyBorder="0" applyAlignment="0" applyProtection="0"/>
    <xf numFmtId="210" fontId="3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5" fillId="0" borderId="0" applyNumberFormat="0" applyFill="0" applyBorder="0" applyAlignment="0" applyProtection="0"/>
    <xf numFmtId="3" fontId="2" fillId="74" borderId="190" applyFont="0">
      <alignment horizontal="right" vertical="center"/>
      <protection locked="0"/>
    </xf>
    <xf numFmtId="0" fontId="45" fillId="69" borderId="186" applyFont="0" applyBorder="0">
      <alignment horizontal="center" wrapText="1"/>
    </xf>
    <xf numFmtId="0" fontId="146" fillId="69" borderId="189" applyNumberFormat="0" applyFill="0" applyBorder="0" applyAlignment="0" applyProtection="0">
      <alignment horizontal="left"/>
    </xf>
    <xf numFmtId="0" fontId="1" fillId="0" borderId="0"/>
    <xf numFmtId="0" fontId="173" fillId="0" borderId="194"/>
    <xf numFmtId="244" fontId="175" fillId="0" borderId="195"/>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3" fontId="180" fillId="88" borderId="190" applyNumberFormat="0" applyFont="0" applyAlignment="0"/>
    <xf numFmtId="3" fontId="180" fillId="88" borderId="190" applyNumberFormat="0" applyFont="0" applyAlignment="0"/>
    <xf numFmtId="3" fontId="180" fillId="88" borderId="190" applyNumberFormat="0" applyFont="0" applyAlignment="0"/>
    <xf numFmtId="3" fontId="180" fillId="88" borderId="190" applyNumberFormat="0" applyFont="0" applyAlignment="0"/>
    <xf numFmtId="3" fontId="180" fillId="88" borderId="190" applyNumberFormat="0" applyFont="0" applyAlignment="0"/>
    <xf numFmtId="247"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247" fontId="178" fillId="107" borderId="190" applyNumberFormat="0" applyFill="0" applyBorder="0" applyAlignment="0" applyProtection="0"/>
    <xf numFmtId="0"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247" fontId="178" fillId="107" borderId="190" applyNumberFormat="0" applyFill="0" applyBorder="0" applyAlignment="0" applyProtection="0"/>
    <xf numFmtId="0" fontId="178" fillId="107" borderId="190" applyNumberFormat="0" applyFill="0" applyBorder="0" applyAlignment="0" applyProtection="0"/>
    <xf numFmtId="0" fontId="182" fillId="108" borderId="196" applyNumberFormat="0" applyAlignment="0" applyProtection="0"/>
    <xf numFmtId="0" fontId="182" fillId="108" borderId="196" applyNumberFormat="0" applyAlignment="0" applyProtection="0"/>
    <xf numFmtId="252" fontId="103" fillId="0" borderId="196" applyNumberFormat="0" applyFont="0" applyFill="0" applyAlignment="0">
      <alignment vertical="center"/>
    </xf>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252" fontId="103" fillId="0" borderId="196" applyNumberFormat="0" applyFont="0" applyFill="0" applyAlignment="0">
      <alignment vertical="center"/>
    </xf>
    <xf numFmtId="0" fontId="103" fillId="0" borderId="196" applyNumberFormat="0" applyFont="0" applyFill="0"/>
    <xf numFmtId="252" fontId="103" fillId="0" borderId="196" applyNumberFormat="0" applyFont="0" applyFill="0" applyAlignment="0">
      <alignment vertical="center"/>
    </xf>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200" fillId="0" borderId="185" applyNumberFormat="0" applyFont="0" applyFill="0" applyAlignment="0" applyProtection="0"/>
    <xf numFmtId="0" fontId="148" fillId="0" borderId="189" applyNumberFormat="0" applyFont="0" applyFill="0" applyAlignment="0" applyProtection="0"/>
    <xf numFmtId="0" fontId="148" fillId="0" borderId="189" applyNumberFormat="0" applyFont="0" applyFill="0" applyAlignment="0" applyProtection="0"/>
    <xf numFmtId="0" fontId="148" fillId="0" borderId="189" applyNumberFormat="0" applyFont="0" applyFill="0" applyAlignment="0" applyProtection="0"/>
    <xf numFmtId="0" fontId="148" fillId="0" borderId="194" applyNumberFormat="0" applyFont="0" applyFill="0" applyAlignment="0" applyProtection="0"/>
    <xf numFmtId="0" fontId="148" fillId="0" borderId="194"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253" fontId="2" fillId="0" borderId="195">
      <alignment horizontal="left"/>
    </xf>
    <xf numFmtId="253" fontId="2" fillId="0" borderId="195">
      <alignment horizontal="left"/>
    </xf>
    <xf numFmtId="253" fontId="2" fillId="0" borderId="195">
      <alignment horizontal="left"/>
    </xf>
    <xf numFmtId="253" fontId="2" fillId="0" borderId="195">
      <alignment horizontal="left"/>
    </xf>
    <xf numFmtId="253" fontId="2" fillId="0" borderId="195">
      <alignment horizontal="left"/>
    </xf>
    <xf numFmtId="253" fontId="2" fillId="0" borderId="195">
      <alignment horizontal="left"/>
    </xf>
    <xf numFmtId="253" fontId="2" fillId="0" borderId="195">
      <alignment horizontal="left"/>
    </xf>
    <xf numFmtId="253" fontId="2" fillId="0" borderId="195">
      <alignment horizontal="left"/>
    </xf>
    <xf numFmtId="3" fontId="45" fillId="41" borderId="189">
      <protection hidden="1"/>
    </xf>
    <xf numFmtId="0" fontId="203" fillId="0" borderId="189" applyBorder="0"/>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vertical="center"/>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201" fontId="208"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19" fillId="0" borderId="197" applyNumberFormat="0" applyFill="0" applyBorder="0" applyAlignment="0" applyProtection="0">
      <alignment horizontal="center"/>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19" fillId="0" borderId="197" applyNumberFormat="0" applyFill="0" applyBorder="0" applyAlignment="0" applyProtection="0">
      <alignment horizontal="center"/>
      <protection locked="0"/>
    </xf>
    <xf numFmtId="0" fontId="219" fillId="0" borderId="197" applyNumberFormat="0" applyFill="0" applyBorder="0" applyAlignment="0" applyProtection="0">
      <alignment horizontal="center"/>
      <protection locked="0"/>
    </xf>
    <xf numFmtId="0" fontId="219" fillId="0" borderId="197" applyNumberFormat="0" applyFill="0" applyBorder="0" applyAlignment="0" applyProtection="0">
      <alignment horizontal="center"/>
      <protection locked="0"/>
    </xf>
    <xf numFmtId="0" fontId="219" fillId="0" borderId="197" applyNumberFormat="0" applyFill="0" applyBorder="0" applyAlignment="0" applyProtection="0">
      <alignment horizontal="center"/>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1" fillId="0" borderId="0" applyFont="0" applyFill="0" applyBorder="0" applyAlignment="0" applyProtection="0">
      <alignment horizontal="righ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275" fontId="2" fillId="0" borderId="189" applyFill="0" applyProtection="0">
      <alignment horizontal="centerContinuous"/>
    </xf>
    <xf numFmtId="0" fontId="231" fillId="120" borderId="190" applyNumberFormat="0" applyBorder="0" applyAlignment="0">
      <alignment horizontal="center"/>
      <protection locked="0"/>
    </xf>
    <xf numFmtId="0" fontId="231" fillId="120" borderId="190" applyNumberFormat="0" applyBorder="0" applyAlignment="0">
      <alignment horizontal="center"/>
      <protection locked="0"/>
    </xf>
    <xf numFmtId="3" fontId="232" fillId="121" borderId="197" applyNumberFormat="0" applyBorder="0" applyAlignment="0" applyProtection="0">
      <protection hidden="1"/>
    </xf>
    <xf numFmtId="281" fontId="2" fillId="0" borderId="0" applyFont="0" applyFill="0" applyBorder="0" applyAlignment="0" applyProtection="0"/>
    <xf numFmtId="0" fontId="2" fillId="71" borderId="188" applyNumberFormat="0" applyFont="0" applyAlignment="0" applyProtection="0"/>
    <xf numFmtId="0" fontId="2" fillId="71" borderId="188" applyNumberFormat="0" applyFont="0" applyAlignment="0" applyProtection="0"/>
    <xf numFmtId="0" fontId="2" fillId="71" borderId="188" applyNumberFormat="0" applyFont="0" applyAlignment="0" applyProtection="0"/>
    <xf numFmtId="0" fontId="2" fillId="71" borderId="188" applyNumberFormat="0" applyFont="0" applyAlignment="0" applyProtection="0"/>
    <xf numFmtId="0" fontId="2" fillId="71" borderId="188" applyNumberFormat="0" applyFont="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45" fillId="113" borderId="192" applyAlignment="0" applyProtection="0"/>
    <xf numFmtId="0" fontId="45" fillId="113" borderId="192" applyAlignment="0" applyProtection="0"/>
    <xf numFmtId="0" fontId="45" fillId="113" borderId="192" applyAlignment="0" applyProtection="0"/>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Protection="0">
      <alignment horizontal="center" vertical="center"/>
    </xf>
    <xf numFmtId="0" fontId="2" fillId="68" borderId="190" applyNumberFormat="0" applyFont="0" applyBorder="0" applyProtection="0">
      <alignment horizontal="center" vertical="center"/>
    </xf>
    <xf numFmtId="0" fontId="2" fillId="68" borderId="190" applyNumberFormat="0" applyFont="0" applyBorder="0" applyProtection="0">
      <alignment horizontal="center" vertical="center"/>
    </xf>
    <xf numFmtId="0" fontId="2" fillId="68" borderId="190" applyNumberFormat="0" applyFont="0" applyBorder="0" applyProtection="0">
      <alignment horizontal="center" vertic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125" borderId="187" applyNumberFormat="0" applyFont="0" applyBorder="0" applyAlignment="0"/>
    <xf numFmtId="0" fontId="2" fillId="125" borderId="187" applyNumberFormat="0" applyFont="0" applyBorder="0" applyAlignment="0"/>
    <xf numFmtId="0" fontId="2" fillId="125" borderId="187" applyNumberFormat="0" applyFont="0" applyBorder="0" applyAlignment="0"/>
    <xf numFmtId="0" fontId="2" fillId="125" borderId="187" applyNumberFormat="0" applyFont="0" applyBorder="0" applyAlignment="0"/>
    <xf numFmtId="0" fontId="2" fillId="125" borderId="187" applyNumberFormat="0" applyFont="0" applyBorder="0" applyAlignment="0"/>
    <xf numFmtId="0" fontId="41" fillId="126" borderId="186" applyNumberFormat="0" applyFont="0" applyBorder="0" applyAlignment="0">
      <alignment horizontal="centerContinuous"/>
    </xf>
    <xf numFmtId="0" fontId="41" fillId="126" borderId="186" applyNumberFormat="0" applyFont="0" applyBorder="0" applyAlignment="0">
      <alignment horizontal="centerContinuous"/>
    </xf>
    <xf numFmtId="0" fontId="41" fillId="126" borderId="186" applyNumberFormat="0" applyFont="0" applyBorder="0" applyAlignment="0">
      <alignment horizontal="centerContinuous"/>
    </xf>
    <xf numFmtId="0" fontId="41" fillId="126" borderId="186" applyNumberFormat="0" applyFont="0" applyBorder="0" applyAlignment="0">
      <alignment horizontal="centerContinuous"/>
    </xf>
    <xf numFmtId="0" fontId="41" fillId="126" borderId="186" applyNumberFormat="0" applyFont="0" applyBorder="0" applyAlignment="0">
      <alignment horizontal="centerContinuous"/>
    </xf>
    <xf numFmtId="0" fontId="37" fillId="0" borderId="192">
      <alignment horizontal="left" vertical="center"/>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0" borderId="0" applyNumberFormat="0" applyFont="0" applyFill="0" applyBorder="0" applyAlignment="0" applyProtection="0"/>
    <xf numFmtId="10" fontId="19" fillId="107" borderId="190" applyNumberFormat="0" applyBorder="0" applyAlignment="0" applyProtection="0"/>
    <xf numFmtId="10" fontId="19" fillId="107" borderId="190" applyNumberFormat="0" applyBorder="0" applyAlignment="0" applyProtection="0"/>
    <xf numFmtId="10" fontId="19" fillId="107" borderId="190" applyNumberFormat="0" applyBorder="0" applyAlignment="0" applyProtection="0"/>
    <xf numFmtId="10" fontId="19" fillId="107" borderId="190" applyNumberFormat="0" applyBorder="0" applyAlignment="0" applyProtection="0"/>
    <xf numFmtId="10" fontId="19" fillId="107" borderId="190" applyNumberFormat="0" applyBorder="0" applyAlignment="0" applyProtection="0"/>
    <xf numFmtId="10" fontId="19" fillId="107" borderId="190" applyNumberFormat="0" applyBorder="0" applyAlignment="0" applyProtection="0"/>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2" fontId="232" fillId="129" borderId="195" applyNumberFormat="0" applyBorder="0" applyAlignment="0" applyProtection="0">
      <alignment horizontal="center"/>
      <protection locked="0"/>
    </xf>
    <xf numFmtId="311" fontId="2" fillId="71" borderId="190" applyFont="0" applyAlignment="0">
      <protection locked="0"/>
    </xf>
    <xf numFmtId="311" fontId="2" fillId="71" borderId="190" applyFont="0" applyAlignment="0">
      <protection locked="0"/>
    </xf>
    <xf numFmtId="311" fontId="2" fillId="71" borderId="190" applyFont="0" applyAlignment="0">
      <protection locked="0"/>
    </xf>
    <xf numFmtId="311" fontId="2" fillId="71" borderId="190" applyFont="0" applyAlignment="0">
      <protection locked="0"/>
    </xf>
    <xf numFmtId="311" fontId="2" fillId="71" borderId="190" applyFont="0" applyAlignment="0">
      <protection locked="0"/>
    </xf>
    <xf numFmtId="311" fontId="2" fillId="71" borderId="190" applyFont="0" applyAlignment="0">
      <protection locked="0"/>
    </xf>
    <xf numFmtId="311" fontId="2" fillId="71" borderId="190" applyFont="0" applyAlignment="0">
      <protection locked="0"/>
    </xf>
    <xf numFmtId="311" fontId="2" fillId="71" borderId="190" applyFont="0" applyAlignment="0">
      <protection locked="0"/>
    </xf>
    <xf numFmtId="311" fontId="2" fillId="71" borderId="190" applyFont="0" applyAlignment="0">
      <protection locked="0"/>
    </xf>
    <xf numFmtId="311" fontId="2" fillId="71" borderId="190" applyFont="0" applyAlignment="0">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vertical="center"/>
      <protection locked="0"/>
    </xf>
    <xf numFmtId="3" fontId="2" fillId="71" borderId="190" applyFont="0">
      <alignment horizontal="right" vertical="center"/>
      <protection locked="0"/>
    </xf>
    <xf numFmtId="3" fontId="2" fillId="71" borderId="190" applyFont="0">
      <alignment horizontal="right" vertical="center"/>
      <protection locked="0"/>
    </xf>
    <xf numFmtId="3" fontId="2" fillId="71" borderId="190" applyFont="0">
      <alignment horizontal="right" vertical="center"/>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26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49" fontId="2" fillId="71" borderId="190" applyFont="0" applyAlignment="0">
      <protection locked="0"/>
    </xf>
    <xf numFmtId="49" fontId="2" fillId="71" borderId="190" applyFont="0" applyAlignment="0">
      <protection locked="0"/>
    </xf>
    <xf numFmtId="317" fontId="159" fillId="0" borderId="195" applyBorder="0"/>
    <xf numFmtId="253" fontId="227" fillId="96" borderId="195" applyBorder="0"/>
    <xf numFmtId="10" fontId="9" fillId="130" borderId="187" applyBorder="0">
      <alignment horizontal="center"/>
      <protection locked="0"/>
    </xf>
    <xf numFmtId="10" fontId="9" fillId="130" borderId="187" applyBorder="0">
      <alignment horizontal="center"/>
      <protection locked="0"/>
    </xf>
    <xf numFmtId="10" fontId="9" fillId="130" borderId="187" applyBorder="0">
      <alignment horizontal="center"/>
      <protection locked="0"/>
    </xf>
    <xf numFmtId="10" fontId="9" fillId="130" borderId="187" applyBorder="0">
      <alignment horizontal="center"/>
      <protection locked="0"/>
    </xf>
    <xf numFmtId="10" fontId="9" fillId="130" borderId="187" applyBorder="0">
      <alignment horizontal="center"/>
      <protection locked="0"/>
    </xf>
    <xf numFmtId="2" fontId="232" fillId="107" borderId="190" applyNumberFormat="0" applyBorder="0" applyAlignment="0">
      <protection locked="0"/>
    </xf>
    <xf numFmtId="3" fontId="208" fillId="0" borderId="133">
      <alignment vertical="center"/>
    </xf>
    <xf numFmtId="37" fontId="200" fillId="0" borderId="0" applyNumberFormat="0" applyFill="0" applyAlignment="0"/>
    <xf numFmtId="0" fontId="282" fillId="104" borderId="191">
      <alignment horizontal="center" vertical="top" wrapText="1"/>
    </xf>
    <xf numFmtId="0" fontId="282" fillId="104" borderId="191">
      <alignment horizontal="center" vertical="top" wrapText="1"/>
    </xf>
    <xf numFmtId="0" fontId="282" fillId="104" borderId="191">
      <alignment horizontal="center" vertical="top" wrapText="1"/>
    </xf>
    <xf numFmtId="0" fontId="282" fillId="104" borderId="191">
      <alignment horizontal="center" vertical="top" wrapText="1"/>
    </xf>
    <xf numFmtId="0" fontId="2" fillId="0" borderId="192"/>
    <xf numFmtId="0" fontId="2" fillId="0" borderId="192"/>
    <xf numFmtId="0" fontId="2" fillId="0" borderId="192"/>
    <xf numFmtId="0" fontId="2" fillId="0" borderId="192"/>
    <xf numFmtId="0" fontId="45" fillId="70" borderId="186"/>
    <xf numFmtId="0" fontId="45" fillId="70" borderId="186"/>
    <xf numFmtId="0" fontId="45" fillId="70" borderId="186"/>
    <xf numFmtId="0" fontId="45" fillId="70" borderId="186"/>
    <xf numFmtId="0" fontId="45" fillId="0" borderId="187"/>
    <xf numFmtId="0" fontId="45" fillId="0" borderId="187"/>
    <xf numFmtId="0" fontId="45" fillId="0" borderId="187"/>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0" fontId="282" fillId="132" borderId="191">
      <alignment horizontal="center" vertical="top"/>
    </xf>
    <xf numFmtId="0" fontId="282" fillId="132" borderId="191">
      <alignment horizontal="center" vertical="top"/>
    </xf>
    <xf numFmtId="0" fontId="45" fillId="0" borderId="186"/>
    <xf numFmtId="0" fontId="45" fillId="0" borderId="186"/>
    <xf numFmtId="0" fontId="45" fillId="0" borderId="186"/>
    <xf numFmtId="0" fontId="45" fillId="0" borderId="186"/>
    <xf numFmtId="0" fontId="2" fillId="0" borderId="191"/>
    <xf numFmtId="0" fontId="2" fillId="0" borderId="191"/>
    <xf numFmtId="0" fontId="2" fillId="0" borderId="191"/>
    <xf numFmtId="0" fontId="2" fillId="0" borderId="191"/>
    <xf numFmtId="0" fontId="2" fillId="0" borderId="191"/>
    <xf numFmtId="0" fontId="283" fillId="70" borderId="197"/>
    <xf numFmtId="0" fontId="283" fillId="70" borderId="197"/>
    <xf numFmtId="0" fontId="2" fillId="0" borderId="187">
      <alignment horizontal="center"/>
    </xf>
    <xf numFmtId="0" fontId="2" fillId="0" borderId="187">
      <alignment horizontal="center"/>
    </xf>
    <xf numFmtId="0" fontId="2" fillId="0" borderId="187">
      <alignment horizontal="center"/>
    </xf>
    <xf numFmtId="0" fontId="2" fillId="0" borderId="188">
      <alignment horizontal="center"/>
    </xf>
    <xf numFmtId="0" fontId="2" fillId="0" borderId="188">
      <alignment horizontal="center"/>
    </xf>
    <xf numFmtId="0" fontId="2" fillId="0" borderId="188">
      <alignment horizontal="center"/>
    </xf>
    <xf numFmtId="0" fontId="2" fillId="0" borderId="188">
      <alignment horizontal="center"/>
    </xf>
    <xf numFmtId="0" fontId="2" fillId="0" borderId="193">
      <alignment horizontal="center"/>
    </xf>
    <xf numFmtId="0" fontId="2" fillId="0" borderId="193">
      <alignment horizontal="center"/>
    </xf>
    <xf numFmtId="0" fontId="282" fillId="132" borderId="191">
      <alignment horizontal="center" vertical="top" wrapText="1"/>
    </xf>
    <xf numFmtId="0" fontId="282" fillId="132" borderId="191">
      <alignment horizontal="center" vertical="top" wrapText="1"/>
    </xf>
    <xf numFmtId="0" fontId="282" fillId="132" borderId="191">
      <alignment horizontal="center" vertical="top" wrapText="1"/>
    </xf>
    <xf numFmtId="0" fontId="282" fillId="132" borderId="191">
      <alignment horizontal="center" vertical="top" wrapText="1"/>
    </xf>
    <xf numFmtId="3" fontId="2" fillId="0" borderId="192"/>
    <xf numFmtId="3" fontId="2" fillId="0" borderId="192"/>
    <xf numFmtId="3" fontId="2" fillId="0" borderId="192"/>
    <xf numFmtId="3" fontId="2" fillId="0" borderId="192"/>
    <xf numFmtId="0" fontId="45" fillId="70" borderId="186">
      <alignment horizontal="center"/>
    </xf>
    <xf numFmtId="0" fontId="45" fillId="70" borderId="186">
      <alignment horizontal="center"/>
    </xf>
    <xf numFmtId="0" fontId="45" fillId="70" borderId="186">
      <alignment horizontal="center"/>
    </xf>
    <xf numFmtId="0" fontId="45" fillId="70" borderId="186">
      <alignment horizontal="center"/>
    </xf>
    <xf numFmtId="0" fontId="45" fillId="70" borderId="192">
      <alignment horizontal="center"/>
    </xf>
    <xf numFmtId="0" fontId="45" fillId="70" borderId="192">
      <alignment horizontal="center"/>
    </xf>
    <xf numFmtId="0" fontId="45" fillId="70" borderId="191">
      <alignment horizontal="center"/>
    </xf>
    <xf numFmtId="0" fontId="45" fillId="70" borderId="191">
      <alignment horizontal="center"/>
    </xf>
    <xf numFmtId="0" fontId="45" fillId="70" borderId="191">
      <alignment horizontal="center"/>
    </xf>
    <xf numFmtId="0" fontId="45" fillId="70" borderId="191">
      <alignment horizontal="center"/>
    </xf>
    <xf numFmtId="0" fontId="45" fillId="70" borderId="187">
      <alignment horizontal="left" vertical="top"/>
    </xf>
    <xf numFmtId="0" fontId="45" fillId="70" borderId="187">
      <alignment horizontal="left" vertical="top"/>
    </xf>
    <xf numFmtId="0" fontId="45" fillId="70" borderId="187">
      <alignment horizontal="left" vertical="top"/>
    </xf>
    <xf numFmtId="0" fontId="282" fillId="132" borderId="192">
      <alignment horizontal="center" vertical="center"/>
    </xf>
    <xf numFmtId="0" fontId="282" fillId="132" borderId="192">
      <alignment horizontal="center" vertical="center"/>
    </xf>
    <xf numFmtId="0" fontId="282" fillId="132" borderId="191">
      <alignment horizontal="center" vertical="center"/>
    </xf>
    <xf numFmtId="0" fontId="282" fillId="132" borderId="191">
      <alignment horizontal="center" vertical="center"/>
    </xf>
    <xf numFmtId="0" fontId="282" fillId="132" borderId="191">
      <alignment horizontal="center" vertical="center"/>
    </xf>
    <xf numFmtId="0" fontId="282" fillId="132" borderId="191">
      <alignment horizontal="center" vertical="center"/>
    </xf>
    <xf numFmtId="0" fontId="282" fillId="104" borderId="186">
      <alignment horizontal="center" vertical="center"/>
    </xf>
    <xf numFmtId="0" fontId="282" fillId="104" borderId="186">
      <alignment horizontal="center" vertical="center"/>
    </xf>
    <xf numFmtId="0" fontId="282" fillId="104" borderId="186">
      <alignment horizontal="center" vertical="center"/>
    </xf>
    <xf numFmtId="0" fontId="282" fillId="104" borderId="186">
      <alignment horizontal="center" vertical="center"/>
    </xf>
    <xf numFmtId="0" fontId="282" fillId="104" borderId="192">
      <alignment horizontal="center" vertical="center"/>
    </xf>
    <xf numFmtId="0" fontId="282" fillId="104" borderId="192">
      <alignment horizontal="center" vertical="center"/>
    </xf>
    <xf numFmtId="0" fontId="282" fillId="104" borderId="191">
      <alignment horizontal="center" vertical="center"/>
    </xf>
    <xf numFmtId="0" fontId="282" fillId="104" borderId="191">
      <alignment horizontal="center" vertical="center"/>
    </xf>
    <xf numFmtId="0" fontId="282" fillId="104" borderId="191">
      <alignment horizontal="center" vertical="center"/>
    </xf>
    <xf numFmtId="0" fontId="282" fillId="104" borderId="191">
      <alignment horizontal="center" vertical="center"/>
    </xf>
    <xf numFmtId="0" fontId="2" fillId="0" borderId="188"/>
    <xf numFmtId="0" fontId="2" fillId="0" borderId="188"/>
    <xf numFmtId="0" fontId="2" fillId="0" borderId="188"/>
    <xf numFmtId="0" fontId="2" fillId="0" borderId="188"/>
    <xf numFmtId="0" fontId="2" fillId="0" borderId="193"/>
    <xf numFmtId="0" fontId="2" fillId="0" borderId="193"/>
    <xf numFmtId="0" fontId="2" fillId="0" borderId="0" applyNumberFormat="0" applyFont="0" applyFill="0" applyBorder="0" applyAlignment="0" applyProtection="0"/>
    <xf numFmtId="0" fontId="285" fillId="0" borderId="195"/>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260" fontId="2" fillId="74" borderId="190">
      <alignment horizontal="right"/>
      <protection locked="0"/>
    </xf>
    <xf numFmtId="260" fontId="2" fillId="74" borderId="190">
      <alignment horizontal="right"/>
      <protection locked="0"/>
    </xf>
    <xf numFmtId="260" fontId="2" fillId="74" borderId="190">
      <alignment horizontal="right"/>
      <protection locked="0"/>
    </xf>
    <xf numFmtId="260" fontId="2" fillId="74" borderId="190">
      <alignment horizontal="right"/>
      <protection locked="0"/>
    </xf>
    <xf numFmtId="260" fontId="2" fillId="74" borderId="190">
      <alignment horizontal="right"/>
      <protection locked="0"/>
    </xf>
    <xf numFmtId="260" fontId="2" fillId="74" borderId="190">
      <alignment horizontal="right"/>
      <protection locked="0"/>
    </xf>
    <xf numFmtId="260" fontId="2" fillId="74" borderId="190">
      <alignment horizontal="right"/>
      <protection locked="0"/>
    </xf>
    <xf numFmtId="260" fontId="2" fillId="74" borderId="190">
      <alignment horizontal="right"/>
      <protection locked="0"/>
    </xf>
    <xf numFmtId="260" fontId="2" fillId="74" borderId="190">
      <alignment horizontal="right"/>
      <protection locked="0"/>
    </xf>
    <xf numFmtId="260" fontId="2" fillId="74" borderId="19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331" fontId="2" fillId="74" borderId="190" applyFont="0">
      <alignment horizontal="right" vertical="center"/>
      <protection locked="0"/>
    </xf>
    <xf numFmtId="331" fontId="2" fillId="74" borderId="190" applyFont="0">
      <alignment horizontal="right" vertical="center"/>
      <protection locked="0"/>
    </xf>
    <xf numFmtId="331" fontId="2" fillId="74" borderId="190" applyFont="0">
      <alignment horizontal="right" vertical="center"/>
      <protection locked="0"/>
    </xf>
    <xf numFmtId="331" fontId="2" fillId="74" borderId="190" applyFont="0">
      <alignment horizontal="right" vertical="center"/>
      <protection locked="0"/>
    </xf>
    <xf numFmtId="331" fontId="2" fillId="74" borderId="190" applyFont="0">
      <alignment horizontal="right" vertical="center"/>
      <protection locked="0"/>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173" fontId="232" fillId="134" borderId="195" applyNumberFormat="0" applyBorder="0" applyAlignment="0" applyProtection="0">
      <alignment horizontal="center"/>
      <protection hidden="1"/>
    </xf>
    <xf numFmtId="3" fontId="286" fillId="57" borderId="190" applyNumberFormat="0" applyBorder="0" applyAlignment="0" applyProtection="0">
      <protection hidden="1"/>
    </xf>
    <xf numFmtId="3" fontId="287" fillId="135" borderId="197" applyNumberFormat="0" applyBorder="0" applyAlignment="0" applyProtection="0">
      <protection hidden="1"/>
    </xf>
    <xf numFmtId="0" fontId="19" fillId="131" borderId="195" applyNumberFormat="0" applyFont="0" applyBorder="0" applyAlignment="0" applyProtection="0">
      <alignment horizontal="center"/>
    </xf>
    <xf numFmtId="0" fontId="19" fillId="131" borderId="195" applyNumberFormat="0" applyFont="0" applyBorder="0" applyAlignment="0" applyProtection="0">
      <alignment horizontal="center"/>
    </xf>
    <xf numFmtId="0" fontId="19" fillId="96" borderId="195" applyNumberFormat="0" applyFont="0" applyBorder="0" applyAlignment="0" applyProtection="0">
      <alignment horizontal="center"/>
    </xf>
    <xf numFmtId="0" fontId="19" fillId="96" borderId="195" applyNumberFormat="0" applyFont="0" applyBorder="0" applyAlignment="0" applyProtection="0">
      <alignment horizontal="center"/>
    </xf>
    <xf numFmtId="0" fontId="159" fillId="0" borderId="198" applyNumberFormat="0" applyAlignment="0" applyProtection="0"/>
    <xf numFmtId="0" fontId="10" fillId="0" borderId="0"/>
    <xf numFmtId="0" fontId="46" fillId="69" borderId="189">
      <alignment horizontal="center"/>
    </xf>
    <xf numFmtId="0" fontId="41" fillId="0" borderId="185">
      <alignment horizontal="center"/>
    </xf>
    <xf numFmtId="0" fontId="45" fillId="92" borderId="189" applyNumberFormat="0" applyBorder="0" applyAlignment="0"/>
    <xf numFmtId="3" fontId="2" fillId="95" borderId="190" applyFont="0">
      <alignment horizontal="right" vertical="center"/>
      <protection locked="0"/>
    </xf>
    <xf numFmtId="3" fontId="2" fillId="95" borderId="190" applyFont="0">
      <alignment horizontal="right" vertical="center"/>
      <protection locked="0"/>
    </xf>
    <xf numFmtId="3" fontId="2" fillId="95" borderId="190" applyFont="0">
      <alignment horizontal="right" vertical="center"/>
      <protection locked="0"/>
    </xf>
    <xf numFmtId="3" fontId="2" fillId="95" borderId="190" applyFont="0">
      <alignment horizontal="right" vertical="center"/>
      <protection locked="0"/>
    </xf>
    <xf numFmtId="3" fontId="2" fillId="95" borderId="190" applyFont="0">
      <alignment horizontal="right" vertical="center"/>
      <protection locked="0"/>
    </xf>
    <xf numFmtId="0" fontId="296" fillId="45" borderId="190"/>
    <xf numFmtId="0" fontId="2" fillId="0" borderId="199">
      <alignment vertical="center"/>
    </xf>
    <xf numFmtId="4" fontId="29" fillId="138" borderId="200" applyNumberFormat="0" applyProtection="0">
      <alignment horizontal="left" vertical="center" indent="1"/>
    </xf>
    <xf numFmtId="4" fontId="29" fillId="138" borderId="200" applyNumberFormat="0" applyProtection="0">
      <alignment horizontal="left" vertical="center" indent="1"/>
    </xf>
    <xf numFmtId="4" fontId="29" fillId="138" borderId="200" applyNumberFormat="0" applyProtection="0">
      <alignment horizontal="left" vertical="center" indent="1"/>
    </xf>
    <xf numFmtId="4" fontId="29" fillId="138" borderId="200" applyNumberFormat="0" applyProtection="0">
      <alignment horizontal="left" vertical="center" indent="1"/>
    </xf>
    <xf numFmtId="4" fontId="29" fillId="138" borderId="200" applyNumberFormat="0" applyProtection="0">
      <alignment horizontal="left" vertical="center" indent="1"/>
    </xf>
    <xf numFmtId="347" fontId="2" fillId="69" borderId="190">
      <alignment horizontal="center"/>
    </xf>
    <xf numFmtId="347" fontId="2" fillId="69" borderId="190">
      <alignment horizontal="center"/>
    </xf>
    <xf numFmtId="347" fontId="2" fillId="69" borderId="190">
      <alignment horizontal="center"/>
    </xf>
    <xf numFmtId="347" fontId="2" fillId="69" borderId="190">
      <alignment horizontal="center"/>
    </xf>
    <xf numFmtId="347" fontId="2" fillId="69" borderId="190">
      <alignment horizontal="center"/>
    </xf>
    <xf numFmtId="347" fontId="2" fillId="69" borderId="190">
      <alignment horizontal="center"/>
    </xf>
    <xf numFmtId="347" fontId="2" fillId="69" borderId="190">
      <alignment horizontal="center"/>
    </xf>
    <xf numFmtId="347" fontId="2" fillId="69" borderId="190">
      <alignment horizontal="center"/>
    </xf>
    <xf numFmtId="347" fontId="2" fillId="69" borderId="190">
      <alignment horizontal="center"/>
    </xf>
    <xf numFmtId="347" fontId="2" fillId="69" borderId="190">
      <alignment horizontal="center"/>
    </xf>
    <xf numFmtId="3" fontId="2" fillId="69" borderId="190" applyFont="0">
      <alignment horizontal="right"/>
    </xf>
    <xf numFmtId="3" fontId="2" fillId="69" borderId="190" applyFont="0">
      <alignment horizontal="right"/>
    </xf>
    <xf numFmtId="3" fontId="2" fillId="69" borderId="190" applyFont="0">
      <alignment horizontal="right" vertical="center"/>
    </xf>
    <xf numFmtId="3" fontId="2" fillId="69" borderId="190" applyFont="0">
      <alignment horizontal="right" vertical="center"/>
    </xf>
    <xf numFmtId="3" fontId="2" fillId="69" borderId="190" applyFont="0">
      <alignment horizontal="right" vertical="center"/>
    </xf>
    <xf numFmtId="3" fontId="2" fillId="69" borderId="190" applyFont="0">
      <alignment horizontal="right" vertical="center"/>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187" fontId="2" fillId="69" borderId="190" applyFont="0">
      <alignment horizontal="right"/>
    </xf>
    <xf numFmtId="187" fontId="2" fillId="69" borderId="190" applyFont="0">
      <alignment horizontal="right"/>
    </xf>
    <xf numFmtId="187" fontId="2" fillId="69" borderId="190" applyFont="0">
      <alignment horizontal="right"/>
    </xf>
    <xf numFmtId="187" fontId="2" fillId="69" borderId="190" applyFont="0">
      <alignment horizontal="right"/>
    </xf>
    <xf numFmtId="187" fontId="2" fillId="69" borderId="190" applyFont="0">
      <alignment horizontal="right"/>
    </xf>
    <xf numFmtId="187" fontId="2" fillId="69" borderId="190" applyFont="0">
      <alignment horizontal="right"/>
    </xf>
    <xf numFmtId="187" fontId="2" fillId="69" borderId="190" applyFont="0">
      <alignment horizontal="right"/>
    </xf>
    <xf numFmtId="187" fontId="2" fillId="69" borderId="190" applyFont="0">
      <alignment horizontal="right"/>
    </xf>
    <xf numFmtId="187" fontId="2" fillId="69" borderId="190" applyFont="0">
      <alignment horizontal="right"/>
    </xf>
    <xf numFmtId="187" fontId="2" fillId="69" borderId="190" applyFont="0">
      <alignment horizontal="right"/>
    </xf>
    <xf numFmtId="260" fontId="2" fillId="69" borderId="190" applyFont="0">
      <alignment horizontal="right"/>
    </xf>
    <xf numFmtId="260" fontId="2" fillId="69" borderId="190" applyFont="0">
      <alignment horizontal="right"/>
    </xf>
    <xf numFmtId="260" fontId="2" fillId="69" borderId="190" applyFont="0">
      <alignment horizontal="right"/>
    </xf>
    <xf numFmtId="260" fontId="2" fillId="69" borderId="190" applyFont="0">
      <alignment horizontal="right"/>
    </xf>
    <xf numFmtId="260" fontId="2" fillId="69" borderId="190" applyFont="0">
      <alignment horizontal="right"/>
    </xf>
    <xf numFmtId="260" fontId="2" fillId="69" borderId="190" applyFont="0">
      <alignment horizontal="right"/>
    </xf>
    <xf numFmtId="260" fontId="2" fillId="69" borderId="190" applyFont="0">
      <alignment horizontal="right"/>
    </xf>
    <xf numFmtId="260" fontId="2" fillId="69" borderId="190" applyFont="0">
      <alignment horizontal="right"/>
    </xf>
    <xf numFmtId="260" fontId="2" fillId="69" borderId="190" applyFont="0">
      <alignment horizontal="right"/>
    </xf>
    <xf numFmtId="26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348" fontId="2" fillId="69" borderId="190" applyFont="0">
      <alignment horizontal="center" wrapText="1"/>
    </xf>
    <xf numFmtId="348" fontId="2" fillId="69" borderId="190" applyFont="0">
      <alignment horizontal="center" wrapText="1"/>
    </xf>
    <xf numFmtId="348" fontId="2" fillId="69" borderId="190" applyFont="0">
      <alignment horizontal="center" wrapText="1"/>
    </xf>
    <xf numFmtId="348" fontId="2" fillId="69" borderId="190" applyFont="0">
      <alignment horizontal="center" wrapText="1"/>
    </xf>
    <xf numFmtId="348" fontId="2" fillId="69" borderId="190" applyFont="0">
      <alignment horizontal="center" wrapText="1"/>
    </xf>
    <xf numFmtId="348" fontId="2" fillId="69" borderId="190" applyFont="0">
      <alignment horizontal="center" wrapText="1"/>
    </xf>
    <xf numFmtId="348" fontId="2" fillId="69" borderId="190" applyFont="0">
      <alignment horizontal="center" wrapText="1"/>
    </xf>
    <xf numFmtId="348" fontId="2" fillId="69" borderId="190" applyFont="0">
      <alignment horizontal="center" wrapText="1"/>
    </xf>
    <xf numFmtId="348" fontId="2" fillId="69" borderId="190" applyFont="0">
      <alignment horizontal="center" wrapText="1"/>
    </xf>
    <xf numFmtId="348" fontId="2" fillId="69" borderId="190" applyFont="0">
      <alignment horizontal="center" wrapText="1"/>
    </xf>
    <xf numFmtId="3" fontId="2" fillId="68" borderId="192" applyBorder="0"/>
    <xf numFmtId="3" fontId="2" fillId="68" borderId="192" applyBorder="0"/>
    <xf numFmtId="3" fontId="2" fillId="68" borderId="192" applyBorder="0"/>
    <xf numFmtId="3" fontId="2" fillId="68" borderId="192" applyBorder="0"/>
    <xf numFmtId="3" fontId="2" fillId="68" borderId="192" applyBorder="0"/>
    <xf numFmtId="2" fontId="312" fillId="0" borderId="195" applyNumberFormat="0" applyFill="0" applyBorder="0" applyAlignment="0" applyProtection="0">
      <alignment horizontal="center"/>
      <protection locked="0"/>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304" fontId="2" fillId="144" borderId="190" applyFont="0"/>
    <xf numFmtId="304" fontId="2" fillId="144" borderId="190" applyFont="0"/>
    <xf numFmtId="304" fontId="2" fillId="144" borderId="190" applyFont="0"/>
    <xf numFmtId="304" fontId="2" fillId="144" borderId="190" applyFont="0"/>
    <xf numFmtId="304" fontId="2" fillId="144" borderId="190" applyFont="0"/>
    <xf numFmtId="304" fontId="2" fillId="144" borderId="190" applyFont="0"/>
    <xf numFmtId="304" fontId="2" fillId="144" borderId="190" applyFont="0"/>
    <xf numFmtId="304" fontId="2" fillId="144" borderId="190" applyFont="0"/>
    <xf numFmtId="304" fontId="2" fillId="144" borderId="190" applyFont="0"/>
    <xf numFmtId="304" fontId="2" fillId="144" borderId="190" applyFont="0"/>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331" fontId="2" fillId="144" borderId="190" applyFont="0">
      <alignment horizontal="right"/>
    </xf>
    <xf numFmtId="331" fontId="2" fillId="144" borderId="190" applyFont="0">
      <alignment horizontal="right"/>
    </xf>
    <xf numFmtId="331" fontId="2" fillId="144" borderId="190" applyFont="0">
      <alignment horizontal="right"/>
    </xf>
    <xf numFmtId="331" fontId="2" fillId="144" borderId="190" applyFont="0">
      <alignment horizontal="right"/>
    </xf>
    <xf numFmtId="331" fontId="2" fillId="144" borderId="190" applyFont="0">
      <alignment horizontal="right"/>
    </xf>
    <xf numFmtId="331" fontId="2" fillId="144" borderId="190" applyFont="0">
      <alignment horizontal="right"/>
    </xf>
    <xf numFmtId="331" fontId="2" fillId="144" borderId="190" applyFont="0">
      <alignment horizontal="right"/>
    </xf>
    <xf numFmtId="331" fontId="2" fillId="144" borderId="190" applyFont="0">
      <alignment horizontal="right"/>
    </xf>
    <xf numFmtId="331" fontId="2" fillId="144" borderId="190" applyFont="0">
      <alignment horizontal="right"/>
    </xf>
    <xf numFmtId="331"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49" fontId="2" fillId="144" borderId="190" applyFont="0"/>
    <xf numFmtId="49" fontId="2" fillId="144" borderId="190" applyFont="0"/>
    <xf numFmtId="304" fontId="2" fillId="145" borderId="190" applyFont="0"/>
    <xf numFmtId="304" fontId="2" fillId="145" borderId="190" applyFont="0"/>
    <xf numFmtId="304" fontId="2" fillId="145" borderId="190" applyFont="0"/>
    <xf numFmtId="304" fontId="2" fillId="145" borderId="190" applyFont="0"/>
    <xf numFmtId="304" fontId="2" fillId="145" borderId="190" applyFont="0"/>
    <xf numFmtId="304" fontId="2" fillId="145" borderId="190" applyFont="0"/>
    <xf numFmtId="304" fontId="2" fillId="145" borderId="190" applyFont="0"/>
    <xf numFmtId="304" fontId="2" fillId="145" borderId="190" applyFont="0"/>
    <xf numFmtId="304" fontId="2" fillId="145" borderId="190" applyFont="0"/>
    <xf numFmtId="304" fontId="2" fillId="145" borderId="190" applyFont="0"/>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311" fontId="2" fillId="146" borderId="190">
      <alignment vertical="center"/>
    </xf>
    <xf numFmtId="311" fontId="2" fillId="146" borderId="190">
      <alignment vertical="center"/>
    </xf>
    <xf numFmtId="311" fontId="2" fillId="146" borderId="190">
      <alignment vertical="center"/>
    </xf>
    <xf numFmtId="311" fontId="2" fillId="146" borderId="190">
      <alignment vertical="center"/>
    </xf>
    <xf numFmtId="311" fontId="2" fillId="146" borderId="190">
      <alignment vertical="center"/>
    </xf>
    <xf numFmtId="304" fontId="2" fillId="93" borderId="190" applyFont="0">
      <alignment horizontal="right"/>
    </xf>
    <xf numFmtId="304" fontId="2" fillId="93" borderId="190" applyFont="0">
      <alignment horizontal="right"/>
    </xf>
    <xf numFmtId="304" fontId="2" fillId="93" borderId="190" applyFont="0">
      <alignment horizontal="right"/>
    </xf>
    <xf numFmtId="304" fontId="2" fillId="93" borderId="190" applyFont="0">
      <alignment horizontal="right"/>
    </xf>
    <xf numFmtId="304" fontId="2" fillId="93" borderId="190" applyFont="0">
      <alignment horizontal="right"/>
    </xf>
    <xf numFmtId="304" fontId="2" fillId="93" borderId="190" applyFont="0">
      <alignment horizontal="right"/>
    </xf>
    <xf numFmtId="304" fontId="2" fillId="93" borderId="190" applyFont="0">
      <alignment horizontal="right"/>
    </xf>
    <xf numFmtId="304" fontId="2" fillId="93" borderId="190" applyFont="0">
      <alignment horizontal="right"/>
    </xf>
    <xf numFmtId="304" fontId="2" fillId="93" borderId="190" applyFont="0">
      <alignment horizontal="right"/>
    </xf>
    <xf numFmtId="304"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304" fontId="2" fillId="93" borderId="190" applyFont="0"/>
    <xf numFmtId="304" fontId="2" fillId="93" borderId="190" applyFont="0"/>
    <xf numFmtId="304" fontId="2" fillId="93" borderId="190" applyFont="0"/>
    <xf numFmtId="304" fontId="2" fillId="93" borderId="190" applyFont="0"/>
    <xf numFmtId="304" fontId="2" fillId="93" borderId="190" applyFont="0"/>
    <xf numFmtId="304" fontId="2" fillId="93" borderId="190" applyFont="0"/>
    <xf numFmtId="304" fontId="2" fillId="93" borderId="190" applyFont="0"/>
    <xf numFmtId="304" fontId="2" fillId="93" borderId="190" applyFont="0"/>
    <xf numFmtId="304" fontId="2" fillId="93" borderId="190" applyFont="0"/>
    <xf numFmtId="304" fontId="2" fillId="93" borderId="190" applyFont="0"/>
    <xf numFmtId="260" fontId="2" fillId="93" borderId="190" applyFont="0"/>
    <xf numFmtId="260" fontId="2" fillId="93" borderId="190" applyFont="0"/>
    <xf numFmtId="260" fontId="2" fillId="93" borderId="190" applyFont="0"/>
    <xf numFmtId="260" fontId="2" fillId="93" borderId="190" applyFont="0"/>
    <xf numFmtId="260" fontId="2" fillId="93" borderId="190" applyFont="0"/>
    <xf numFmtId="260" fontId="2" fillId="93" borderId="190" applyFont="0"/>
    <xf numFmtId="260" fontId="2" fillId="93" borderId="190" applyFont="0"/>
    <xf numFmtId="260" fontId="2" fillId="93" borderId="190" applyFont="0"/>
    <xf numFmtId="260" fontId="2" fillId="93" borderId="190" applyFont="0"/>
    <xf numFmtId="260" fontId="2" fillId="93" borderId="190" applyFont="0"/>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331" fontId="2" fillId="93" borderId="190" applyFont="0">
      <alignment horizontal="right"/>
    </xf>
    <xf numFmtId="331" fontId="2" fillId="93" borderId="190" applyFont="0">
      <alignment horizontal="right"/>
    </xf>
    <xf numFmtId="331" fontId="2" fillId="93" borderId="190" applyFont="0">
      <alignment horizontal="right"/>
    </xf>
    <xf numFmtId="331" fontId="2" fillId="93" borderId="190" applyFont="0">
      <alignment horizontal="right"/>
    </xf>
    <xf numFmtId="331" fontId="2" fillId="93" borderId="190" applyFont="0">
      <alignment horizontal="right"/>
    </xf>
    <xf numFmtId="331" fontId="2" fillId="93" borderId="190" applyFont="0">
      <alignment horizontal="right"/>
    </xf>
    <xf numFmtId="331" fontId="2" fillId="93" borderId="190" applyFont="0">
      <alignment horizontal="right"/>
    </xf>
    <xf numFmtId="331" fontId="2" fillId="93" borderId="190" applyFont="0">
      <alignment horizontal="right"/>
    </xf>
    <xf numFmtId="331" fontId="2" fillId="93" borderId="190" applyFont="0">
      <alignment horizontal="right"/>
    </xf>
    <xf numFmtId="331" fontId="2" fillId="93" borderId="190"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49" fontId="2" fillId="93" borderId="190" applyFont="0"/>
    <xf numFmtId="49" fontId="2" fillId="93" borderId="190" applyFont="0"/>
    <xf numFmtId="0" fontId="319" fillId="0" borderId="192" applyNumberFormat="0" applyProtection="0">
      <alignment horizontal="left" vertical="top"/>
    </xf>
    <xf numFmtId="0" fontId="319" fillId="0" borderId="192" applyNumberFormat="0" applyProtection="0">
      <alignment horizontal="left" vertical="top"/>
    </xf>
    <xf numFmtId="0" fontId="319" fillId="0" borderId="192" applyNumberFormat="0" applyProtection="0">
      <alignment horizontal="left" vertical="top"/>
    </xf>
    <xf numFmtId="0" fontId="319" fillId="0" borderId="192" applyNumberFormat="0" applyProtection="0">
      <alignment horizontal="right" vertical="top"/>
    </xf>
    <xf numFmtId="0" fontId="319" fillId="0" borderId="192" applyNumberFormat="0" applyProtection="0">
      <alignment horizontal="right" vertical="top"/>
    </xf>
    <xf numFmtId="0" fontId="319" fillId="0" borderId="192" applyNumberFormat="0" applyProtection="0">
      <alignment horizontal="right" vertical="top"/>
    </xf>
    <xf numFmtId="0" fontId="319" fillId="0" borderId="192" applyNumberFormat="0" applyProtection="0">
      <alignment horizontal="right" vertical="top"/>
    </xf>
    <xf numFmtId="0" fontId="319" fillId="0" borderId="192" applyNumberFormat="0" applyProtection="0">
      <alignment horizontal="right" vertical="top"/>
    </xf>
    <xf numFmtId="0" fontId="316" fillId="0" borderId="192" applyNumberFormat="0" applyFill="0" applyAlignment="0" applyProtection="0"/>
    <xf numFmtId="0" fontId="316" fillId="0" borderId="192" applyNumberFormat="0" applyFill="0" applyAlignment="0" applyProtection="0"/>
    <xf numFmtId="0" fontId="316" fillId="0" borderId="192" applyNumberFormat="0" applyFill="0" applyAlignment="0" applyProtection="0"/>
    <xf numFmtId="0" fontId="316" fillId="0" borderId="192" applyNumberFormat="0" applyFill="0" applyAlignment="0" applyProtection="0"/>
    <xf numFmtId="0" fontId="316" fillId="0" borderId="192" applyNumberFormat="0" applyFill="0" applyAlignment="0" applyProtection="0"/>
    <xf numFmtId="0" fontId="315" fillId="0" borderId="188" applyNumberFormat="0" applyFont="0" applyFill="0" applyAlignment="0" applyProtection="0">
      <alignment horizontal="left" vertical="top"/>
    </xf>
    <xf numFmtId="0" fontId="315" fillId="0" borderId="188" applyNumberFormat="0" applyFont="0" applyFill="0" applyAlignment="0" applyProtection="0">
      <alignment horizontal="left" vertical="top"/>
    </xf>
    <xf numFmtId="0" fontId="315" fillId="0" borderId="188" applyNumberFormat="0" applyFont="0" applyFill="0" applyAlignment="0" applyProtection="0">
      <alignment horizontal="left" vertical="top"/>
    </xf>
    <xf numFmtId="0" fontId="315" fillId="0" borderId="188" applyNumberFormat="0" applyFont="0" applyFill="0" applyAlignment="0" applyProtection="0">
      <alignment horizontal="left" vertical="top"/>
    </xf>
    <xf numFmtId="0" fontId="315" fillId="0" borderId="188" applyNumberFormat="0" applyFont="0" applyFill="0" applyAlignment="0" applyProtection="0">
      <alignment horizontal="left" vertical="top"/>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54" fillId="0" borderId="189" applyFill="0" applyBorder="0" applyProtection="0">
      <alignment horizontal="left" vertical="top"/>
    </xf>
    <xf numFmtId="0" fontId="184" fillId="131" borderId="201" applyNumberFormat="0" applyFont="0">
      <alignment horizontal="center" vertical="center"/>
    </xf>
    <xf numFmtId="350" fontId="45" fillId="68" borderId="197" applyNumberFormat="0" applyBorder="0" applyAlignment="0">
      <alignment horizontal="right"/>
    </xf>
    <xf numFmtId="0" fontId="330" fillId="0" borderId="187"/>
    <xf numFmtId="0" fontId="330" fillId="0" borderId="187"/>
    <xf numFmtId="0" fontId="330" fillId="0" borderId="187"/>
    <xf numFmtId="0" fontId="330" fillId="0" borderId="187"/>
    <xf numFmtId="0" fontId="330" fillId="0" borderId="187"/>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253" fontId="2" fillId="0" borderId="187">
      <alignment horizontal="left"/>
    </xf>
    <xf numFmtId="0" fontId="271" fillId="0" borderId="202" applyProtection="0">
      <alignment horizontal="center"/>
    </xf>
    <xf numFmtId="0" fontId="271" fillId="0" borderId="202" applyProtection="0">
      <alignment horizontal="center"/>
    </xf>
    <xf numFmtId="0" fontId="271" fillId="0" borderId="202" applyProtection="0">
      <alignment horizontal="center"/>
    </xf>
    <xf numFmtId="0" fontId="271" fillId="0" borderId="202" applyProtection="0">
      <alignment horizontal="center"/>
    </xf>
    <xf numFmtId="0" fontId="271" fillId="0" borderId="202" applyProtection="0">
      <alignment horizontal="center"/>
    </xf>
    <xf numFmtId="0" fontId="332" fillId="0" borderId="197" applyNumberFormat="0" applyFill="0" applyBorder="0" applyAlignment="0" applyProtection="0">
      <alignment horizontal="center"/>
      <protection locked="0"/>
    </xf>
    <xf numFmtId="37" fontId="159" fillId="150" borderId="190" applyNumberFormat="0" applyAlignment="0" applyProtection="0"/>
    <xf numFmtId="37" fontId="159" fillId="150" borderId="190" applyNumberFormat="0" applyAlignment="0" applyProtection="0"/>
    <xf numFmtId="37" fontId="159" fillId="150" borderId="190" applyNumberFormat="0" applyAlignment="0" applyProtection="0"/>
    <xf numFmtId="37" fontId="159" fillId="150" borderId="190" applyNumberFormat="0" applyAlignment="0" applyProtection="0"/>
    <xf numFmtId="37" fontId="159" fillId="150" borderId="190" applyNumberFormat="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2" fontId="232" fillId="69" borderId="190" applyBorder="0" applyAlignment="0"/>
    <xf numFmtId="165" fontId="338" fillId="69" borderId="189">
      <alignment horizontal="center"/>
    </xf>
    <xf numFmtId="0" fontId="345" fillId="0" borderId="0" applyNumberFormat="0" applyFill="0" applyBorder="0" applyAlignment="0" applyProtection="0"/>
    <xf numFmtId="0" fontId="1" fillId="0" borderId="0"/>
    <xf numFmtId="0" fontId="1" fillId="0" borderId="0"/>
  </cellStyleXfs>
  <cellXfs count="911">
    <xf numFmtId="0" fontId="0" fillId="0" borderId="0" xfId="0"/>
    <xf numFmtId="0" fontId="2" fillId="3" borderId="3" xfId="11" applyFont="1" applyFill="1" applyBorder="1" applyAlignment="1">
      <alignment horizontal="left" vertical="center" wrapText="1"/>
    </xf>
    <xf numFmtId="0" fontId="2" fillId="0" borderId="0" xfId="11" applyFont="1" applyFill="1" applyBorder="1" applyProtection="1"/>
    <xf numFmtId="0" fontId="2" fillId="0" borderId="0" xfId="0" applyFont="1"/>
    <xf numFmtId="0" fontId="84" fillId="0" borderId="0" xfId="0" applyFont="1"/>
    <xf numFmtId="0" fontId="85" fillId="0" borderId="0" xfId="0" applyFont="1"/>
    <xf numFmtId="0" fontId="2" fillId="0" borderId="0" xfId="0" applyFont="1" applyBorder="1"/>
    <xf numFmtId="0" fontId="84" fillId="0" borderId="0" xfId="0" applyFont="1" applyBorder="1"/>
    <xf numFmtId="0" fontId="85" fillId="0" borderId="0" xfId="0" applyFont="1" applyBorder="1"/>
    <xf numFmtId="0" fontId="2" fillId="0" borderId="1" xfId="0" applyFont="1" applyBorder="1"/>
    <xf numFmtId="0" fontId="86" fillId="0" borderId="1" xfId="0" applyFont="1" applyBorder="1" applyAlignment="1">
      <alignment horizontal="center" vertical="center"/>
    </xf>
    <xf numFmtId="0" fontId="2" fillId="0" borderId="16" xfId="0" applyFont="1" applyBorder="1" applyAlignment="1">
      <alignment horizontal="right" vertical="center" wrapText="1"/>
    </xf>
    <xf numFmtId="0" fontId="2" fillId="0" borderId="14" xfId="0" applyFont="1" applyBorder="1" applyAlignment="1">
      <alignment vertical="center" wrapText="1"/>
    </xf>
    <xf numFmtId="0" fontId="2" fillId="0" borderId="16" xfId="0" applyFont="1" applyFill="1" applyBorder="1" applyAlignment="1">
      <alignment horizontal="center" vertical="center" wrapText="1"/>
    </xf>
    <xf numFmtId="0" fontId="2" fillId="0" borderId="3" xfId="0" applyFont="1" applyBorder="1" applyAlignment="1">
      <alignment vertical="center" wrapText="1"/>
    </xf>
    <xf numFmtId="0" fontId="85" fillId="0" borderId="0" xfId="0" applyFont="1" applyFill="1"/>
    <xf numFmtId="0" fontId="2" fillId="0" borderId="0" xfId="0" applyFont="1" applyAlignment="1">
      <alignment horizontal="right"/>
    </xf>
    <xf numFmtId="0" fontId="87" fillId="0" borderId="0" xfId="0" applyFont="1"/>
    <xf numFmtId="0" fontId="46" fillId="0" borderId="0" xfId="0" applyFont="1" applyFill="1" applyBorder="1" applyAlignment="1" applyProtection="1">
      <alignment horizontal="right"/>
      <protection locked="0"/>
    </xf>
    <xf numFmtId="0" fontId="2" fillId="0" borderId="3" xfId="0" applyFont="1" applyFill="1" applyBorder="1" applyAlignment="1">
      <alignment horizontal="center" vertical="center" wrapText="1"/>
    </xf>
    <xf numFmtId="0" fontId="87" fillId="0" borderId="0" xfId="0" applyFont="1" applyBorder="1"/>
    <xf numFmtId="0" fontId="46" fillId="0" borderId="0" xfId="0" applyFont="1" applyFill="1" applyAlignment="1">
      <alignment horizontal="center"/>
    </xf>
    <xf numFmtId="0" fontId="84" fillId="0" borderId="16" xfId="0" applyFont="1" applyBorder="1" applyAlignment="1">
      <alignment horizontal="center" vertical="center" wrapText="1"/>
    </xf>
    <xf numFmtId="0" fontId="84" fillId="0" borderId="3" xfId="0" applyFont="1" applyFill="1" applyBorder="1" applyAlignment="1">
      <alignment vertical="center" wrapText="1"/>
    </xf>
    <xf numFmtId="0" fontId="84" fillId="0" borderId="19" xfId="0" applyFont="1" applyBorder="1" applyAlignment="1">
      <alignment horizontal="center" vertical="center" wrapText="1"/>
    </xf>
    <xf numFmtId="0" fontId="86" fillId="0" borderId="20" xfId="0" applyFont="1" applyBorder="1" applyAlignment="1">
      <alignment vertical="center" wrapText="1"/>
    </xf>
    <xf numFmtId="0" fontId="84" fillId="0" borderId="0" xfId="0" applyFont="1" applyBorder="1" applyAlignment="1">
      <alignment horizontal="center" vertical="center" wrapText="1"/>
    </xf>
    <xf numFmtId="0" fontId="84" fillId="0" borderId="0" xfId="0" applyFont="1" applyBorder="1" applyAlignment="1">
      <alignment vertical="center" wrapText="1"/>
    </xf>
    <xf numFmtId="0" fontId="84" fillId="0" borderId="0" xfId="0" applyFont="1" applyAlignment="1">
      <alignment wrapText="1"/>
    </xf>
    <xf numFmtId="0" fontId="84" fillId="0" borderId="0" xfId="0" applyFont="1" applyFill="1" applyBorder="1" applyAlignment="1">
      <alignment wrapText="1"/>
    </xf>
    <xf numFmtId="0" fontId="2" fillId="0" borderId="0" xfId="0" applyFont="1" applyBorder="1" applyAlignment="1">
      <alignment horizontal="left" wrapText="1"/>
    </xf>
    <xf numFmtId="0" fontId="45" fillId="0" borderId="0" xfId="0" applyFont="1" applyFill="1" applyBorder="1" applyAlignment="1">
      <alignment horizontal="center" vertical="center" wrapText="1"/>
    </xf>
    <xf numFmtId="0" fontId="2" fillId="0" borderId="0" xfId="0" applyFont="1" applyBorder="1" applyAlignment="1">
      <alignment horizontal="right" wrapText="1"/>
    </xf>
    <xf numFmtId="0" fontId="2" fillId="0" borderId="13" xfId="0" applyFont="1" applyBorder="1"/>
    <xf numFmtId="0" fontId="2" fillId="0" borderId="16" xfId="0" applyFont="1" applyBorder="1" applyAlignment="1">
      <alignment vertical="center"/>
    </xf>
    <xf numFmtId="0" fontId="2" fillId="0" borderId="8" xfId="0" applyFont="1" applyBorder="1" applyAlignment="1">
      <alignment wrapText="1"/>
    </xf>
    <xf numFmtId="0" fontId="85" fillId="0" borderId="0" xfId="0" applyFont="1" applyAlignment="1">
      <alignment wrapText="1"/>
    </xf>
    <xf numFmtId="0" fontId="2" fillId="0" borderId="18" xfId="0" applyFont="1" applyBorder="1" applyAlignment="1"/>
    <xf numFmtId="0" fontId="2" fillId="0" borderId="18" xfId="0" applyFont="1" applyBorder="1" applyAlignment="1">
      <alignment wrapText="1"/>
    </xf>
    <xf numFmtId="0" fontId="2" fillId="0" borderId="19" xfId="0" applyFont="1" applyBorder="1"/>
    <xf numFmtId="0" fontId="2" fillId="0" borderId="22" xfId="0" applyFont="1" applyBorder="1" applyAlignment="1">
      <alignment wrapText="1"/>
    </xf>
    <xf numFmtId="0" fontId="84" fillId="0" borderId="35" xfId="0" applyFont="1" applyBorder="1" applyAlignment="1"/>
    <xf numFmtId="0" fontId="2" fillId="0" borderId="0" xfId="11" applyFont="1" applyFill="1" applyBorder="1" applyAlignment="1" applyProtection="1"/>
    <xf numFmtId="0" fontId="46" fillId="0" borderId="0" xfId="11" applyFont="1" applyFill="1" applyBorder="1" applyAlignment="1" applyProtection="1">
      <alignment horizontal="right"/>
    </xf>
    <xf numFmtId="0" fontId="45" fillId="0" borderId="14" xfId="11" applyFont="1" applyFill="1" applyBorder="1" applyAlignment="1" applyProtection="1">
      <alignment horizontal="center" vertical="center"/>
    </xf>
    <xf numFmtId="0" fontId="45" fillId="0" borderId="15" xfId="11" applyFont="1" applyFill="1" applyBorder="1" applyAlignment="1" applyProtection="1">
      <alignment horizontal="center" vertical="center"/>
    </xf>
    <xf numFmtId="0" fontId="2" fillId="0" borderId="0" xfId="11" applyFont="1" applyFill="1" applyBorder="1" applyAlignment="1" applyProtection="1">
      <alignment vertical="center"/>
    </xf>
    <xf numFmtId="0" fontId="84" fillId="0" borderId="0" xfId="0" applyFont="1" applyAlignment="1">
      <alignment vertical="center"/>
    </xf>
    <xf numFmtId="0" fontId="84" fillId="0" borderId="16" xfId="0" applyFont="1" applyBorder="1" applyAlignment="1">
      <alignment horizontal="center" vertical="center"/>
    </xf>
    <xf numFmtId="0" fontId="85" fillId="0" borderId="0" xfId="0" applyFont="1" applyAlignment="1"/>
    <xf numFmtId="0" fontId="84" fillId="0" borderId="11" xfId="0" applyFont="1" applyBorder="1" applyAlignment="1">
      <alignment wrapText="1"/>
    </xf>
    <xf numFmtId="0" fontId="84" fillId="0" borderId="0" xfId="0" applyFont="1" applyAlignment="1">
      <alignment horizontal="center" vertical="center"/>
    </xf>
    <xf numFmtId="0" fontId="84" fillId="0" borderId="0" xfId="0" applyFont="1" applyFill="1"/>
    <xf numFmtId="0" fontId="2" fillId="0" borderId="13" xfId="9" applyFont="1" applyFill="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64" fontId="2" fillId="3" borderId="15" xfId="2" applyNumberFormat="1" applyFont="1" applyFill="1" applyBorder="1" applyAlignment="1" applyProtection="1">
      <alignment horizontal="center" vertical="center"/>
      <protection locked="0"/>
    </xf>
    <xf numFmtId="0" fontId="2" fillId="0" borderId="16" xfId="9" applyFont="1" applyFill="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7"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1" fontId="2" fillId="3" borderId="17"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7"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1" fontId="2" fillId="3" borderId="17"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Border="1" applyAlignment="1" applyProtection="1">
      <alignment wrapText="1"/>
      <protection locked="0"/>
    </xf>
    <xf numFmtId="0" fontId="2" fillId="0" borderId="3" xfId="13" applyFont="1" applyFill="1" applyBorder="1" applyAlignment="1" applyProtection="1">
      <alignment horizontal="left" vertical="center" wrapText="1"/>
      <protection locked="0"/>
    </xf>
    <xf numFmtId="1" fontId="45" fillId="35" borderId="3" xfId="2" applyNumberFormat="1" applyFont="1" applyFill="1" applyBorder="1" applyAlignment="1" applyProtection="1">
      <alignment horizontal="left" vertical="top" wrapText="1"/>
    </xf>
    <xf numFmtId="0" fontId="2" fillId="0" borderId="16" xfId="9" applyFont="1" applyFill="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7"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0" xfId="13" applyFont="1" applyFill="1" applyBorder="1" applyAlignment="1" applyProtection="1">
      <alignment vertical="center" wrapText="1"/>
      <protection locked="0"/>
    </xf>
    <xf numFmtId="191" fontId="2" fillId="35" borderId="21" xfId="2" applyNumberFormat="1" applyFont="1" applyFill="1" applyBorder="1" applyAlignment="1" applyProtection="1">
      <alignment vertical="top" wrapText="1"/>
    </xf>
    <xf numFmtId="0" fontId="45" fillId="0" borderId="0" xfId="11" applyFont="1" applyFill="1" applyBorder="1" applyAlignment="1" applyProtection="1"/>
    <xf numFmtId="0" fontId="84" fillId="0" borderId="4" xfId="0" applyFont="1" applyFill="1" applyBorder="1" applyAlignment="1">
      <alignment horizontal="center" vertical="center" wrapText="1"/>
    </xf>
    <xf numFmtId="0" fontId="84" fillId="0" borderId="55" xfId="0" applyFont="1" applyFill="1" applyBorder="1" applyAlignment="1">
      <alignment horizontal="center" vertical="center" wrapText="1"/>
    </xf>
    <xf numFmtId="0" fontId="84" fillId="0" borderId="6" xfId="0" applyFont="1" applyFill="1" applyBorder="1" applyAlignment="1">
      <alignment horizontal="center" vertical="center" wrapText="1"/>
    </xf>
    <xf numFmtId="167" fontId="85" fillId="0" borderId="0" xfId="0" applyNumberFormat="1" applyFont="1" applyBorder="1" applyAlignment="1">
      <alignment horizontal="center"/>
    </xf>
    <xf numFmtId="167" fontId="90" fillId="0" borderId="0" xfId="0" applyNumberFormat="1" applyFont="1" applyBorder="1" applyAlignment="1">
      <alignment horizontal="center"/>
    </xf>
    <xf numFmtId="167" fontId="88" fillId="0" borderId="0" xfId="0" applyNumberFormat="1" applyFont="1" applyFill="1" applyBorder="1" applyAlignment="1">
      <alignment horizontal="center"/>
    </xf>
    <xf numFmtId="0" fontId="84" fillId="0" borderId="16" xfId="0" applyFont="1" applyBorder="1" applyAlignment="1">
      <alignment vertical="center"/>
    </xf>
    <xf numFmtId="191" fontId="84" fillId="0" borderId="3" xfId="0" applyNumberFormat="1" applyFont="1" applyBorder="1" applyAlignment="1"/>
    <xf numFmtId="0" fontId="87" fillId="0" borderId="0" xfId="0" applyFont="1" applyAlignment="1"/>
    <xf numFmtId="0" fontId="2" fillId="3" borderId="19" xfId="9" applyFont="1" applyFill="1" applyBorder="1" applyAlignment="1" applyProtection="1">
      <alignment horizontal="left" vertical="center"/>
      <protection locked="0"/>
    </xf>
    <xf numFmtId="0" fontId="45" fillId="3" borderId="20" xfId="16" applyFont="1" applyFill="1" applyBorder="1" applyAlignment="1" applyProtection="1">
      <protection locked="0"/>
    </xf>
    <xf numFmtId="191" fontId="84" fillId="35" borderId="20" xfId="0" applyNumberFormat="1" applyFont="1" applyFill="1" applyBorder="1"/>
    <xf numFmtId="0" fontId="86" fillId="0" borderId="0" xfId="0" applyFont="1" applyAlignment="1">
      <alignment horizontal="center"/>
    </xf>
    <xf numFmtId="0" fontId="84" fillId="0" borderId="13" xfId="0" applyFont="1" applyBorder="1"/>
    <xf numFmtId="0" fontId="84" fillId="0" borderId="15" xfId="0" applyFont="1" applyBorder="1"/>
    <xf numFmtId="0" fontId="84" fillId="0" borderId="17" xfId="0" applyFont="1" applyBorder="1" applyAlignment="1">
      <alignment horizontal="center" vertical="center"/>
    </xf>
    <xf numFmtId="164" fontId="2" fillId="3" borderId="16"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7" xfId="1" applyNumberFormat="1" applyFont="1" applyFill="1" applyBorder="1" applyAlignment="1" applyProtection="1">
      <alignment horizontal="center" vertical="center" wrapText="1"/>
      <protection locked="0"/>
    </xf>
    <xf numFmtId="0" fontId="2" fillId="3" borderId="16" xfId="5" applyFont="1" applyFill="1" applyBorder="1" applyAlignment="1" applyProtection="1">
      <alignment horizontal="right" vertical="center"/>
      <protection locked="0"/>
    </xf>
    <xf numFmtId="191" fontId="84" fillId="0" borderId="16" xfId="0" applyNumberFormat="1" applyFont="1" applyBorder="1" applyAlignment="1"/>
    <xf numFmtId="191" fontId="84" fillId="0" borderId="17" xfId="0" applyNumberFormat="1" applyFont="1" applyBorder="1" applyAlignment="1"/>
    <xf numFmtId="191" fontId="84" fillId="35" borderId="49" xfId="0" applyNumberFormat="1" applyFont="1" applyFill="1" applyBorder="1" applyAlignment="1"/>
    <xf numFmtId="0" fontId="45" fillId="3" borderId="21" xfId="16" applyFont="1" applyFill="1" applyBorder="1" applyAlignment="1" applyProtection="1">
      <protection locked="0"/>
    </xf>
    <xf numFmtId="191" fontId="84" fillId="35" borderId="19" xfId="0" applyNumberFormat="1" applyFont="1" applyFill="1" applyBorder="1"/>
    <xf numFmtId="191" fontId="84" fillId="35" borderId="21" xfId="0" applyNumberFormat="1" applyFont="1" applyFill="1" applyBorder="1"/>
    <xf numFmtId="191" fontId="84" fillId="35" borderId="50" xfId="0" applyNumberFormat="1" applyFont="1" applyFill="1" applyBorder="1"/>
    <xf numFmtId="0" fontId="84" fillId="0" borderId="0" xfId="0" applyFont="1" applyBorder="1" applyAlignment="1">
      <alignment vertical="center"/>
    </xf>
    <xf numFmtId="0" fontId="84" fillId="0" borderId="14" xfId="0" applyFont="1" applyBorder="1"/>
    <xf numFmtId="0" fontId="87" fillId="0" borderId="0" xfId="0" applyFont="1" applyAlignment="1">
      <alignment wrapText="1"/>
    </xf>
    <xf numFmtId="0" fontId="84" fillId="0" borderId="16" xfId="0" applyFont="1" applyBorder="1"/>
    <xf numFmtId="0" fontId="84" fillId="0" borderId="3" xfId="0" applyFont="1" applyBorder="1"/>
    <xf numFmtId="0" fontId="84" fillId="0" borderId="58" xfId="0" applyFont="1" applyBorder="1" applyAlignment="1">
      <alignment wrapText="1"/>
    </xf>
    <xf numFmtId="0" fontId="84" fillId="0" borderId="19" xfId="0" applyFont="1" applyBorder="1"/>
    <xf numFmtId="0" fontId="86" fillId="0" borderId="20" xfId="0" applyFont="1" applyBorder="1"/>
    <xf numFmtId="0" fontId="2" fillId="0" borderId="3" xfId="13" applyFont="1" applyFill="1" applyBorder="1" applyAlignment="1" applyProtection="1">
      <alignment horizontal="center" vertical="center" wrapText="1"/>
      <protection locked="0"/>
    </xf>
    <xf numFmtId="0" fontId="45" fillId="0" borderId="23" xfId="0" applyNumberFormat="1" applyFont="1" applyFill="1" applyBorder="1" applyAlignment="1">
      <alignment vertical="center" wrapText="1"/>
    </xf>
    <xf numFmtId="0" fontId="89" fillId="0" borderId="3" xfId="20949" applyFont="1" applyFill="1" applyBorder="1" applyAlignment="1" applyProtection="1">
      <alignment horizontal="center" vertical="center"/>
    </xf>
    <xf numFmtId="0" fontId="2" fillId="3" borderId="3" xfId="20949" applyFont="1" applyFill="1" applyBorder="1" applyAlignment="1" applyProtection="1">
      <alignment horizontal="right" indent="1"/>
    </xf>
    <xf numFmtId="0" fontId="2" fillId="3" borderId="2" xfId="20949" applyFont="1" applyFill="1" applyBorder="1" applyAlignment="1" applyProtection="1">
      <alignment horizontal="right" indent="1"/>
    </xf>
    <xf numFmtId="0" fontId="91" fillId="0" borderId="0" xfId="0" applyFont="1" applyBorder="1" applyAlignment="1">
      <alignment wrapText="1"/>
    </xf>
    <xf numFmtId="0" fontId="2" fillId="3" borderId="3" xfId="20949" applyFont="1" applyFill="1" applyBorder="1" applyAlignment="1" applyProtection="1"/>
    <xf numFmtId="0" fontId="45" fillId="0" borderId="3" xfId="0" applyFont="1" applyFill="1" applyBorder="1" applyAlignment="1">
      <alignment horizontal="center" vertical="center" wrapText="1"/>
    </xf>
    <xf numFmtId="0" fontId="65" fillId="0" borderId="3" xfId="0" applyFont="1" applyFill="1" applyBorder="1" applyAlignment="1">
      <alignment horizontal="left" vertical="center" wrapText="1"/>
    </xf>
    <xf numFmtId="0" fontId="2" fillId="0" borderId="20" xfId="0" applyFont="1" applyBorder="1" applyAlignment="1">
      <alignment vertical="center" wrapText="1"/>
    </xf>
    <xf numFmtId="0" fontId="2" fillId="0" borderId="13" xfId="11" applyFont="1" applyFill="1" applyBorder="1" applyAlignment="1" applyProtection="1">
      <alignment vertical="center"/>
    </xf>
    <xf numFmtId="0" fontId="2" fillId="0" borderId="14" xfId="11" applyFont="1" applyFill="1" applyBorder="1" applyAlignment="1" applyProtection="1">
      <alignment vertical="center"/>
    </xf>
    <xf numFmtId="191" fontId="86" fillId="35" borderId="20" xfId="0" applyNumberFormat="1" applyFont="1" applyFill="1" applyBorder="1" applyAlignment="1">
      <alignment horizontal="center" vertical="center"/>
    </xf>
    <xf numFmtId="0" fontId="84" fillId="0" borderId="3" xfId="0" applyFont="1" applyBorder="1" applyAlignment="1">
      <alignment wrapText="1"/>
    </xf>
    <xf numFmtId="0" fontId="84" fillId="0" borderId="3" xfId="0" applyFont="1" applyFill="1" applyBorder="1" applyAlignment="1"/>
    <xf numFmtId="0" fontId="86" fillId="35" borderId="3" xfId="0" applyFont="1" applyFill="1" applyBorder="1" applyAlignment="1">
      <alignment wrapText="1"/>
    </xf>
    <xf numFmtId="0" fontId="86" fillId="35" borderId="20" xfId="0" applyFont="1" applyFill="1" applyBorder="1" applyAlignment="1">
      <alignment wrapText="1"/>
    </xf>
    <xf numFmtId="0" fontId="84" fillId="0" borderId="13" xfId="0" applyFont="1" applyBorder="1" applyAlignment="1">
      <alignment horizontal="center" vertical="center"/>
    </xf>
    <xf numFmtId="191" fontId="84" fillId="35" borderId="15" xfId="0" applyNumberFormat="1" applyFont="1" applyFill="1" applyBorder="1" applyAlignment="1">
      <alignment horizontal="center" vertical="center"/>
    </xf>
    <xf numFmtId="0" fontId="84" fillId="0" borderId="0" xfId="0" applyFont="1" applyAlignment="1"/>
    <xf numFmtId="191" fontId="84" fillId="0" borderId="17" xfId="0" applyNumberFormat="1" applyFont="1" applyBorder="1" applyAlignment="1">
      <alignment wrapText="1"/>
    </xf>
    <xf numFmtId="191" fontId="84" fillId="35" borderId="21" xfId="0" applyNumberFormat="1" applyFont="1" applyFill="1" applyBorder="1" applyAlignment="1">
      <alignment horizontal="center" vertical="center" wrapText="1"/>
    </xf>
    <xf numFmtId="0" fontId="45" fillId="0" borderId="0" xfId="11" applyFont="1" applyFill="1" applyBorder="1" applyAlignment="1" applyProtection="1">
      <alignment horizontal="center"/>
    </xf>
    <xf numFmtId="164" fontId="2" fillId="0" borderId="3" xfId="1" applyNumberFormat="1" applyFont="1" applyFill="1" applyBorder="1" applyAlignment="1" applyProtection="1">
      <alignment horizontal="center" vertical="center" wrapText="1"/>
      <protection locked="0"/>
    </xf>
    <xf numFmtId="0" fontId="84" fillId="0" borderId="13" xfId="0" applyFont="1" applyBorder="1" applyAlignment="1">
      <alignment horizontal="center" vertical="center" wrapText="1"/>
    </xf>
    <xf numFmtId="0" fontId="84" fillId="0" borderId="14" xfId="0" applyFont="1" applyFill="1" applyBorder="1" applyAlignment="1">
      <alignment horizontal="left" vertical="center" wrapText="1" indent="2"/>
    </xf>
    <xf numFmtId="0" fontId="92" fillId="0" borderId="0" xfId="11" applyFont="1" applyFill="1" applyBorder="1" applyAlignment="1" applyProtection="1"/>
    <xf numFmtId="0" fontId="93" fillId="0" borderId="0" xfId="11" applyFont="1" applyFill="1" applyBorder="1" applyAlignment="1" applyProtection="1">
      <alignment horizontal="center" vertical="center" wrapText="1"/>
    </xf>
    <xf numFmtId="0" fontId="3"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84" fillId="0" borderId="0" xfId="0" applyFont="1" applyFill="1" applyBorder="1"/>
    <xf numFmtId="0" fontId="0" fillId="0" borderId="0" xfId="0" applyFill="1" applyBorder="1" applyAlignment="1">
      <alignment horizontal="center" vertical="center"/>
    </xf>
    <xf numFmtId="0" fontId="4" fillId="0" borderId="0" xfId="0" applyFont="1"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4" fillId="0" borderId="0" xfId="0" applyFont="1" applyFill="1" applyBorder="1" applyAlignment="1">
      <alignment vertical="center"/>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Fill="1" applyBorder="1" applyAlignment="1">
      <alignment horizontal="center" vertical="center" wrapText="1"/>
    </xf>
    <xf numFmtId="0" fontId="2" fillId="0" borderId="17" xfId="1" applyNumberFormat="1" applyFont="1" applyFill="1" applyBorder="1" applyAlignment="1" applyProtection="1">
      <alignment horizontal="center" vertical="center" wrapText="1"/>
      <protection locked="0"/>
    </xf>
    <xf numFmtId="0" fontId="3" fillId="0" borderId="51" xfId="0" applyFont="1" applyBorder="1"/>
    <xf numFmtId="0" fontId="3" fillId="0" borderId="52" xfId="0" applyFont="1" applyBorder="1"/>
    <xf numFmtId="0" fontId="3" fillId="0" borderId="14" xfId="0" applyFont="1" applyBorder="1" applyAlignment="1">
      <alignment horizontal="center" vertical="center"/>
    </xf>
    <xf numFmtId="0" fontId="3" fillId="0" borderId="24" xfId="0" applyFont="1" applyBorder="1" applyAlignment="1">
      <alignment horizontal="center" vertical="center"/>
    </xf>
    <xf numFmtId="0" fontId="3" fillId="0" borderId="15" xfId="0" applyFont="1" applyBorder="1" applyAlignment="1">
      <alignment horizontal="center" vertical="center"/>
    </xf>
    <xf numFmtId="0" fontId="95" fillId="0" borderId="0" xfId="0" applyFont="1"/>
    <xf numFmtId="0" fontId="3" fillId="0" borderId="58" xfId="0" applyFont="1" applyBorder="1"/>
    <xf numFmtId="191" fontId="84" fillId="0" borderId="18" xfId="0" applyNumberFormat="1" applyFont="1" applyBorder="1" applyAlignment="1"/>
    <xf numFmtId="0" fontId="3" fillId="0" borderId="0" xfId="0" applyFont="1"/>
    <xf numFmtId="0" fontId="3" fillId="0" borderId="14" xfId="0" applyFont="1" applyBorder="1" applyAlignment="1">
      <alignment wrapText="1"/>
    </xf>
    <xf numFmtId="0" fontId="3" fillId="0" borderId="24" xfId="0" applyFont="1" applyBorder="1" applyAlignment="1">
      <alignment wrapText="1"/>
    </xf>
    <xf numFmtId="0" fontId="3" fillId="0" borderId="15" xfId="0" applyFont="1" applyBorder="1" applyAlignment="1">
      <alignment wrapText="1"/>
    </xf>
    <xf numFmtId="0" fontId="3" fillId="0" borderId="3" xfId="0" applyFont="1" applyFill="1" applyBorder="1" applyAlignment="1">
      <alignment horizontal="center" vertical="center" wrapText="1"/>
    </xf>
    <xf numFmtId="191" fontId="3" fillId="0" borderId="3" xfId="0" applyNumberFormat="1" applyFont="1" applyBorder="1"/>
    <xf numFmtId="191" fontId="3" fillId="0" borderId="3" xfId="0" applyNumberFormat="1" applyFont="1" applyFill="1" applyBorder="1"/>
    <xf numFmtId="191" fontId="3" fillId="0" borderId="8" xfId="0" applyNumberFormat="1" applyFont="1" applyBorder="1"/>
    <xf numFmtId="191" fontId="3" fillId="35" borderId="20" xfId="0" applyNumberFormat="1" applyFont="1" applyFill="1" applyBorder="1"/>
    <xf numFmtId="9" fontId="3" fillId="35" borderId="21" xfId="20950" applyFont="1" applyFill="1" applyBorder="1"/>
    <xf numFmtId="0" fontId="86" fillId="0" borderId="0" xfId="0" applyFont="1" applyFill="1" applyBorder="1" applyAlignment="1">
      <alignment horizontal="center" wrapText="1"/>
    </xf>
    <xf numFmtId="167" fontId="84" fillId="0" borderId="3" xfId="0" applyNumberFormat="1" applyFont="1" applyBorder="1" applyAlignment="1"/>
    <xf numFmtId="167" fontId="84" fillId="35" borderId="20" xfId="0" applyNumberFormat="1" applyFont="1" applyFill="1" applyBorder="1"/>
    <xf numFmtId="0" fontId="84" fillId="0" borderId="0" xfId="0" applyFont="1" applyFill="1" applyBorder="1" applyAlignment="1">
      <alignment vertical="center" wrapText="1"/>
    </xf>
    <xf numFmtId="0" fontId="84" fillId="0" borderId="63" xfId="0" applyFont="1" applyFill="1" applyBorder="1" applyAlignment="1">
      <alignment vertical="center" wrapText="1"/>
    </xf>
    <xf numFmtId="0" fontId="84" fillId="0" borderId="16" xfId="0" applyFont="1" applyFill="1" applyBorder="1"/>
    <xf numFmtId="191" fontId="86" fillId="35" borderId="20"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1" xfId="0" applyFont="1" applyFill="1" applyBorder="1" applyAlignment="1">
      <alignment wrapText="1"/>
    </xf>
    <xf numFmtId="0" fontId="94" fillId="0" borderId="0" xfId="0" applyFont="1" applyAlignment="1">
      <alignment wrapText="1"/>
    </xf>
    <xf numFmtId="0" fontId="2" fillId="0" borderId="0" xfId="0" applyFont="1" applyAlignment="1">
      <alignment wrapText="1"/>
    </xf>
    <xf numFmtId="0" fontId="3" fillId="0" borderId="0" xfId="0" applyFont="1" applyFill="1"/>
    <xf numFmtId="0" fontId="97" fillId="3" borderId="73" xfId="0" applyFont="1" applyFill="1" applyBorder="1" applyAlignment="1">
      <alignment horizontal="left"/>
    </xf>
    <xf numFmtId="0" fontId="97" fillId="3" borderId="74" xfId="0" applyFont="1" applyFill="1" applyBorder="1" applyAlignment="1">
      <alignment horizontal="left"/>
    </xf>
    <xf numFmtId="0" fontId="4" fillId="3" borderId="77" xfId="0" applyFont="1" applyFill="1" applyBorder="1" applyAlignment="1">
      <alignment vertical="center"/>
    </xf>
    <xf numFmtId="0" fontId="3" fillId="3" borderId="78" xfId="0" applyFont="1" applyFill="1" applyBorder="1" applyAlignment="1">
      <alignment vertical="center"/>
    </xf>
    <xf numFmtId="0" fontId="3" fillId="3" borderId="79" xfId="0" applyFont="1" applyFill="1" applyBorder="1" applyAlignment="1">
      <alignment vertical="center"/>
    </xf>
    <xf numFmtId="0" fontId="3" fillId="0" borderId="62" xfId="0" applyFont="1" applyFill="1" applyBorder="1" applyAlignment="1">
      <alignment horizontal="center" vertical="center"/>
    </xf>
    <xf numFmtId="0" fontId="3" fillId="0" borderId="7" xfId="0" applyFont="1" applyFill="1" applyBorder="1" applyAlignment="1">
      <alignment vertical="center"/>
    </xf>
    <xf numFmtId="169" fontId="9" fillId="36" borderId="0" xfId="20" applyBorder="1"/>
    <xf numFmtId="0" fontId="3" fillId="0" borderId="16" xfId="0" applyFont="1" applyFill="1" applyBorder="1" applyAlignment="1">
      <alignment horizontal="center" vertical="center"/>
    </xf>
    <xf numFmtId="0" fontId="3" fillId="0" borderId="75" xfId="0" applyFont="1" applyFill="1" applyBorder="1" applyAlignment="1">
      <alignment vertical="center"/>
    </xf>
    <xf numFmtId="0" fontId="4" fillId="0" borderId="75" xfId="0" applyFont="1" applyFill="1" applyBorder="1" applyAlignment="1">
      <alignment vertical="center"/>
    </xf>
    <xf numFmtId="0" fontId="3" fillId="0" borderId="19" xfId="0" applyFont="1" applyFill="1" applyBorder="1" applyAlignment="1">
      <alignment horizontal="center" vertical="center"/>
    </xf>
    <xf numFmtId="0" fontId="4" fillId="0" borderId="20" xfId="0" applyFont="1" applyFill="1" applyBorder="1" applyAlignment="1">
      <alignment vertical="center"/>
    </xf>
    <xf numFmtId="0" fontId="3" fillId="3" borderId="58" xfId="0" applyFont="1" applyFill="1" applyBorder="1" applyAlignment="1">
      <alignment horizontal="center" vertical="center"/>
    </xf>
    <xf numFmtId="0" fontId="3" fillId="3" borderId="0" xfId="0" applyFont="1" applyFill="1" applyBorder="1" applyAlignment="1">
      <alignment vertical="center"/>
    </xf>
    <xf numFmtId="0" fontId="3" fillId="0" borderId="13" xfId="0" applyFont="1" applyFill="1" applyBorder="1" applyAlignment="1">
      <alignment horizontal="center" vertical="center"/>
    </xf>
    <xf numFmtId="0" fontId="3" fillId="0" borderId="14" xfId="0" applyFont="1" applyFill="1" applyBorder="1" applyAlignment="1">
      <alignment vertical="center"/>
    </xf>
    <xf numFmtId="169" fontId="9" fillId="36" borderId="52" xfId="20" applyBorder="1"/>
    <xf numFmtId="0" fontId="3" fillId="0" borderId="82" xfId="0" applyFont="1" applyFill="1" applyBorder="1" applyAlignment="1">
      <alignment horizontal="center" vertical="center"/>
    </xf>
    <xf numFmtId="0" fontId="3" fillId="0" borderId="83" xfId="0" applyFont="1" applyFill="1" applyBorder="1" applyAlignment="1">
      <alignment vertical="center"/>
    </xf>
    <xf numFmtId="169" fontId="9" fillId="36" borderId="22" xfId="20" applyBorder="1"/>
    <xf numFmtId="169" fontId="9" fillId="36" borderId="84" xfId="20" applyBorder="1"/>
    <xf numFmtId="169" fontId="9" fillId="36" borderId="23" xfId="20" applyBorder="1"/>
    <xf numFmtId="0" fontId="3" fillId="0" borderId="87" xfId="0" applyFont="1" applyFill="1" applyBorder="1" applyAlignment="1">
      <alignment horizontal="center" vertical="center"/>
    </xf>
    <xf numFmtId="0" fontId="3" fillId="0" borderId="88" xfId="0" applyFont="1" applyFill="1" applyBorder="1" applyAlignment="1">
      <alignment vertical="center"/>
    </xf>
    <xf numFmtId="169" fontId="9" fillId="36" borderId="28" xfId="20" applyBorder="1"/>
    <xf numFmtId="0" fontId="4" fillId="0" borderId="0" xfId="0" applyFont="1" applyFill="1" applyAlignment="1">
      <alignment horizontal="center"/>
    </xf>
    <xf numFmtId="0" fontId="86" fillId="0" borderId="75" xfId="0" applyFont="1" applyFill="1" applyBorder="1" applyAlignment="1">
      <alignment horizontal="center" vertical="center" wrapText="1"/>
    </xf>
    <xf numFmtId="0" fontId="86" fillId="0" borderId="76" xfId="0" applyFont="1" applyFill="1" applyBorder="1" applyAlignment="1">
      <alignment horizontal="center" vertical="center" wrapText="1"/>
    </xf>
    <xf numFmtId="0" fontId="92" fillId="0" borderId="0" xfId="11" applyFont="1" applyFill="1" applyBorder="1" applyProtection="1"/>
    <xf numFmtId="0" fontId="4" fillId="35" borderId="14" xfId="0" applyFont="1" applyFill="1" applyBorder="1" applyAlignment="1">
      <alignment horizontal="center" vertical="center" wrapText="1"/>
    </xf>
    <xf numFmtId="0" fontId="4" fillId="35" borderId="15" xfId="0" applyFont="1" applyFill="1" applyBorder="1" applyAlignment="1">
      <alignment horizontal="center" vertical="center" wrapText="1"/>
    </xf>
    <xf numFmtId="0" fontId="4" fillId="35" borderId="16" xfId="0" applyFont="1" applyFill="1" applyBorder="1" applyAlignment="1">
      <alignment horizontal="left" vertical="center" wrapText="1"/>
    </xf>
    <xf numFmtId="0" fontId="4" fillId="35" borderId="76" xfId="0" applyFont="1" applyFill="1" applyBorder="1" applyAlignment="1">
      <alignment horizontal="left" vertical="center" wrapText="1"/>
    </xf>
    <xf numFmtId="0" fontId="3" fillId="0" borderId="16" xfId="0" applyFont="1" applyFill="1" applyBorder="1" applyAlignment="1">
      <alignment horizontal="right" vertical="center" wrapText="1"/>
    </xf>
    <xf numFmtId="0" fontId="98" fillId="0" borderId="16" xfId="0" applyFont="1" applyFill="1" applyBorder="1" applyAlignment="1">
      <alignment horizontal="right" vertical="center" wrapText="1"/>
    </xf>
    <xf numFmtId="0" fontId="4" fillId="0" borderId="16" xfId="0" applyFont="1" applyFill="1" applyBorder="1" applyAlignment="1">
      <alignment horizontal="left" vertical="center" wrapText="1"/>
    </xf>
    <xf numFmtId="0" fontId="4" fillId="0" borderId="0" xfId="20951"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98" fillId="0" borderId="0" xfId="0" applyFont="1" applyFill="1" applyAlignment="1">
      <alignment horizontal="left" vertical="center"/>
    </xf>
    <xf numFmtId="49" fontId="99" fillId="0" borderId="19" xfId="5" applyNumberFormat="1" applyFont="1" applyFill="1" applyBorder="1" applyAlignment="1" applyProtection="1">
      <alignment horizontal="left" vertical="center"/>
      <protection locked="0"/>
    </xf>
    <xf numFmtId="0" fontId="100" fillId="0" borderId="20" xfId="9" applyFont="1" applyFill="1" applyBorder="1" applyAlignment="1" applyProtection="1">
      <alignment horizontal="left" vertical="center" wrapText="1"/>
      <protection locked="0"/>
    </xf>
    <xf numFmtId="0" fontId="84" fillId="0" borderId="75" xfId="0" applyFont="1" applyBorder="1" applyAlignment="1">
      <alignment vertical="center" wrapText="1"/>
    </xf>
    <xf numFmtId="14" fontId="2" fillId="3" borderId="75" xfId="8" quotePrefix="1" applyNumberFormat="1" applyFont="1" applyFill="1" applyBorder="1" applyAlignment="1" applyProtection="1">
      <alignment horizontal="left"/>
      <protection locked="0"/>
    </xf>
    <xf numFmtId="3" fontId="101" fillId="35" borderId="76" xfId="0" applyNumberFormat="1" applyFont="1" applyFill="1" applyBorder="1" applyAlignment="1">
      <alignment vertical="center" wrapText="1"/>
    </xf>
    <xf numFmtId="3" fontId="101" fillId="35" borderId="20" xfId="0" applyNumberFormat="1" applyFont="1" applyFill="1" applyBorder="1" applyAlignment="1">
      <alignment vertical="center" wrapText="1"/>
    </xf>
    <xf numFmtId="3" fontId="101" fillId="35" borderId="21" xfId="0" applyNumberFormat="1" applyFont="1" applyFill="1" applyBorder="1" applyAlignment="1">
      <alignment vertical="center" wrapText="1"/>
    </xf>
    <xf numFmtId="0" fontId="6" fillId="0" borderId="75" xfId="17" applyFill="1" applyBorder="1" applyAlignment="1" applyProtection="1"/>
    <xf numFmtId="49" fontId="84" fillId="0" borderId="75" xfId="0" applyNumberFormat="1" applyFont="1" applyBorder="1" applyAlignment="1">
      <alignment horizontal="right"/>
    </xf>
    <xf numFmtId="0" fontId="2" fillId="3" borderId="3" xfId="20949" applyFont="1" applyFill="1" applyBorder="1" applyAlignment="1" applyProtection="1">
      <alignment horizontal="left" wrapText="1"/>
    </xf>
    <xf numFmtId="0" fontId="84" fillId="0" borderId="3" xfId="20949" applyFont="1" applyFill="1" applyBorder="1" applyAlignment="1" applyProtection="1">
      <alignment horizontal="left" wrapText="1"/>
    </xf>
    <xf numFmtId="0" fontId="2" fillId="0" borderId="3" xfId="20949" applyFont="1" applyFill="1" applyBorder="1" applyAlignment="1" applyProtection="1">
      <alignment horizontal="left" wrapText="1"/>
    </xf>
    <xf numFmtId="0" fontId="2" fillId="0" borderId="2" xfId="20949" applyFont="1" applyFill="1" applyBorder="1" applyAlignment="1" applyProtection="1">
      <alignment horizontal="left" wrapText="1"/>
    </xf>
    <xf numFmtId="0" fontId="0" fillId="0" borderId="0" xfId="0" applyAlignment="1">
      <alignment wrapText="1"/>
    </xf>
    <xf numFmtId="0" fontId="98" fillId="0" borderId="94" xfId="0" applyFont="1" applyFill="1" applyBorder="1" applyAlignment="1">
      <alignment horizontal="left" vertical="center" wrapText="1"/>
    </xf>
    <xf numFmtId="10" fontId="94" fillId="0" borderId="94" xfId="20950" applyNumberFormat="1" applyFont="1" applyFill="1" applyBorder="1" applyAlignment="1">
      <alignment horizontal="left" vertical="center" wrapText="1"/>
    </xf>
    <xf numFmtId="10" fontId="3" fillId="0" borderId="94" xfId="20950" applyNumberFormat="1" applyFont="1" applyFill="1" applyBorder="1" applyAlignment="1">
      <alignment horizontal="left" vertical="center" wrapText="1"/>
    </xf>
    <xf numFmtId="10" fontId="4" fillId="35" borderId="94" xfId="0" applyNumberFormat="1" applyFont="1" applyFill="1" applyBorder="1" applyAlignment="1">
      <alignment horizontal="left" vertical="center" wrapText="1"/>
    </xf>
    <xf numFmtId="10" fontId="98" fillId="0" borderId="94" xfId="20950" applyNumberFormat="1" applyFont="1" applyFill="1" applyBorder="1" applyAlignment="1">
      <alignment horizontal="left" vertical="center" wrapText="1"/>
    </xf>
    <xf numFmtId="10" fontId="4" fillId="35" borderId="94" xfId="20950" applyNumberFormat="1" applyFont="1" applyFill="1" applyBorder="1" applyAlignment="1">
      <alignment horizontal="left" vertical="center" wrapText="1"/>
    </xf>
    <xf numFmtId="10" fontId="4" fillId="35" borderId="94" xfId="0" applyNumberFormat="1" applyFont="1" applyFill="1" applyBorder="1" applyAlignment="1">
      <alignment horizontal="center" vertical="center" wrapText="1"/>
    </xf>
    <xf numFmtId="10" fontId="100" fillId="0" borderId="20" xfId="20950" applyNumberFormat="1" applyFont="1" applyFill="1" applyBorder="1" applyAlignment="1" applyProtection="1">
      <alignment horizontal="left" vertical="center"/>
    </xf>
    <xf numFmtId="0" fontId="4" fillId="35" borderId="94" xfId="0" applyFont="1" applyFill="1" applyBorder="1" applyAlignment="1">
      <alignment horizontal="left" vertical="center" wrapText="1"/>
    </xf>
    <xf numFmtId="0" fontId="3" fillId="0" borderId="94" xfId="0" applyFont="1" applyFill="1" applyBorder="1" applyAlignment="1">
      <alignment horizontal="left" vertical="center" wrapText="1"/>
    </xf>
    <xf numFmtId="0" fontId="4" fillId="35" borderId="77" xfId="0" applyFont="1" applyFill="1" applyBorder="1" applyAlignment="1">
      <alignment vertical="center" wrapText="1"/>
    </xf>
    <xf numFmtId="0" fontId="4" fillId="35" borderId="93" xfId="0" applyFont="1" applyFill="1" applyBorder="1" applyAlignment="1">
      <alignment vertical="center" wrapText="1"/>
    </xf>
    <xf numFmtId="0" fontId="4" fillId="35" borderId="64" xfId="0" applyFont="1" applyFill="1" applyBorder="1" applyAlignment="1">
      <alignment vertical="center" wrapText="1"/>
    </xf>
    <xf numFmtId="0" fontId="4" fillId="35" borderId="27" xfId="0" applyFont="1" applyFill="1" applyBorder="1" applyAlignment="1">
      <alignment vertical="center" wrapText="1"/>
    </xf>
    <xf numFmtId="0" fontId="84" fillId="0" borderId="94" xfId="0" applyFont="1" applyBorder="1"/>
    <xf numFmtId="0" fontId="6" fillId="0" borderId="94" xfId="17" applyFill="1" applyBorder="1" applyAlignment="1" applyProtection="1">
      <alignment horizontal="left" vertical="center"/>
    </xf>
    <xf numFmtId="0" fontId="6" fillId="0" borderId="94" xfId="17" applyBorder="1" applyAlignment="1" applyProtection="1"/>
    <xf numFmtId="0" fontId="84" fillId="0" borderId="94" xfId="0" applyFont="1" applyFill="1" applyBorder="1"/>
    <xf numFmtId="0" fontId="6" fillId="0" borderId="94" xfId="17" applyFill="1" applyBorder="1" applyAlignment="1" applyProtection="1">
      <alignment horizontal="left" vertical="center" wrapText="1"/>
    </xf>
    <xf numFmtId="0" fontId="6" fillId="0" borderId="94" xfId="17" applyFill="1" applyBorder="1" applyAlignment="1" applyProtection="1"/>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3" fontId="101" fillId="35" borderId="94" xfId="0" applyNumberFormat="1" applyFont="1" applyFill="1" applyBorder="1" applyAlignment="1">
      <alignment vertical="center" wrapText="1"/>
    </xf>
    <xf numFmtId="3" fontId="101" fillId="35" borderId="95" xfId="0" applyNumberFormat="1" applyFont="1" applyFill="1" applyBorder="1" applyAlignment="1">
      <alignment vertical="center" wrapText="1"/>
    </xf>
    <xf numFmtId="3" fontId="101" fillId="35" borderId="22" xfId="0" applyNumberFormat="1" applyFont="1" applyFill="1" applyBorder="1" applyAlignment="1">
      <alignment vertical="center" wrapText="1"/>
    </xf>
    <xf numFmtId="3" fontId="101" fillId="35" borderId="79" xfId="0" applyNumberFormat="1" applyFont="1" applyFill="1" applyBorder="1" applyAlignment="1">
      <alignment vertical="center" wrapText="1"/>
    </xf>
    <xf numFmtId="3" fontId="101" fillId="35" borderId="35" xfId="0" applyNumberFormat="1" applyFont="1" applyFill="1" applyBorder="1" applyAlignment="1">
      <alignment vertical="center" wrapText="1"/>
    </xf>
    <xf numFmtId="0" fontId="2" fillId="0" borderId="14" xfId="0" applyNumberFormat="1" applyFont="1" applyFill="1" applyBorder="1" applyAlignment="1">
      <alignment horizontal="left" vertical="center" wrapText="1" indent="1"/>
    </xf>
    <xf numFmtId="0" fontId="2" fillId="0" borderId="15" xfId="0" applyNumberFormat="1" applyFont="1" applyFill="1" applyBorder="1" applyAlignment="1">
      <alignment horizontal="left" vertical="center" wrapText="1" indent="1"/>
    </xf>
    <xf numFmtId="14" fontId="2" fillId="0" borderId="0" xfId="0" applyNumberFormat="1" applyFont="1"/>
    <xf numFmtId="169" fontId="2" fillId="36" borderId="0" xfId="20" applyFont="1" applyBorder="1"/>
    <xf numFmtId="169" fontId="2" fillId="36" borderId="91" xfId="20" applyFont="1" applyBorder="1"/>
    <xf numFmtId="0" fontId="2" fillId="0" borderId="16" xfId="0" applyFont="1" applyFill="1" applyBorder="1" applyAlignment="1">
      <alignment horizontal="right" vertical="center" wrapText="1"/>
    </xf>
    <xf numFmtId="0" fontId="2" fillId="2" borderId="16" xfId="0" applyFont="1" applyFill="1" applyBorder="1" applyAlignment="1">
      <alignment horizontal="right" vertical="center"/>
    </xf>
    <xf numFmtId="0" fontId="45" fillId="0" borderId="16" xfId="0" applyFont="1" applyFill="1" applyBorder="1" applyAlignment="1">
      <alignment horizontal="center" vertical="center" wrapText="1"/>
    </xf>
    <xf numFmtId="0" fontId="2" fillId="2" borderId="19" xfId="0" applyFont="1" applyFill="1" applyBorder="1" applyAlignment="1">
      <alignment horizontal="right" vertical="center"/>
    </xf>
    <xf numFmtId="0" fontId="3" fillId="0" borderId="0" xfId="0" applyFont="1" applyAlignment="1">
      <alignment wrapText="1"/>
    </xf>
    <xf numFmtId="0" fontId="4" fillId="0" borderId="0" xfId="0" applyFont="1" applyAlignment="1">
      <alignment horizontal="center" wrapText="1"/>
    </xf>
    <xf numFmtId="0" fontId="3" fillId="3" borderId="51" xfId="0" applyFont="1" applyFill="1" applyBorder="1"/>
    <xf numFmtId="0" fontId="3" fillId="3" borderId="97" xfId="0" applyFont="1" applyFill="1" applyBorder="1" applyAlignment="1">
      <alignment wrapText="1"/>
    </xf>
    <xf numFmtId="0" fontId="3" fillId="3" borderId="98" xfId="0" applyFont="1" applyFill="1" applyBorder="1"/>
    <xf numFmtId="0" fontId="4" fillId="3" borderId="70" xfId="0" applyFont="1" applyFill="1" applyBorder="1" applyAlignment="1">
      <alignment horizontal="center" wrapText="1"/>
    </xf>
    <xf numFmtId="0" fontId="3" fillId="0" borderId="94" xfId="0" applyFont="1" applyFill="1" applyBorder="1" applyAlignment="1">
      <alignment horizontal="center"/>
    </xf>
    <xf numFmtId="0" fontId="3" fillId="0" borderId="94" xfId="0" applyFont="1" applyBorder="1" applyAlignment="1">
      <alignment horizontal="center"/>
    </xf>
    <xf numFmtId="0" fontId="3" fillId="3" borderId="58" xfId="0" applyFont="1" applyFill="1" applyBorder="1"/>
    <xf numFmtId="0" fontId="4" fillId="3" borderId="0" xfId="0" applyFont="1" applyFill="1" applyBorder="1" applyAlignment="1">
      <alignment horizontal="center" wrapText="1"/>
    </xf>
    <xf numFmtId="0" fontId="3" fillId="3" borderId="0" xfId="0" applyFont="1" applyFill="1" applyBorder="1" applyAlignment="1">
      <alignment horizontal="center"/>
    </xf>
    <xf numFmtId="0" fontId="3" fillId="3" borderId="91" xfId="0" applyFont="1" applyFill="1" applyBorder="1" applyAlignment="1">
      <alignment horizontal="center" vertical="center" wrapText="1"/>
    </xf>
    <xf numFmtId="0" fontId="3" fillId="0" borderId="16" xfId="0" applyFont="1" applyBorder="1"/>
    <xf numFmtId="0" fontId="3" fillId="0" borderId="94" xfId="0" applyFont="1" applyBorder="1" applyAlignment="1">
      <alignment wrapText="1"/>
    </xf>
    <xf numFmtId="0" fontId="97" fillId="0" borderId="94" xfId="0" applyFont="1" applyBorder="1" applyAlignment="1">
      <alignment horizontal="left" wrapText="1" indent="2"/>
    </xf>
    <xf numFmtId="0" fontId="4" fillId="0" borderId="16" xfId="0" applyFont="1" applyBorder="1"/>
    <xf numFmtId="0" fontId="4" fillId="0" borderId="94" xfId="0" applyFont="1" applyBorder="1" applyAlignment="1">
      <alignment wrapText="1"/>
    </xf>
    <xf numFmtId="0" fontId="107" fillId="3" borderId="58" xfId="0" applyFont="1" applyFill="1" applyBorder="1" applyAlignment="1">
      <alignment horizontal="left"/>
    </xf>
    <xf numFmtId="0" fontId="107" fillId="3" borderId="0" xfId="0" applyFont="1" applyFill="1" applyBorder="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91" xfId="7" applyNumberFormat="1" applyFont="1" applyFill="1" applyBorder="1"/>
    <xf numFmtId="0" fontId="97" fillId="0" borderId="94" xfId="0" applyFont="1" applyBorder="1" applyAlignment="1">
      <alignment horizontal="left" wrapText="1" indent="4"/>
    </xf>
    <xf numFmtId="0" fontId="3" fillId="3" borderId="0" xfId="0" applyFont="1" applyFill="1" applyBorder="1" applyAlignment="1">
      <alignment wrapText="1"/>
    </xf>
    <xf numFmtId="0" fontId="3" fillId="3" borderId="0" xfId="0" applyFont="1" applyFill="1" applyBorder="1"/>
    <xf numFmtId="0" fontId="3" fillId="3" borderId="91" xfId="0" applyFont="1" applyFill="1" applyBorder="1"/>
    <xf numFmtId="0" fontId="4" fillId="0" borderId="19" xfId="0" applyFont="1" applyBorder="1"/>
    <xf numFmtId="0" fontId="4" fillId="0" borderId="20" xfId="0" applyFont="1" applyBorder="1" applyAlignment="1">
      <alignment wrapText="1"/>
    </xf>
    <xf numFmtId="0" fontId="2" fillId="2" borderId="82" xfId="0" applyFont="1" applyFill="1" applyBorder="1" applyAlignment="1">
      <alignment horizontal="right" vertical="center"/>
    </xf>
    <xf numFmtId="0" fontId="2" fillId="0" borderId="92" xfId="0" applyFont="1" applyBorder="1" applyAlignment="1">
      <alignment vertical="center" wrapText="1"/>
    </xf>
    <xf numFmtId="0" fontId="108" fillId="0" borderId="0" xfId="11" applyFont="1" applyFill="1" applyBorder="1" applyProtection="1"/>
    <xf numFmtId="0" fontId="108" fillId="0" borderId="0" xfId="11" applyFont="1" applyFill="1" applyBorder="1" applyAlignment="1" applyProtection="1"/>
    <xf numFmtId="0" fontId="110" fillId="0" borderId="0" xfId="11" applyFont="1" applyFill="1" applyBorder="1" applyAlignment="1" applyProtection="1"/>
    <xf numFmtId="0" fontId="109" fillId="0" borderId="0" xfId="0" applyFont="1" applyFill="1"/>
    <xf numFmtId="0" fontId="111" fillId="0" borderId="63" xfId="0" applyNumberFormat="1" applyFont="1" applyFill="1" applyBorder="1" applyAlignment="1">
      <alignment horizontal="left" vertical="center" wrapText="1"/>
    </xf>
    <xf numFmtId="0" fontId="6" fillId="0" borderId="109" xfId="17" applyBorder="1" applyAlignment="1" applyProtection="1"/>
    <xf numFmtId="0" fontId="109" fillId="0" borderId="0" xfId="0" applyFont="1" applyFill="1" applyAlignment="1">
      <alignment horizontal="left" vertical="top" wrapText="1"/>
    </xf>
    <xf numFmtId="191" fontId="2" fillId="3" borderId="76" xfId="2" applyNumberFormat="1" applyFont="1" applyFill="1" applyBorder="1" applyAlignment="1" applyProtection="1">
      <alignment vertical="top" wrapText="1"/>
      <protection locked="0"/>
    </xf>
    <xf numFmtId="0" fontId="0" fillId="0" borderId="109" xfId="0" applyBorder="1" applyAlignment="1">
      <alignment horizontal="center"/>
    </xf>
    <xf numFmtId="0" fontId="120" fillId="3" borderId="109" xfId="20954" applyFont="1" applyFill="1" applyBorder="1" applyAlignment="1">
      <alignment horizontal="left" vertical="center" wrapText="1"/>
    </xf>
    <xf numFmtId="0" fontId="121" fillId="0" borderId="109" xfId="20954" applyFont="1" applyFill="1" applyBorder="1" applyAlignment="1">
      <alignment horizontal="left" vertical="center" wrapText="1" indent="1"/>
    </xf>
    <xf numFmtId="0" fontId="122" fillId="3" borderId="119" xfId="0" applyFont="1" applyFill="1" applyBorder="1" applyAlignment="1">
      <alignment horizontal="left" vertical="center" wrapText="1"/>
    </xf>
    <xf numFmtId="0" fontId="121" fillId="3" borderId="109" xfId="20954" applyFont="1" applyFill="1" applyBorder="1" applyAlignment="1">
      <alignment horizontal="left" vertical="center" wrapText="1" indent="1"/>
    </xf>
    <xf numFmtId="0" fontId="120" fillId="0" borderId="119" xfId="0" applyFont="1" applyFill="1" applyBorder="1" applyAlignment="1">
      <alignment horizontal="left" vertical="center" wrapText="1"/>
    </xf>
    <xf numFmtId="0" fontId="122" fillId="0" borderId="119" xfId="0" applyFont="1" applyFill="1" applyBorder="1" applyAlignment="1">
      <alignment horizontal="left" vertical="center" wrapText="1"/>
    </xf>
    <xf numFmtId="0" fontId="122" fillId="0" borderId="119" xfId="0" applyFont="1" applyFill="1" applyBorder="1" applyAlignment="1">
      <alignment vertical="center" wrapText="1"/>
    </xf>
    <xf numFmtId="0" fontId="123" fillId="0" borderId="119" xfId="0" applyFont="1" applyFill="1" applyBorder="1" applyAlignment="1">
      <alignment horizontal="left" vertical="center" wrapText="1" indent="1"/>
    </xf>
    <xf numFmtId="0" fontId="123" fillId="3" borderId="119" xfId="0" applyFont="1" applyFill="1" applyBorder="1" applyAlignment="1">
      <alignment horizontal="left" vertical="center" wrapText="1" indent="1"/>
    </xf>
    <xf numFmtId="0" fontId="122" fillId="3" borderId="120" xfId="0" applyFont="1" applyFill="1" applyBorder="1" applyAlignment="1">
      <alignment horizontal="left" vertical="center" wrapText="1"/>
    </xf>
    <xf numFmtId="0" fontId="123" fillId="0" borderId="109" xfId="20954" applyFont="1" applyFill="1" applyBorder="1" applyAlignment="1">
      <alignment horizontal="left" vertical="center" wrapText="1" indent="1"/>
    </xf>
    <xf numFmtId="0" fontId="122" fillId="0" borderId="109" xfId="0" applyFont="1" applyFill="1" applyBorder="1" applyAlignment="1">
      <alignment horizontal="left" vertical="center" wrapText="1"/>
    </xf>
    <xf numFmtId="0" fontId="124" fillId="0" borderId="109" xfId="20954" applyFont="1" applyFill="1" applyBorder="1" applyAlignment="1">
      <alignment horizontal="center" vertical="center" wrapText="1"/>
    </xf>
    <xf numFmtId="0" fontId="122" fillId="3" borderId="121" xfId="0" applyFont="1" applyFill="1" applyBorder="1" applyAlignment="1">
      <alignment horizontal="left" vertical="center" wrapText="1"/>
    </xf>
    <xf numFmtId="0" fontId="0" fillId="0" borderId="122" xfId="0" applyBorder="1" applyAlignment="1">
      <alignment horizontal="center"/>
    </xf>
    <xf numFmtId="0" fontId="121" fillId="3" borderId="122" xfId="20954" applyFont="1" applyFill="1" applyBorder="1" applyAlignment="1">
      <alignment horizontal="left" vertical="center" wrapText="1" indent="1"/>
    </xf>
    <xf numFmtId="0" fontId="121" fillId="3" borderId="119" xfId="0" applyFont="1" applyFill="1" applyBorder="1" applyAlignment="1">
      <alignment horizontal="left" vertical="center" wrapText="1" indent="1"/>
    </xf>
    <xf numFmtId="0" fontId="121" fillId="0" borderId="122" xfId="20954" applyFont="1" applyFill="1" applyBorder="1" applyAlignment="1">
      <alignment horizontal="left" vertical="center" wrapText="1" indent="1"/>
    </xf>
    <xf numFmtId="0" fontId="122" fillId="0" borderId="122" xfId="20954" applyFont="1" applyFill="1" applyBorder="1" applyAlignment="1">
      <alignment horizontal="left" vertical="center" wrapText="1"/>
    </xf>
    <xf numFmtId="0" fontId="122" fillId="0" borderId="122" xfId="0" applyFont="1" applyFill="1" applyBorder="1" applyAlignment="1">
      <alignment vertical="center" wrapText="1"/>
    </xf>
    <xf numFmtId="0" fontId="124" fillId="0" borderId="122" xfId="20954" applyFont="1" applyFill="1" applyBorder="1" applyAlignment="1">
      <alignment horizontal="center" vertical="center" wrapText="1"/>
    </xf>
    <xf numFmtId="0" fontId="122" fillId="3" borderId="122" xfId="20954" applyFont="1" applyFill="1" applyBorder="1" applyAlignment="1">
      <alignment horizontal="left" vertical="center" wrapText="1"/>
    </xf>
    <xf numFmtId="0" fontId="122" fillId="0" borderId="122" xfId="0" applyFont="1" applyFill="1" applyBorder="1" applyAlignment="1">
      <alignment horizontal="left" vertical="center" wrapText="1"/>
    </xf>
    <xf numFmtId="0" fontId="2" fillId="0" borderId="122" xfId="0" applyFont="1" applyFill="1" applyBorder="1" applyAlignment="1" applyProtection="1">
      <alignment horizontal="center" vertical="center" wrapText="1"/>
    </xf>
    <xf numFmtId="0" fontId="0" fillId="0" borderId="122" xfId="0" applyBorder="1" applyAlignment="1">
      <alignment horizontal="center" vertical="center"/>
    </xf>
    <xf numFmtId="0" fontId="122" fillId="0" borderId="127" xfId="0" applyFont="1" applyFill="1" applyBorder="1" applyAlignment="1">
      <alignment horizontal="justify" vertical="center" wrapText="1"/>
    </xf>
    <xf numFmtId="0" fontId="121" fillId="0" borderId="119" xfId="0" applyFont="1" applyFill="1" applyBorder="1" applyAlignment="1">
      <alignment horizontal="left" vertical="center" wrapText="1" indent="1"/>
    </xf>
    <xf numFmtId="0" fontId="121" fillId="0" borderId="120" xfId="0" applyFont="1" applyFill="1" applyBorder="1" applyAlignment="1">
      <alignment horizontal="left" vertical="center" wrapText="1" indent="1"/>
    </xf>
    <xf numFmtId="0" fontId="122" fillId="0" borderId="119" xfId="0" applyFont="1" applyFill="1" applyBorder="1" applyAlignment="1">
      <alignment horizontal="justify" vertical="center" wrapText="1"/>
    </xf>
    <xf numFmtId="0" fontId="120" fillId="0" borderId="119" xfId="0" applyFont="1" applyFill="1" applyBorder="1" applyAlignment="1">
      <alignment horizontal="justify" vertical="center" wrapText="1"/>
    </xf>
    <xf numFmtId="0" fontId="122" fillId="3" borderId="119" xfId="0" applyFont="1" applyFill="1" applyBorder="1" applyAlignment="1">
      <alignment horizontal="justify" vertical="center" wrapText="1"/>
    </xf>
    <xf numFmtId="0" fontId="122" fillId="0" borderId="120" xfId="0" applyFont="1" applyFill="1" applyBorder="1" applyAlignment="1">
      <alignment horizontal="justify" vertical="center" wrapText="1"/>
    </xf>
    <xf numFmtId="0" fontId="122" fillId="0" borderId="121" xfId="0" applyFont="1" applyFill="1" applyBorder="1" applyAlignment="1">
      <alignment horizontal="justify" vertical="center" wrapText="1"/>
    </xf>
    <xf numFmtId="0" fontId="120" fillId="0" borderId="119" xfId="0" applyFont="1" applyFill="1" applyBorder="1" applyAlignment="1">
      <alignment vertical="center" wrapText="1"/>
    </xf>
    <xf numFmtId="0" fontId="121" fillId="0" borderId="119" xfId="0" applyFont="1" applyFill="1" applyBorder="1" applyAlignment="1">
      <alignment horizontal="left" vertical="center" wrapText="1"/>
    </xf>
    <xf numFmtId="0" fontId="122" fillId="0" borderId="128" xfId="0" applyFont="1" applyFill="1" applyBorder="1" applyAlignment="1">
      <alignment vertical="center" wrapText="1"/>
    </xf>
    <xf numFmtId="0" fontId="122" fillId="3" borderId="119" xfId="0" applyFont="1" applyFill="1" applyBorder="1" applyAlignment="1">
      <alignment vertical="center" wrapText="1"/>
    </xf>
    <xf numFmtId="0" fontId="2" fillId="0" borderId="125" xfId="0" applyNumberFormat="1" applyFont="1" applyFill="1" applyBorder="1" applyAlignment="1">
      <alignment horizontal="left" vertical="center" wrapText="1" indent="4"/>
    </xf>
    <xf numFmtId="0" fontId="45" fillId="0" borderId="125" xfId="0" applyNumberFormat="1" applyFont="1" applyFill="1" applyBorder="1" applyAlignment="1">
      <alignment vertical="center" wrapText="1"/>
    </xf>
    <xf numFmtId="0" fontId="2" fillId="0" borderId="122" xfId="0" applyFont="1" applyFill="1" applyBorder="1" applyAlignment="1" applyProtection="1">
      <alignment horizontal="left" vertical="center" indent="11"/>
      <protection locked="0"/>
    </xf>
    <xf numFmtId="0" fontId="46" fillId="0" borderId="122" xfId="0" applyFont="1" applyFill="1" applyBorder="1" applyAlignment="1" applyProtection="1">
      <alignment horizontal="left" vertical="center" indent="17"/>
      <protection locked="0"/>
    </xf>
    <xf numFmtId="0" fontId="2" fillId="0" borderId="125" xfId="0" applyNumberFormat="1" applyFont="1" applyFill="1" applyBorder="1" applyAlignment="1">
      <alignment horizontal="left" vertical="center" wrapText="1"/>
    </xf>
    <xf numFmtId="191" fontId="92" fillId="0" borderId="0" xfId="0" applyNumberFormat="1" applyFont="1" applyFill="1" applyBorder="1" applyAlignment="1" applyProtection="1">
      <alignment horizontal="right"/>
    </xf>
    <xf numFmtId="43" fontId="84" fillId="0" borderId="75" xfId="7" applyFont="1" applyFill="1" applyBorder="1" applyAlignment="1">
      <alignment horizontal="center" vertical="center"/>
    </xf>
    <xf numFmtId="43" fontId="84" fillId="0" borderId="122" xfId="7" applyFont="1" applyFill="1" applyBorder="1" applyAlignment="1">
      <alignment horizontal="center" vertical="center"/>
    </xf>
    <xf numFmtId="0" fontId="121" fillId="3" borderId="120" xfId="0" applyFont="1" applyFill="1" applyBorder="1" applyAlignment="1">
      <alignment horizontal="left" vertical="center" wrapText="1" indent="1"/>
    </xf>
    <xf numFmtId="0" fontId="121" fillId="3" borderId="122" xfId="0" applyFont="1" applyFill="1" applyBorder="1" applyAlignment="1">
      <alignment horizontal="left" vertical="center" wrapText="1" indent="1"/>
    </xf>
    <xf numFmtId="0" fontId="122" fillId="0" borderId="122" xfId="0" applyFont="1" applyBorder="1" applyAlignment="1">
      <alignment horizontal="left" vertical="center" wrapText="1"/>
    </xf>
    <xf numFmtId="0" fontId="121" fillId="0" borderId="122" xfId="0" applyFont="1" applyBorder="1" applyAlignment="1">
      <alignment horizontal="left" vertical="center" wrapText="1" indent="1"/>
    </xf>
    <xf numFmtId="0" fontId="122" fillId="3" borderId="122" xfId="0" applyFont="1" applyFill="1" applyBorder="1" applyAlignment="1">
      <alignment horizontal="left" vertical="center" wrapText="1"/>
    </xf>
    <xf numFmtId="0" fontId="123" fillId="3" borderId="122" xfId="0" applyFont="1" applyFill="1" applyBorder="1" applyAlignment="1">
      <alignment horizontal="left" vertical="center" wrapText="1" indent="1"/>
    </xf>
    <xf numFmtId="0" fontId="125" fillId="0" borderId="122" xfId="0" applyFont="1" applyBorder="1" applyAlignment="1">
      <alignment horizontal="justify"/>
    </xf>
    <xf numFmtId="0" fontId="84" fillId="0" borderId="122" xfId="0" applyFont="1" applyBorder="1" applyAlignment="1">
      <alignment horizontal="center"/>
    </xf>
    <xf numFmtId="0" fontId="121" fillId="0" borderId="122" xfId="0" applyFont="1" applyFill="1" applyBorder="1" applyAlignment="1">
      <alignment horizontal="left" vertical="center" wrapText="1" indent="1"/>
    </xf>
    <xf numFmtId="0" fontId="109" fillId="0" borderId="0" xfId="0" applyFont="1"/>
    <xf numFmtId="0" fontId="112" fillId="0" borderId="122" xfId="0" applyFont="1" applyBorder="1"/>
    <xf numFmtId="49" fontId="114" fillId="0" borderId="122" xfId="5" applyNumberFormat="1" applyFont="1" applyFill="1" applyBorder="1" applyAlignment="1" applyProtection="1">
      <alignment horizontal="right" vertical="center"/>
      <protection locked="0"/>
    </xf>
    <xf numFmtId="0" fontId="113" fillId="3" borderId="122" xfId="13" applyFont="1" applyFill="1" applyBorder="1" applyAlignment="1" applyProtection="1">
      <alignment horizontal="left" vertical="center" wrapText="1"/>
      <protection locked="0"/>
    </xf>
    <xf numFmtId="49" fontId="113" fillId="3" borderId="122" xfId="5" applyNumberFormat="1" applyFont="1" applyFill="1" applyBorder="1" applyAlignment="1" applyProtection="1">
      <alignment horizontal="right" vertical="center"/>
      <protection locked="0"/>
    </xf>
    <xf numFmtId="0" fontId="113" fillId="0" borderId="122" xfId="13" applyFont="1" applyFill="1" applyBorder="1" applyAlignment="1" applyProtection="1">
      <alignment horizontal="left" vertical="center" wrapText="1"/>
      <protection locked="0"/>
    </xf>
    <xf numFmtId="49" fontId="113" fillId="0" borderId="122" xfId="5" applyNumberFormat="1" applyFont="1" applyFill="1" applyBorder="1" applyAlignment="1" applyProtection="1">
      <alignment horizontal="right" vertical="center"/>
      <protection locked="0"/>
    </xf>
    <xf numFmtId="0" fontId="115" fillId="0" borderId="122" xfId="13" applyFont="1" applyFill="1" applyBorder="1" applyAlignment="1" applyProtection="1">
      <alignment horizontal="left" vertical="center" wrapText="1"/>
      <protection locked="0"/>
    </xf>
    <xf numFmtId="0" fontId="112" fillId="0" borderId="122" xfId="0" applyFont="1" applyFill="1" applyBorder="1" applyAlignment="1">
      <alignment horizontal="center" vertical="center" wrapText="1"/>
    </xf>
    <xf numFmtId="14" fontId="109" fillId="0" borderId="0" xfId="0" applyNumberFormat="1" applyFont="1"/>
    <xf numFmtId="43" fontId="94" fillId="0" borderId="0" xfId="7" applyFont="1"/>
    <xf numFmtId="0" fontId="109" fillId="0" borderId="0" xfId="0" applyFont="1" applyAlignment="1">
      <alignment wrapText="1"/>
    </xf>
    <xf numFmtId="166" fontId="108" fillId="35" borderId="122" xfId="20953" applyFont="1" applyFill="1" applyBorder="1"/>
    <xf numFmtId="0" fontId="108" fillId="0" borderId="122" xfId="0" applyFont="1" applyBorder="1"/>
    <xf numFmtId="0" fontId="108" fillId="0" borderId="122" xfId="0" applyFont="1" applyFill="1" applyBorder="1"/>
    <xf numFmtId="0" fontId="108" fillId="0" borderId="122" xfId="0" applyFont="1" applyBorder="1" applyAlignment="1">
      <alignment horizontal="left" indent="8"/>
    </xf>
    <xf numFmtId="0" fontId="108" fillId="0" borderId="122" xfId="0" applyFont="1" applyBorder="1" applyAlignment="1">
      <alignment wrapText="1"/>
    </xf>
    <xf numFmtId="0" fontId="112" fillId="0" borderId="0" xfId="0" applyFont="1"/>
    <xf numFmtId="0" fontId="111" fillId="0" borderId="122" xfId="0" applyFont="1" applyBorder="1"/>
    <xf numFmtId="49" fontId="114" fillId="0" borderId="122" xfId="5" applyNumberFormat="1" applyFont="1" applyFill="1" applyBorder="1" applyAlignment="1" applyProtection="1">
      <alignment horizontal="right" vertical="center" wrapText="1"/>
      <protection locked="0"/>
    </xf>
    <xf numFmtId="49" fontId="113" fillId="3" borderId="122" xfId="5" applyNumberFormat="1" applyFont="1" applyFill="1" applyBorder="1" applyAlignment="1" applyProtection="1">
      <alignment horizontal="right" vertical="center" wrapText="1"/>
      <protection locked="0"/>
    </xf>
    <xf numFmtId="49" fontId="113" fillId="0" borderId="122" xfId="5" applyNumberFormat="1" applyFont="1" applyFill="1" applyBorder="1" applyAlignment="1" applyProtection="1">
      <alignment horizontal="right" vertical="center" wrapText="1"/>
      <protection locked="0"/>
    </xf>
    <xf numFmtId="0" fontId="108" fillId="0" borderId="122" xfId="0" applyFont="1" applyBorder="1" applyAlignment="1">
      <alignment horizontal="center" vertical="center" wrapText="1"/>
    </xf>
    <xf numFmtId="0" fontId="108" fillId="0" borderId="126" xfId="0" applyFont="1" applyFill="1" applyBorder="1" applyAlignment="1">
      <alignment horizontal="center" vertical="center" wrapText="1"/>
    </xf>
    <xf numFmtId="0" fontId="108" fillId="0" borderId="122" xfId="0" applyFont="1" applyBorder="1" applyAlignment="1">
      <alignment horizontal="center" vertical="center"/>
    </xf>
    <xf numFmtId="0" fontId="108" fillId="0" borderId="0" xfId="0" applyFont="1"/>
    <xf numFmtId="0" fontId="108" fillId="0" borderId="0" xfId="0" applyFont="1" applyAlignment="1">
      <alignment wrapText="1"/>
    </xf>
    <xf numFmtId="14" fontId="108" fillId="0" borderId="0" xfId="0" applyNumberFormat="1" applyFont="1"/>
    <xf numFmtId="0" fontId="109" fillId="0" borderId="0" xfId="0" applyFont="1" applyBorder="1"/>
    <xf numFmtId="0" fontId="109" fillId="0" borderId="0" xfId="0" applyFont="1" applyBorder="1" applyAlignment="1">
      <alignment horizontal="left"/>
    </xf>
    <xf numFmtId="0" fontId="111" fillId="0" borderId="122" xfId="0" applyFont="1" applyFill="1" applyBorder="1"/>
    <xf numFmtId="0" fontId="108" fillId="0" borderId="122" xfId="0" applyNumberFormat="1" applyFont="1" applyFill="1" applyBorder="1" applyAlignment="1">
      <alignment horizontal="left" vertical="center" wrapText="1"/>
    </xf>
    <xf numFmtId="0" fontId="111" fillId="0" borderId="122" xfId="0" applyFont="1" applyFill="1" applyBorder="1" applyAlignment="1">
      <alignment horizontal="left" wrapText="1" indent="1"/>
    </xf>
    <xf numFmtId="0" fontId="111" fillId="0" borderId="122" xfId="0" applyFont="1" applyFill="1" applyBorder="1" applyAlignment="1">
      <alignment horizontal="left" vertical="center" indent="1"/>
    </xf>
    <xf numFmtId="0" fontId="109" fillId="0" borderId="122" xfId="0" applyFont="1" applyBorder="1"/>
    <xf numFmtId="0" fontId="108" fillId="0" borderId="122" xfId="0" applyFont="1" applyFill="1" applyBorder="1" applyAlignment="1">
      <alignment horizontal="left" wrapText="1" indent="1"/>
    </xf>
    <xf numFmtId="0" fontId="108" fillId="0" borderId="122" xfId="0" applyFont="1" applyFill="1" applyBorder="1" applyAlignment="1">
      <alignment horizontal="left" indent="1"/>
    </xf>
    <xf numFmtId="0" fontId="108" fillId="0" borderId="122" xfId="0" applyFont="1" applyFill="1" applyBorder="1" applyAlignment="1">
      <alignment horizontal="left" wrapText="1" indent="4"/>
    </xf>
    <xf numFmtId="0" fontId="108" fillId="0" borderId="122" xfId="0" applyNumberFormat="1" applyFont="1" applyFill="1" applyBorder="1" applyAlignment="1">
      <alignment horizontal="left" indent="3"/>
    </xf>
    <xf numFmtId="0" fontId="111" fillId="0" borderId="122" xfId="0" applyFont="1" applyFill="1" applyBorder="1" applyAlignment="1">
      <alignment horizontal="left" indent="1"/>
    </xf>
    <xf numFmtId="0" fontId="109" fillId="77" borderId="122" xfId="0" applyFont="1" applyFill="1" applyBorder="1"/>
    <xf numFmtId="0" fontId="112" fillId="0" borderId="7" xfId="0" applyFont="1" applyBorder="1"/>
    <xf numFmtId="0" fontId="112" fillId="0" borderId="122" xfId="0" applyFont="1" applyFill="1" applyBorder="1"/>
    <xf numFmtId="0" fontId="109" fillId="0" borderId="122" xfId="0" applyFont="1" applyFill="1" applyBorder="1" applyAlignment="1">
      <alignment horizontal="left" wrapText="1" indent="2"/>
    </xf>
    <xf numFmtId="0" fontId="109" fillId="0" borderId="122" xfId="0" applyFont="1" applyFill="1" applyBorder="1"/>
    <xf numFmtId="0" fontId="109" fillId="0" borderId="122" xfId="0" applyFont="1" applyFill="1" applyBorder="1" applyAlignment="1">
      <alignment horizontal="left" wrapText="1"/>
    </xf>
    <xf numFmtId="0" fontId="108" fillId="0" borderId="0" xfId="0" applyFont="1" applyBorder="1"/>
    <xf numFmtId="0" fontId="108" fillId="0" borderId="122" xfId="0" applyFont="1" applyBorder="1" applyAlignment="1">
      <alignment horizontal="left" indent="1"/>
    </xf>
    <xf numFmtId="0" fontId="108" fillId="0" borderId="122" xfId="0" applyFont="1" applyBorder="1" applyAlignment="1">
      <alignment horizontal="center"/>
    </xf>
    <xf numFmtId="0" fontId="108" fillId="0" borderId="0" xfId="0" applyFont="1" applyBorder="1" applyAlignment="1">
      <alignment horizontal="center" vertical="center"/>
    </xf>
    <xf numFmtId="0" fontId="108" fillId="0" borderId="122" xfId="0" applyFont="1" applyFill="1" applyBorder="1" applyAlignment="1">
      <alignment horizontal="center" vertical="center" wrapText="1"/>
    </xf>
    <xf numFmtId="0" fontId="108" fillId="0" borderId="7" xfId="0" applyFont="1" applyBorder="1" applyAlignment="1">
      <alignment horizontal="center" vertical="center" wrapText="1"/>
    </xf>
    <xf numFmtId="0" fontId="108" fillId="0" borderId="7" xfId="0" applyFont="1" applyBorder="1" applyAlignment="1">
      <alignment wrapText="1"/>
    </xf>
    <xf numFmtId="0" fontId="108" fillId="0" borderId="0" xfId="0" applyFont="1" applyBorder="1" applyAlignment="1">
      <alignment horizontal="center" vertical="center" wrapText="1"/>
    </xf>
    <xf numFmtId="0" fontId="108" fillId="0" borderId="101" xfId="0"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125" xfId="0" applyFont="1" applyFill="1" applyBorder="1" applyAlignment="1">
      <alignment horizontal="center" vertical="center" wrapText="1"/>
    </xf>
    <xf numFmtId="0" fontId="108" fillId="0" borderId="102" xfId="0" applyFont="1" applyFill="1" applyBorder="1" applyAlignment="1">
      <alignment horizontal="center" vertical="center" wrapText="1"/>
    </xf>
    <xf numFmtId="0" fontId="108" fillId="0" borderId="0" xfId="0" applyFont="1" applyFill="1"/>
    <xf numFmtId="0" fontId="108" fillId="0" borderId="21" xfId="0" applyFont="1" applyFill="1" applyBorder="1"/>
    <xf numFmtId="0" fontId="108" fillId="0" borderId="20" xfId="0" applyFont="1" applyFill="1" applyBorder="1"/>
    <xf numFmtId="0" fontId="108" fillId="0" borderId="23" xfId="0" applyFont="1" applyFill="1" applyBorder="1"/>
    <xf numFmtId="49" fontId="108" fillId="0" borderId="21" xfId="0" applyNumberFormat="1" applyFont="1" applyFill="1" applyBorder="1" applyAlignment="1">
      <alignment horizontal="left" wrapText="1" indent="1"/>
    </xf>
    <xf numFmtId="0" fontId="108" fillId="0" borderId="19" xfId="0" applyNumberFormat="1" applyFont="1" applyFill="1" applyBorder="1" applyAlignment="1">
      <alignment horizontal="left" wrapText="1" indent="1"/>
    </xf>
    <xf numFmtId="0" fontId="108" fillId="0" borderId="76" xfId="0" applyFont="1" applyFill="1" applyBorder="1"/>
    <xf numFmtId="0" fontId="108" fillId="0" borderId="125" xfId="0" applyFont="1" applyFill="1" applyBorder="1"/>
    <xf numFmtId="49" fontId="108" fillId="0" borderId="76" xfId="0" applyNumberFormat="1" applyFont="1" applyFill="1" applyBorder="1" applyAlignment="1">
      <alignment horizontal="left" wrapText="1" indent="1"/>
    </xf>
    <xf numFmtId="0" fontId="108" fillId="0" borderId="16" xfId="0" applyNumberFormat="1" applyFont="1" applyFill="1" applyBorder="1" applyAlignment="1">
      <alignment horizontal="left" wrapText="1" indent="1"/>
    </xf>
    <xf numFmtId="49" fontId="108" fillId="0" borderId="16" xfId="0" applyNumberFormat="1" applyFont="1" applyFill="1" applyBorder="1" applyAlignment="1">
      <alignment horizontal="left" wrapText="1" indent="3"/>
    </xf>
    <xf numFmtId="49" fontId="108" fillId="0" borderId="76" xfId="0" applyNumberFormat="1" applyFont="1" applyFill="1" applyBorder="1" applyAlignment="1">
      <alignment horizontal="left" wrapText="1" indent="3"/>
    </xf>
    <xf numFmtId="49" fontId="108" fillId="0" borderId="76" xfId="0" applyNumberFormat="1" applyFont="1" applyFill="1" applyBorder="1" applyAlignment="1">
      <alignment horizontal="left" wrapText="1" indent="2"/>
    </xf>
    <xf numFmtId="49" fontId="108" fillId="0" borderId="16" xfId="0" applyNumberFormat="1" applyFont="1" applyBorder="1" applyAlignment="1">
      <alignment horizontal="left" wrapText="1" indent="2"/>
    </xf>
    <xf numFmtId="49" fontId="108" fillId="0" borderId="76" xfId="0" applyNumberFormat="1" applyFont="1" applyFill="1" applyBorder="1" applyAlignment="1">
      <alignment horizontal="left" vertical="top" wrapText="1" indent="2"/>
    </xf>
    <xf numFmtId="0" fontId="108" fillId="78" borderId="76" xfId="0" applyFont="1" applyFill="1" applyBorder="1"/>
    <xf numFmtId="0" fontId="108" fillId="78" borderId="122" xfId="0" applyFont="1" applyFill="1" applyBorder="1"/>
    <xf numFmtId="0" fontId="108" fillId="78" borderId="125" xfId="0" applyFont="1" applyFill="1" applyBorder="1"/>
    <xf numFmtId="49" fontId="108" fillId="0" borderId="76" xfId="0" applyNumberFormat="1" applyFont="1" applyFill="1" applyBorder="1" applyAlignment="1">
      <alignment horizontal="left" indent="1"/>
    </xf>
    <xf numFmtId="0" fontId="108" fillId="0" borderId="16" xfId="0" applyNumberFormat="1" applyFont="1" applyBorder="1" applyAlignment="1">
      <alignment horizontal="left" indent="1"/>
    </xf>
    <xf numFmtId="0" fontId="108" fillId="0" borderId="76" xfId="0" applyFont="1" applyBorder="1"/>
    <xf numFmtId="0" fontId="108" fillId="0" borderId="125" xfId="0" applyFont="1" applyBorder="1"/>
    <xf numFmtId="49" fontId="108" fillId="0" borderId="16" xfId="0" applyNumberFormat="1" applyFont="1" applyBorder="1" applyAlignment="1">
      <alignment horizontal="left" indent="1"/>
    </xf>
    <xf numFmtId="49" fontId="108" fillId="0" borderId="76" xfId="0" applyNumberFormat="1" applyFont="1" applyFill="1" applyBorder="1" applyAlignment="1">
      <alignment horizontal="left" indent="3"/>
    </xf>
    <xf numFmtId="49" fontId="108" fillId="0" borderId="16" xfId="0" applyNumberFormat="1" applyFont="1" applyBorder="1" applyAlignment="1">
      <alignment horizontal="left" indent="3"/>
    </xf>
    <xf numFmtId="0" fontId="108" fillId="0" borderId="16" xfId="0" applyFont="1" applyBorder="1" applyAlignment="1">
      <alignment horizontal="left" indent="2"/>
    </xf>
    <xf numFmtId="0" fontId="108" fillId="0" borderId="76" xfId="0" applyFont="1" applyBorder="1" applyAlignment="1">
      <alignment horizontal="left" indent="2"/>
    </xf>
    <xf numFmtId="0" fontId="108" fillId="0" borderId="16" xfId="0" applyFont="1" applyBorder="1" applyAlignment="1">
      <alignment horizontal="left" indent="1"/>
    </xf>
    <xf numFmtId="0" fontId="108" fillId="0" borderId="76" xfId="0" applyFont="1" applyBorder="1" applyAlignment="1">
      <alignment horizontal="left" indent="1"/>
    </xf>
    <xf numFmtId="0" fontId="111" fillId="0" borderId="59" xfId="0" applyFont="1" applyBorder="1"/>
    <xf numFmtId="0" fontId="108" fillId="0" borderId="62" xfId="0" applyFont="1" applyBorder="1"/>
    <xf numFmtId="0" fontId="108" fillId="0" borderId="70" xfId="0" applyFont="1" applyBorder="1" applyAlignment="1">
      <alignment horizontal="center" vertical="center" wrapText="1"/>
    </xf>
    <xf numFmtId="0" fontId="108" fillId="0" borderId="76" xfId="0" applyFont="1" applyFill="1" applyBorder="1" applyAlignment="1">
      <alignment horizontal="center" vertical="center" wrapText="1"/>
    </xf>
    <xf numFmtId="0" fontId="108" fillId="0" borderId="0" xfId="0" applyFont="1" applyBorder="1" applyAlignment="1">
      <alignment wrapText="1"/>
    </xf>
    <xf numFmtId="14" fontId="108" fillId="0" borderId="0" xfId="0" applyNumberFormat="1" applyFont="1" applyBorder="1"/>
    <xf numFmtId="0" fontId="108" fillId="0" borderId="0" xfId="0" applyFont="1" applyAlignment="1">
      <alignment horizontal="center" vertical="center"/>
    </xf>
    <xf numFmtId="0" fontId="108" fillId="0" borderId="0" xfId="0" applyFont="1" applyBorder="1" applyAlignment="1">
      <alignment horizontal="left"/>
    </xf>
    <xf numFmtId="0" fontId="111" fillId="0" borderId="122" xfId="0" applyNumberFormat="1" applyFont="1" applyFill="1" applyBorder="1" applyAlignment="1">
      <alignment horizontal="left" vertical="center" wrapText="1"/>
    </xf>
    <xf numFmtId="0" fontId="108" fillId="0" borderId="7" xfId="0" applyFont="1" applyFill="1" applyBorder="1" applyAlignment="1">
      <alignment horizontal="center" vertical="center" wrapText="1"/>
    </xf>
    <xf numFmtId="0" fontId="113" fillId="0" borderId="0" xfId="0" applyFont="1"/>
    <xf numFmtId="0" fontId="92" fillId="0" borderId="0" xfId="0" applyFont="1" applyFill="1" applyBorder="1" applyAlignment="1">
      <alignment wrapText="1"/>
    </xf>
    <xf numFmtId="0" fontId="113" fillId="0" borderId="122" xfId="0" applyFont="1" applyBorder="1"/>
    <xf numFmtId="0" fontId="111" fillId="0" borderId="122" xfId="0" applyFont="1" applyBorder="1" applyAlignment="1">
      <alignment horizontal="center" vertical="center" wrapText="1"/>
    </xf>
    <xf numFmtId="0" fontId="113" fillId="0" borderId="0" xfId="0" applyFont="1" applyAlignment="1">
      <alignment horizontal="center" vertical="center"/>
    </xf>
    <xf numFmtId="0" fontId="129" fillId="0" borderId="0" xfId="0" applyFont="1"/>
    <xf numFmtId="0" fontId="108" fillId="0" borderId="117" xfId="0" applyNumberFormat="1" applyFont="1" applyFill="1" applyBorder="1" applyAlignment="1">
      <alignment horizontal="left" vertical="center" wrapText="1" indent="1" readingOrder="1"/>
    </xf>
    <xf numFmtId="0" fontId="129" fillId="0" borderId="122" xfId="0" applyFont="1" applyBorder="1" applyAlignment="1">
      <alignment horizontal="left" indent="3"/>
    </xf>
    <xf numFmtId="0" fontId="111" fillId="0" borderId="122" xfId="0" applyNumberFormat="1" applyFont="1" applyFill="1" applyBorder="1" applyAlignment="1">
      <alignment vertical="center" wrapText="1" readingOrder="1"/>
    </xf>
    <xf numFmtId="0" fontId="129" fillId="0" borderId="122" xfId="0" applyFont="1" applyFill="1" applyBorder="1" applyAlignment="1">
      <alignment horizontal="left" indent="2"/>
    </xf>
    <xf numFmtId="0" fontId="108" fillId="0" borderId="118" xfId="0" applyNumberFormat="1" applyFont="1" applyFill="1" applyBorder="1" applyAlignment="1">
      <alignment vertical="center" wrapText="1" readingOrder="1"/>
    </xf>
    <xf numFmtId="0" fontId="129" fillId="0" borderId="126" xfId="0" applyFont="1" applyBorder="1" applyAlignment="1">
      <alignment horizontal="left" indent="2"/>
    </xf>
    <xf numFmtId="0" fontId="108" fillId="0" borderId="117" xfId="0" applyNumberFormat="1" applyFont="1" applyFill="1" applyBorder="1" applyAlignment="1">
      <alignment vertical="center" wrapText="1" readingOrder="1"/>
    </xf>
    <xf numFmtId="0" fontId="129" fillId="0" borderId="122" xfId="0" applyFont="1" applyBorder="1" applyAlignment="1">
      <alignment horizontal="left" indent="2"/>
    </xf>
    <xf numFmtId="0" fontId="108" fillId="0" borderId="116" xfId="0" applyNumberFormat="1" applyFont="1" applyFill="1" applyBorder="1" applyAlignment="1">
      <alignment vertical="center" wrapText="1" readingOrder="1"/>
    </xf>
    <xf numFmtId="0" fontId="129" fillId="0" borderId="7" xfId="0" applyFont="1" applyBorder="1"/>
    <xf numFmtId="167" fontId="130" fillId="79" borderId="53" xfId="0" applyNumberFormat="1" applyFont="1" applyFill="1" applyBorder="1" applyAlignment="1">
      <alignment horizontal="center"/>
    </xf>
    <xf numFmtId="0" fontId="94" fillId="0" borderId="0" xfId="11" applyFont="1" applyFill="1" applyBorder="1" applyProtection="1"/>
    <xf numFmtId="0" fontId="94" fillId="0" borderId="0" xfId="0" applyFont="1"/>
    <xf numFmtId="14" fontId="3" fillId="0" borderId="0" xfId="0" applyNumberFormat="1" applyFont="1"/>
    <xf numFmtId="0" fontId="131" fillId="0" borderId="0" xfId="11" applyFont="1" applyFill="1" applyBorder="1" applyAlignment="1" applyProtection="1"/>
    <xf numFmtId="0" fontId="132" fillId="0" borderId="0" xfId="0" applyFont="1"/>
    <xf numFmtId="0" fontId="133" fillId="80" borderId="14" xfId="0" applyFont="1" applyFill="1" applyBorder="1" applyAlignment="1">
      <alignment horizontal="center" vertical="center"/>
    </xf>
    <xf numFmtId="0" fontId="133" fillId="80" borderId="15" xfId="0" applyFont="1" applyFill="1" applyBorder="1" applyAlignment="1">
      <alignment horizontal="center" vertical="center"/>
    </xf>
    <xf numFmtId="0" fontId="133" fillId="81" borderId="122" xfId="0" applyFont="1" applyFill="1" applyBorder="1" applyAlignment="1">
      <alignment horizontal="left" vertical="center"/>
    </xf>
    <xf numFmtId="192" fontId="133" fillId="81" borderId="76" xfId="7" applyNumberFormat="1" applyFont="1" applyFill="1" applyBorder="1" applyAlignment="1">
      <alignment horizontal="left" vertical="center"/>
    </xf>
    <xf numFmtId="49" fontId="135" fillId="0" borderId="122" xfId="0" applyNumberFormat="1" applyFont="1" applyFill="1" applyBorder="1" applyAlignment="1">
      <alignment horizontal="left" vertical="center"/>
    </xf>
    <xf numFmtId="192" fontId="135" fillId="0" borderId="76" xfId="7" applyNumberFormat="1" applyFont="1" applyFill="1" applyBorder="1" applyAlignment="1">
      <alignment horizontal="left" vertical="center"/>
    </xf>
    <xf numFmtId="0" fontId="135" fillId="0" borderId="122" xfId="0" applyFont="1" applyFill="1" applyBorder="1" applyAlignment="1">
      <alignment horizontal="left" vertical="center"/>
    </xf>
    <xf numFmtId="0" fontId="133" fillId="0" borderId="122" xfId="0" applyFont="1" applyFill="1" applyBorder="1" applyAlignment="1">
      <alignment horizontal="left" vertical="center"/>
    </xf>
    <xf numFmtId="10" fontId="94" fillId="0" borderId="76" xfId="0" applyNumberFormat="1" applyFont="1" applyFill="1" applyBorder="1" applyAlignment="1">
      <alignment horizontal="right" vertical="center" wrapText="1"/>
    </xf>
    <xf numFmtId="0" fontId="137" fillId="82" borderId="20" xfId="0" applyFont="1" applyFill="1" applyBorder="1" applyAlignment="1">
      <alignment horizontal="left" vertical="center"/>
    </xf>
    <xf numFmtId="10" fontId="131" fillId="83" borderId="21" xfId="0" applyNumberFormat="1" applyFont="1" applyFill="1" applyBorder="1" applyAlignment="1">
      <alignment horizontal="right" vertical="center" wrapText="1"/>
    </xf>
    <xf numFmtId="0" fontId="138" fillId="0" borderId="0" xfId="0" applyFont="1" applyFill="1" applyAlignment="1">
      <alignment vertical="top" wrapText="1"/>
    </xf>
    <xf numFmtId="0" fontId="140" fillId="0" borderId="0" xfId="0" applyFont="1" applyFill="1" applyAlignment="1">
      <alignment vertical="top"/>
    </xf>
    <xf numFmtId="0" fontId="140" fillId="0" borderId="0" xfId="0" applyFont="1" applyFill="1" applyAlignment="1">
      <alignment vertical="top" wrapText="1"/>
    </xf>
    <xf numFmtId="0" fontId="0" fillId="0" borderId="1" xfId="0" applyBorder="1"/>
    <xf numFmtId="0" fontId="3" fillId="84" borderId="122" xfId="0" applyFont="1" applyFill="1" applyBorder="1" applyAlignment="1" applyProtection="1">
      <alignment horizontal="center" vertical="center" wrapText="1"/>
    </xf>
    <xf numFmtId="0" fontId="4" fillId="83" borderId="122" xfId="0" applyFont="1" applyFill="1" applyBorder="1" applyAlignment="1" applyProtection="1">
      <alignment vertical="center" wrapText="1"/>
    </xf>
    <xf numFmtId="192" fontId="4" fillId="83" borderId="122" xfId="7" applyNumberFormat="1" applyFont="1" applyFill="1" applyBorder="1" applyAlignment="1">
      <alignment vertical="center"/>
    </xf>
    <xf numFmtId="192" fontId="4" fillId="83" borderId="76" xfId="7" applyNumberFormat="1" applyFont="1" applyFill="1" applyBorder="1" applyAlignment="1">
      <alignment vertical="center"/>
    </xf>
    <xf numFmtId="0" fontId="135" fillId="81" borderId="122" xfId="0" applyFont="1" applyFill="1" applyBorder="1" applyAlignment="1">
      <alignment horizontal="left" vertical="center" wrapText="1" indent="3"/>
    </xf>
    <xf numFmtId="192" fontId="4" fillId="35" borderId="122" xfId="7" applyNumberFormat="1" applyFont="1" applyFill="1" applyBorder="1" applyAlignment="1">
      <alignment vertical="center"/>
    </xf>
    <xf numFmtId="0" fontId="141" fillId="81" borderId="122" xfId="0" applyFont="1" applyFill="1" applyBorder="1" applyAlignment="1">
      <alignment horizontal="left" vertical="center" wrapText="1" indent="5"/>
    </xf>
    <xf numFmtId="0" fontId="142" fillId="80" borderId="122" xfId="0" applyFont="1" applyFill="1" applyBorder="1" applyAlignment="1" applyProtection="1">
      <alignment horizontal="left" vertical="center" wrapText="1" indent="1"/>
    </xf>
    <xf numFmtId="192" fontId="142" fillId="80" borderId="122" xfId="7" applyNumberFormat="1" applyFont="1" applyFill="1" applyBorder="1" applyAlignment="1">
      <alignment vertical="center"/>
    </xf>
    <xf numFmtId="192" fontId="142" fillId="82" borderId="76" xfId="7" applyNumberFormat="1" applyFont="1" applyFill="1" applyBorder="1" applyAlignment="1">
      <alignment vertical="center"/>
    </xf>
    <xf numFmtId="192" fontId="143" fillId="81" borderId="122" xfId="7" applyNumberFormat="1" applyFont="1" applyFill="1" applyBorder="1" applyAlignment="1">
      <alignment vertical="center"/>
    </xf>
    <xf numFmtId="192" fontId="143" fillId="82" borderId="76" xfId="7" applyNumberFormat="1" applyFont="1" applyFill="1" applyBorder="1" applyAlignment="1">
      <alignment vertical="center"/>
    </xf>
    <xf numFmtId="192" fontId="143" fillId="81" borderId="20" xfId="7" applyNumberFormat="1" applyFont="1" applyFill="1" applyBorder="1" applyAlignment="1">
      <alignment vertical="center"/>
    </xf>
    <xf numFmtId="192" fontId="143" fillId="82" borderId="21" xfId="7" applyNumberFormat="1" applyFont="1" applyFill="1" applyBorder="1" applyAlignment="1">
      <alignment vertical="center"/>
    </xf>
    <xf numFmtId="0" fontId="347" fillId="0" borderId="0" xfId="0" applyFont="1"/>
    <xf numFmtId="169" fontId="9" fillId="36" borderId="91" xfId="20" applyBorder="1"/>
    <xf numFmtId="0" fontId="92" fillId="0" borderId="184" xfId="0" applyFont="1" applyFill="1" applyBorder="1" applyAlignment="1">
      <alignment horizontal="center" vertical="center" wrapText="1"/>
    </xf>
    <xf numFmtId="0" fontId="346" fillId="0" borderId="0" xfId="0" applyFont="1"/>
    <xf numFmtId="0" fontId="0" fillId="0" borderId="0" xfId="0"/>
    <xf numFmtId="0" fontId="92" fillId="0" borderId="0" xfId="0" applyFont="1"/>
    <xf numFmtId="0" fontId="348" fillId="0" borderId="0" xfId="0" applyFont="1"/>
    <xf numFmtId="14" fontId="92" fillId="0" borderId="0" xfId="0" applyNumberFormat="1" applyFont="1"/>
    <xf numFmtId="0" fontId="92" fillId="0" borderId="0" xfId="0" applyFont="1" applyBorder="1"/>
    <xf numFmtId="0" fontId="348" fillId="0" borderId="0" xfId="0" applyFont="1" applyBorder="1"/>
    <xf numFmtId="0" fontId="349" fillId="0" borderId="109" xfId="0" applyFont="1" applyBorder="1" applyAlignment="1">
      <alignment horizontal="center" vertical="center"/>
    </xf>
    <xf numFmtId="0" fontId="348" fillId="0" borderId="109" xfId="0" applyFont="1" applyBorder="1" applyAlignment="1">
      <alignment horizontal="center"/>
    </xf>
    <xf numFmtId="0" fontId="118" fillId="3" borderId="109" xfId="20954" applyFont="1" applyFill="1" applyBorder="1" applyAlignment="1">
      <alignment horizontal="left" vertical="center" wrapText="1"/>
    </xf>
    <xf numFmtId="0" fontId="92" fillId="0" borderId="109" xfId="20954" applyFont="1" applyFill="1" applyBorder="1" applyAlignment="1">
      <alignment horizontal="left" vertical="center" wrapText="1" indent="1"/>
    </xf>
    <xf numFmtId="0" fontId="350" fillId="3" borderId="119" xfId="0" applyFont="1" applyFill="1" applyBorder="1" applyAlignment="1">
      <alignment horizontal="left" vertical="center" wrapText="1"/>
    </xf>
    <xf numFmtId="0" fontId="92" fillId="3" borderId="109" xfId="20954" applyFont="1" applyFill="1" applyBorder="1" applyAlignment="1">
      <alignment horizontal="left" vertical="center" wrapText="1" indent="1"/>
    </xf>
    <xf numFmtId="0" fontId="118" fillId="0" borderId="119" xfId="0" applyFont="1" applyFill="1" applyBorder="1" applyAlignment="1">
      <alignment horizontal="left" vertical="center" wrapText="1"/>
    </xf>
    <xf numFmtId="0" fontId="350" fillId="0" borderId="119" xfId="0" applyFont="1" applyFill="1" applyBorder="1" applyAlignment="1">
      <alignment horizontal="left" vertical="center" wrapText="1"/>
    </xf>
    <xf numFmtId="0" fontId="350" fillId="0" borderId="119" xfId="0" applyFont="1" applyFill="1" applyBorder="1" applyAlignment="1">
      <alignment vertical="center" wrapText="1"/>
    </xf>
    <xf numFmtId="0" fontId="351" fillId="0" borderId="119" xfId="0" applyFont="1" applyFill="1" applyBorder="1" applyAlignment="1">
      <alignment horizontal="left" vertical="center" wrapText="1" indent="1"/>
    </xf>
    <xf numFmtId="0" fontId="351" fillId="3" borderId="119" xfId="0" applyFont="1" applyFill="1" applyBorder="1" applyAlignment="1">
      <alignment horizontal="left" vertical="center" wrapText="1" indent="1"/>
    </xf>
    <xf numFmtId="0" fontId="350" fillId="3" borderId="120" xfId="0" applyFont="1" applyFill="1" applyBorder="1" applyAlignment="1">
      <alignment horizontal="left" vertical="center" wrapText="1"/>
    </xf>
    <xf numFmtId="0" fontId="351" fillId="0" borderId="109" xfId="20954" applyFont="1" applyFill="1" applyBorder="1" applyAlignment="1">
      <alignment horizontal="left" vertical="center" wrapText="1" indent="1"/>
    </xf>
    <xf numFmtId="0" fontId="350" fillId="0" borderId="109" xfId="0" applyFont="1" applyFill="1" applyBorder="1" applyAlignment="1">
      <alignment horizontal="left" vertical="center" wrapText="1"/>
    </xf>
    <xf numFmtId="0" fontId="350" fillId="0" borderId="109" xfId="20954" applyFont="1" applyFill="1" applyBorder="1" applyAlignment="1">
      <alignment horizontal="center" vertical="center" wrapText="1"/>
    </xf>
    <xf numFmtId="0" fontId="350" fillId="3" borderId="121" xfId="0" applyFont="1" applyFill="1" applyBorder="1" applyAlignment="1">
      <alignment horizontal="left" vertical="center" wrapText="1"/>
    </xf>
    <xf numFmtId="0" fontId="348" fillId="0" borderId="122" xfId="0" applyFont="1" applyBorder="1" applyAlignment="1">
      <alignment horizontal="center"/>
    </xf>
    <xf numFmtId="0" fontId="92" fillId="3" borderId="122" xfId="20954" applyFont="1" applyFill="1" applyBorder="1" applyAlignment="1">
      <alignment horizontal="left" vertical="center" wrapText="1" indent="1"/>
    </xf>
    <xf numFmtId="0" fontId="92" fillId="3" borderId="119" xfId="0" applyFont="1" applyFill="1" applyBorder="1" applyAlignment="1">
      <alignment horizontal="left" vertical="center" wrapText="1" indent="1"/>
    </xf>
    <xf numFmtId="0" fontId="92" fillId="0" borderId="122" xfId="20954" applyFont="1" applyFill="1" applyBorder="1" applyAlignment="1">
      <alignment horizontal="left" vertical="center" wrapText="1" indent="1"/>
    </xf>
    <xf numFmtId="0" fontId="350" fillId="0" borderId="119" xfId="0" applyFont="1" applyBorder="1" applyAlignment="1">
      <alignment horizontal="left" vertical="center" wrapText="1"/>
    </xf>
    <xf numFmtId="0" fontId="92" fillId="0" borderId="119" xfId="0" applyFont="1" applyBorder="1" applyAlignment="1">
      <alignment horizontal="left" vertical="center" wrapText="1" indent="1"/>
    </xf>
    <xf numFmtId="0" fontId="92" fillId="0" borderId="120" xfId="0" applyFont="1" applyBorder="1" applyAlignment="1">
      <alignment horizontal="left" vertical="center" wrapText="1" indent="1"/>
    </xf>
    <xf numFmtId="0" fontId="350" fillId="0" borderId="122" xfId="20954" applyFont="1" applyFill="1" applyBorder="1" applyAlignment="1">
      <alignment horizontal="left" vertical="center" wrapText="1"/>
    </xf>
    <xf numFmtId="0" fontId="350" fillId="0" borderId="122" xfId="0" applyFont="1" applyFill="1" applyBorder="1" applyAlignment="1">
      <alignment vertical="center" wrapText="1"/>
    </xf>
    <xf numFmtId="0" fontId="350" fillId="0" borderId="122" xfId="20954" applyFont="1" applyFill="1" applyBorder="1" applyAlignment="1">
      <alignment horizontal="center" vertical="center" wrapText="1"/>
    </xf>
    <xf numFmtId="0" fontId="350" fillId="3" borderId="122" xfId="20954" applyFont="1" applyFill="1" applyBorder="1" applyAlignment="1">
      <alignment horizontal="left" vertical="center" wrapText="1"/>
    </xf>
    <xf numFmtId="0" fontId="92" fillId="0" borderId="119" xfId="0" applyFont="1" applyFill="1" applyBorder="1" applyAlignment="1">
      <alignment horizontal="left" vertical="center" wrapText="1" indent="1"/>
    </xf>
    <xf numFmtId="0" fontId="352" fillId="0" borderId="0" xfId="0" applyFont="1" applyAlignment="1">
      <alignment horizontal="justify"/>
    </xf>
    <xf numFmtId="0" fontId="350" fillId="0" borderId="122" xfId="0" applyFont="1" applyFill="1" applyBorder="1" applyAlignment="1">
      <alignment horizontal="left" vertical="center" wrapText="1"/>
    </xf>
    <xf numFmtId="0" fontId="348" fillId="0" borderId="0" xfId="0" applyFont="1" applyAlignment="1">
      <alignment horizontal="center"/>
    </xf>
    <xf numFmtId="0" fontId="348" fillId="0" borderId="0" xfId="0" applyFont="1" applyAlignment="1">
      <alignment horizontal="left" vertical="center"/>
    </xf>
    <xf numFmtId="0" fontId="86" fillId="0" borderId="122" xfId="0" applyFont="1" applyBorder="1" applyAlignment="1">
      <alignment vertical="center"/>
    </xf>
    <xf numFmtId="0" fontId="45" fillId="0" borderId="122" xfId="0" applyNumberFormat="1" applyFont="1" applyFill="1" applyBorder="1" applyAlignment="1">
      <alignment vertical="center" wrapText="1"/>
    </xf>
    <xf numFmtId="0" fontId="2" fillId="0" borderId="0" xfId="13" applyFont="1" applyFill="1" applyBorder="1" applyAlignment="1" applyProtection="1">
      <alignment wrapText="1"/>
      <protection locked="0"/>
    </xf>
    <xf numFmtId="0" fontId="350" fillId="0" borderId="190" xfId="20954" applyFont="1" applyFill="1" applyBorder="1" applyAlignment="1">
      <alignment horizontal="left" vertical="center" wrapText="1"/>
    </xf>
    <xf numFmtId="49" fontId="84" fillId="0" borderId="75" xfId="0" applyNumberFormat="1" applyFont="1" applyFill="1" applyBorder="1" applyAlignment="1">
      <alignment horizontal="right"/>
    </xf>
    <xf numFmtId="0" fontId="6" fillId="0" borderId="190" xfId="17" applyFill="1" applyBorder="1" applyAlignment="1" applyProtection="1"/>
    <xf numFmtId="49" fontId="84" fillId="0" borderId="190" xfId="0" applyNumberFormat="1" applyFont="1" applyFill="1" applyBorder="1" applyAlignment="1">
      <alignment horizontal="right"/>
    </xf>
    <xf numFmtId="0" fontId="84" fillId="0" borderId="190" xfId="0" applyFont="1" applyFill="1" applyBorder="1"/>
    <xf numFmtId="0" fontId="94" fillId="0" borderId="0" xfId="0" applyFont="1" applyFill="1"/>
    <xf numFmtId="0" fontId="353" fillId="3" borderId="0" xfId="37364" applyFont="1" applyFill="1" applyAlignment="1" applyProtection="1">
      <alignment vertical="center"/>
      <protection locked="0"/>
    </xf>
    <xf numFmtId="0" fontId="129" fillId="3" borderId="190" xfId="5" applyFont="1" applyFill="1" applyBorder="1" applyAlignment="1" applyProtection="1">
      <alignment vertical="center" wrapText="1"/>
      <protection locked="0"/>
    </xf>
    <xf numFmtId="0" fontId="129" fillId="0" borderId="190" xfId="37365" applyFont="1" applyFill="1" applyBorder="1" applyAlignment="1" applyProtection="1">
      <alignment horizontal="center" vertical="center" wrapText="1"/>
      <protection locked="0"/>
    </xf>
    <xf numFmtId="3" fontId="129" fillId="3" borderId="190" xfId="1" applyNumberFormat="1" applyFont="1" applyFill="1" applyBorder="1" applyAlignment="1" applyProtection="1">
      <alignment horizontal="center" vertical="center" wrapText="1"/>
      <protection locked="0"/>
    </xf>
    <xf numFmtId="9" fontId="129" fillId="3" borderId="190" xfId="15" applyNumberFormat="1" applyFont="1" applyFill="1" applyBorder="1" applyAlignment="1" applyProtection="1">
      <alignment horizontal="center" vertical="center" wrapText="1"/>
      <protection locked="0"/>
    </xf>
    <xf numFmtId="0" fontId="129" fillId="3" borderId="190" xfId="37365" applyFont="1" applyFill="1" applyBorder="1" applyAlignment="1" applyProtection="1">
      <alignment horizontal="center" vertical="center" wrapText="1"/>
      <protection locked="0"/>
    </xf>
    <xf numFmtId="0" fontId="353" fillId="3" borderId="190" xfId="37365" applyFont="1" applyFill="1" applyBorder="1" applyAlignment="1" applyProtection="1">
      <protection locked="0"/>
    </xf>
    <xf numFmtId="3" fontId="129" fillId="151" borderId="190" xfId="5" applyNumberFormat="1" applyFont="1" applyFill="1" applyBorder="1" applyAlignment="1" applyProtection="1"/>
    <xf numFmtId="0" fontId="354" fillId="3" borderId="190" xfId="37365" applyFont="1" applyFill="1" applyBorder="1" applyAlignment="1" applyProtection="1">
      <alignment horizontal="right"/>
      <protection locked="0"/>
    </xf>
    <xf numFmtId="359" fontId="129" fillId="151" borderId="190" xfId="5" applyNumberFormat="1" applyFont="1" applyFill="1" applyBorder="1" applyAlignment="1" applyProtection="1">
      <protection locked="0"/>
    </xf>
    <xf numFmtId="164" fontId="129" fillId="151" borderId="190" xfId="1" applyNumberFormat="1" applyFont="1" applyFill="1" applyBorder="1" applyAlignment="1" applyProtection="1"/>
    <xf numFmtId="0" fontId="129" fillId="3" borderId="190" xfId="37365" applyFont="1" applyFill="1" applyBorder="1" applyAlignment="1" applyProtection="1">
      <alignment horizontal="left" vertical="center"/>
      <protection locked="0"/>
    </xf>
    <xf numFmtId="3" fontId="129" fillId="3" borderId="190" xfId="5" applyNumberFormat="1" applyFont="1" applyFill="1" applyBorder="1" applyAlignment="1" applyProtection="1">
      <protection locked="0"/>
    </xf>
    <xf numFmtId="0" fontId="355" fillId="3" borderId="190" xfId="37365" applyFont="1" applyFill="1" applyBorder="1" applyAlignment="1" applyProtection="1">
      <alignment horizontal="right"/>
      <protection locked="0"/>
    </xf>
    <xf numFmtId="0" fontId="129" fillId="0" borderId="190" xfId="37365" applyFont="1" applyFill="1" applyBorder="1" applyAlignment="1" applyProtection="1">
      <alignment horizontal="left" vertical="center"/>
      <protection locked="0"/>
    </xf>
    <xf numFmtId="0" fontId="353" fillId="3" borderId="190" xfId="16" applyFont="1" applyFill="1" applyBorder="1" applyAlignment="1" applyProtection="1">
      <protection locked="0"/>
    </xf>
    <xf numFmtId="3" fontId="353" fillId="75" borderId="190" xfId="16" applyNumberFormat="1" applyFont="1" applyFill="1" applyBorder="1" applyAlignment="1" applyProtection="1"/>
    <xf numFmtId="0" fontId="358" fillId="0" borderId="0" xfId="37364" applyFont="1" applyFill="1" applyAlignment="1" applyProtection="1">
      <alignment vertical="center"/>
      <protection locked="0"/>
    </xf>
    <xf numFmtId="0" fontId="129" fillId="3" borderId="190" xfId="5" applyFont="1" applyFill="1" applyBorder="1" applyProtection="1">
      <protection locked="0"/>
    </xf>
    <xf numFmtId="0" fontId="129" fillId="0" borderId="190" xfId="37365" applyFont="1" applyFill="1" applyBorder="1" applyAlignment="1" applyProtection="1">
      <alignment horizontal="center" vertical="top" wrapText="1"/>
      <protection locked="0"/>
    </xf>
    <xf numFmtId="0" fontId="353" fillId="3" borderId="190" xfId="37365" applyFont="1" applyFill="1" applyBorder="1" applyAlignment="1" applyProtection="1">
      <alignment wrapText="1"/>
      <protection locked="0"/>
    </xf>
    <xf numFmtId="3" fontId="129" fillId="0" borderId="190" xfId="5" applyNumberFormat="1" applyFont="1" applyFill="1" applyBorder="1" applyProtection="1"/>
    <xf numFmtId="0" fontId="118" fillId="75" borderId="95" xfId="20952" applyFont="1" applyFill="1" applyBorder="1" applyAlignment="1">
      <alignment vertical="center"/>
    </xf>
    <xf numFmtId="0" fontId="118" fillId="75" borderId="96" xfId="20952" applyFont="1" applyFill="1" applyBorder="1" applyAlignment="1">
      <alignment vertical="center"/>
    </xf>
    <xf numFmtId="0" fontId="118" fillId="75" borderId="93" xfId="20952" applyFont="1" applyFill="1" applyBorder="1" applyAlignment="1">
      <alignment vertical="center"/>
    </xf>
    <xf numFmtId="0" fontId="118" fillId="76" borderId="96" xfId="20952" applyFont="1" applyFill="1" applyBorder="1" applyAlignment="1">
      <alignment vertical="center"/>
    </xf>
    <xf numFmtId="0" fontId="118" fillId="3" borderId="96" xfId="20952" applyFont="1" applyFill="1" applyBorder="1" applyAlignment="1">
      <alignment vertical="center"/>
    </xf>
    <xf numFmtId="0" fontId="92" fillId="69" borderId="92" xfId="20952" applyFont="1" applyFill="1" applyBorder="1" applyAlignment="1">
      <alignment horizontal="center" vertical="center"/>
    </xf>
    <xf numFmtId="0" fontId="92" fillId="69" borderId="93" xfId="20952" applyFont="1" applyFill="1" applyBorder="1" applyAlignment="1">
      <alignment horizontal="left" vertical="center" wrapText="1"/>
    </xf>
    <xf numFmtId="0" fontId="118" fillId="76" borderId="94" xfId="20952" applyFont="1" applyFill="1" applyBorder="1" applyAlignment="1">
      <alignment horizontal="center" vertical="center"/>
    </xf>
    <xf numFmtId="0" fontId="118" fillId="76" borderId="96" xfId="20952" applyFont="1" applyFill="1" applyBorder="1" applyAlignment="1">
      <alignment vertical="top" wrapText="1"/>
    </xf>
    <xf numFmtId="0" fontId="92" fillId="69" borderId="96" xfId="20952" applyFont="1" applyFill="1" applyBorder="1" applyAlignment="1">
      <alignment vertical="center" wrapText="1"/>
    </xf>
    <xf numFmtId="0" fontId="92" fillId="69" borderId="93" xfId="20952" applyFont="1" applyFill="1" applyBorder="1" applyAlignment="1">
      <alignment horizontal="left" vertical="center"/>
    </xf>
    <xf numFmtId="0" fontId="92" fillId="3" borderId="92" xfId="20952" applyFont="1" applyFill="1" applyBorder="1" applyAlignment="1">
      <alignment horizontal="center" vertical="center"/>
    </xf>
    <xf numFmtId="0" fontId="92" fillId="69" borderId="94" xfId="20952" applyFont="1" applyFill="1" applyBorder="1" applyAlignment="1">
      <alignment horizontal="center" vertical="center"/>
    </xf>
    <xf numFmtId="0" fontId="348" fillId="0" borderId="0" xfId="0" applyFont="1" applyAlignment="1">
      <alignment wrapText="1"/>
    </xf>
    <xf numFmtId="0" fontId="104" fillId="69" borderId="197" xfId="20952" applyFont="1" applyFill="1" applyBorder="1" applyAlignment="1" applyProtection="1">
      <alignment horizontal="center" vertical="center"/>
      <protection locked="0"/>
    </xf>
    <xf numFmtId="0" fontId="105" fillId="76" borderId="190" xfId="20952" applyFont="1" applyFill="1" applyBorder="1" applyAlignment="1" applyProtection="1">
      <alignment horizontal="center" vertical="center"/>
      <protection locked="0"/>
    </xf>
    <xf numFmtId="0" fontId="360" fillId="0" borderId="0" xfId="0" applyFont="1" applyAlignment="1">
      <alignment horizontal="justify"/>
    </xf>
    <xf numFmtId="0" fontId="85" fillId="0" borderId="190" xfId="0" applyFont="1" applyBorder="1"/>
    <xf numFmtId="14" fontId="85" fillId="0" borderId="0" xfId="0" applyNumberFormat="1" applyFont="1"/>
    <xf numFmtId="191" fontId="94" fillId="0" borderId="190" xfId="0" applyNumberFormat="1" applyFont="1" applyFill="1" applyBorder="1" applyAlignment="1" applyProtection="1">
      <alignment vertical="center" wrapText="1"/>
      <protection locked="0"/>
    </xf>
    <xf numFmtId="191" fontId="3" fillId="0" borderId="190" xfId="0" applyNumberFormat="1" applyFont="1" applyFill="1" applyBorder="1" applyAlignment="1" applyProtection="1">
      <alignment vertical="center" wrapText="1"/>
      <protection locked="0"/>
    </xf>
    <xf numFmtId="191" fontId="3" fillId="0" borderId="76" xfId="0" applyNumberFormat="1" applyFont="1" applyFill="1" applyBorder="1" applyAlignment="1" applyProtection="1">
      <alignment vertical="center" wrapText="1"/>
      <protection locked="0"/>
    </xf>
    <xf numFmtId="191" fontId="94" fillId="0" borderId="190" xfId="0" applyNumberFormat="1" applyFont="1" applyFill="1" applyBorder="1" applyAlignment="1" applyProtection="1">
      <alignment horizontal="right" vertical="center" wrapText="1"/>
      <protection locked="0"/>
    </xf>
    <xf numFmtId="10" fontId="3" fillId="0" borderId="190" xfId="20950" applyNumberFormat="1" applyFont="1" applyFill="1" applyBorder="1" applyAlignment="1" applyProtection="1">
      <alignment horizontal="right" vertical="center" wrapText="1"/>
      <protection locked="0"/>
    </xf>
    <xf numFmtId="10" fontId="3" fillId="0" borderId="190" xfId="20950" applyNumberFormat="1" applyFont="1" applyBorder="1" applyAlignment="1" applyProtection="1">
      <alignment vertical="center" wrapText="1"/>
      <protection locked="0"/>
    </xf>
    <xf numFmtId="10" fontId="3" fillId="0" borderId="76" xfId="20950" applyNumberFormat="1" applyFont="1" applyBorder="1" applyAlignment="1" applyProtection="1">
      <alignment vertical="center" wrapText="1"/>
      <protection locked="0"/>
    </xf>
    <xf numFmtId="165" fontId="361" fillId="2" borderId="190" xfId="20950" applyNumberFormat="1" applyFont="1" applyFill="1" applyBorder="1" applyAlignment="1" applyProtection="1">
      <alignment vertical="center"/>
      <protection locked="0"/>
    </xf>
    <xf numFmtId="165" fontId="361" fillId="2" borderId="76" xfId="20950" applyNumberFormat="1" applyFont="1" applyFill="1" applyBorder="1" applyAlignment="1" applyProtection="1">
      <alignment vertical="center"/>
      <protection locked="0"/>
    </xf>
    <xf numFmtId="165" fontId="9" fillId="36" borderId="0" xfId="20950" applyNumberFormat="1" applyFont="1" applyFill="1" applyBorder="1"/>
    <xf numFmtId="165" fontId="9" fillId="36" borderId="91" xfId="20950" applyNumberFormat="1" applyFont="1" applyFill="1" applyBorder="1"/>
    <xf numFmtId="165" fontId="92" fillId="2" borderId="190" xfId="20950" applyNumberFormat="1" applyFont="1" applyFill="1" applyBorder="1" applyAlignment="1" applyProtection="1">
      <alignment vertical="center"/>
      <protection locked="0"/>
    </xf>
    <xf numFmtId="165" fontId="92" fillId="2" borderId="76" xfId="20950" applyNumberFormat="1" applyFont="1" applyFill="1" applyBorder="1" applyAlignment="1" applyProtection="1">
      <alignment vertical="center"/>
      <protection locked="0"/>
    </xf>
    <xf numFmtId="191" fontId="361" fillId="2" borderId="197" xfId="0" applyNumberFormat="1" applyFont="1" applyFill="1" applyBorder="1" applyAlignment="1" applyProtection="1">
      <alignment vertical="center"/>
      <protection locked="0"/>
    </xf>
    <xf numFmtId="191" fontId="361" fillId="2" borderId="86" xfId="0" applyNumberFormat="1" applyFont="1" applyFill="1" applyBorder="1" applyAlignment="1" applyProtection="1">
      <alignment vertical="center"/>
      <protection locked="0"/>
    </xf>
    <xf numFmtId="165" fontId="361" fillId="2" borderId="203" xfId="20950" applyNumberFormat="1" applyFont="1" applyFill="1" applyBorder="1" applyAlignment="1" applyProtection="1">
      <alignment vertical="center"/>
      <protection locked="0"/>
    </xf>
    <xf numFmtId="165" fontId="361" fillId="2" borderId="204" xfId="20950" applyNumberFormat="1" applyFont="1" applyFill="1" applyBorder="1" applyAlignment="1" applyProtection="1">
      <alignment vertical="center"/>
      <protection locked="0"/>
    </xf>
    <xf numFmtId="164" fontId="0" fillId="0" borderId="190" xfId="7" applyNumberFormat="1" applyFont="1" applyBorder="1"/>
    <xf numFmtId="164" fontId="0" fillId="35" borderId="190" xfId="7" applyNumberFormat="1" applyFont="1" applyFill="1" applyBorder="1"/>
    <xf numFmtId="164" fontId="0" fillId="0" borderId="190" xfId="7" applyNumberFormat="1" applyFont="1" applyBorder="1" applyAlignment="1">
      <alignment vertical="center"/>
    </xf>
    <xf numFmtId="164" fontId="0" fillId="35" borderId="190" xfId="7" applyNumberFormat="1" applyFont="1" applyFill="1" applyBorder="1" applyAlignment="1">
      <alignment vertical="center"/>
    </xf>
    <xf numFmtId="164" fontId="0" fillId="0" borderId="190" xfId="7" applyNumberFormat="1" applyFont="1" applyBorder="1" applyProtection="1"/>
    <xf numFmtId="164" fontId="0" fillId="0" borderId="190" xfId="7" applyNumberFormat="1" applyFont="1" applyFill="1" applyBorder="1"/>
    <xf numFmtId="3" fontId="101" fillId="0" borderId="190" xfId="0" applyNumberFormat="1" applyFont="1" applyBorder="1" applyAlignment="1">
      <alignment vertical="center" wrapText="1"/>
    </xf>
    <xf numFmtId="3" fontId="101" fillId="0" borderId="190" xfId="0" applyNumberFormat="1" applyFont="1" applyFill="1" applyBorder="1" applyAlignment="1">
      <alignment vertical="center" wrapText="1"/>
    </xf>
    <xf numFmtId="0" fontId="2" fillId="0" borderId="205" xfId="0" applyFont="1" applyBorder="1" applyAlignment="1">
      <alignment vertical="center"/>
    </xf>
    <xf numFmtId="0" fontId="2" fillId="0" borderId="186" xfId="0" applyFont="1" applyBorder="1" applyAlignment="1">
      <alignment wrapText="1"/>
    </xf>
    <xf numFmtId="0" fontId="84" fillId="0" borderId="79" xfId="0" applyFont="1" applyBorder="1" applyAlignment="1"/>
    <xf numFmtId="0" fontId="2" fillId="0" borderId="206" xfId="0" applyFont="1" applyBorder="1" applyAlignment="1">
      <alignment wrapText="1"/>
    </xf>
    <xf numFmtId="0" fontId="84" fillId="0" borderId="207" xfId="0" applyFont="1" applyBorder="1" applyAlignment="1"/>
    <xf numFmtId="0" fontId="45" fillId="0" borderId="206" xfId="0" applyFont="1" applyBorder="1" applyAlignment="1">
      <alignment horizontal="center" vertical="center" wrapText="1"/>
    </xf>
    <xf numFmtId="0" fontId="45" fillId="0" borderId="207" xfId="0" applyFont="1" applyBorder="1" applyAlignment="1">
      <alignment horizontal="center" vertical="center" wrapText="1"/>
    </xf>
    <xf numFmtId="0" fontId="2" fillId="0" borderId="79" xfId="0" applyFont="1" applyBorder="1" applyAlignment="1"/>
    <xf numFmtId="10" fontId="84" fillId="0" borderId="79" xfId="20950" applyNumberFormat="1" applyFont="1" applyBorder="1" applyAlignment="1"/>
    <xf numFmtId="191" fontId="85" fillId="0" borderId="0" xfId="0" applyNumberFormat="1" applyFont="1"/>
    <xf numFmtId="43" fontId="3" fillId="0" borderId="206" xfId="7" applyFont="1" applyFill="1" applyBorder="1" applyAlignment="1">
      <alignment vertical="center" wrapText="1"/>
    </xf>
    <xf numFmtId="191" fontId="0" fillId="0" borderId="207" xfId="0" applyNumberFormat="1" applyBorder="1" applyAlignment="1"/>
    <xf numFmtId="191" fontId="0" fillId="0" borderId="207" xfId="0" applyNumberFormat="1" applyBorder="1" applyAlignment="1">
      <alignment wrapText="1"/>
    </xf>
    <xf numFmtId="191" fontId="0" fillId="35" borderId="207" xfId="0" applyNumberFormat="1" applyFill="1" applyBorder="1" applyAlignment="1">
      <alignment horizontal="center" vertical="center" wrapText="1"/>
    </xf>
    <xf numFmtId="164" fontId="3" fillId="0" borderId="76" xfId="7" applyNumberFormat="1" applyFont="1" applyFill="1" applyBorder="1" applyAlignment="1">
      <alignment horizontal="right" vertical="center" wrapText="1"/>
    </xf>
    <xf numFmtId="164" fontId="4" fillId="35" borderId="76" xfId="7" applyNumberFormat="1" applyFont="1" applyFill="1" applyBorder="1" applyAlignment="1">
      <alignment horizontal="left" vertical="center" wrapText="1"/>
    </xf>
    <xf numFmtId="164" fontId="4" fillId="35" borderId="76" xfId="7" applyNumberFormat="1" applyFont="1" applyFill="1" applyBorder="1" applyAlignment="1">
      <alignment horizontal="center" vertical="center" wrapText="1"/>
    </xf>
    <xf numFmtId="164" fontId="3" fillId="0" borderId="21" xfId="7" applyNumberFormat="1" applyFont="1" applyFill="1" applyBorder="1" applyAlignment="1">
      <alignment horizontal="right" vertical="center" wrapText="1"/>
    </xf>
    <xf numFmtId="164" fontId="3" fillId="0" borderId="0" xfId="7" applyNumberFormat="1" applyFont="1"/>
    <xf numFmtId="164" fontId="3" fillId="0" borderId="0" xfId="0" applyNumberFormat="1" applyFont="1" applyFill="1" applyAlignment="1">
      <alignment horizontal="left" vertical="center"/>
    </xf>
    <xf numFmtId="43" fontId="349" fillId="0" borderId="208" xfId="7" applyFont="1" applyBorder="1" applyAlignment="1">
      <alignment horizontal="center" vertical="center"/>
    </xf>
    <xf numFmtId="167" fontId="348" fillId="0" borderId="209" xfId="0" applyNumberFormat="1" applyFont="1" applyBorder="1" applyAlignment="1">
      <alignment horizontal="center"/>
    </xf>
    <xf numFmtId="43" fontId="348" fillId="0" borderId="11" xfId="7" applyFont="1" applyBorder="1" applyAlignment="1">
      <alignment horizontal="center" vertical="center"/>
    </xf>
    <xf numFmtId="167" fontId="348" fillId="0" borderId="54" xfId="0" applyNumberFormat="1" applyFont="1" applyBorder="1" applyAlignment="1">
      <alignment horizontal="center"/>
    </xf>
    <xf numFmtId="43" fontId="349" fillId="0" borderId="11" xfId="7" applyFont="1" applyBorder="1" applyAlignment="1">
      <alignment horizontal="center" vertical="center"/>
    </xf>
    <xf numFmtId="43" fontId="130" fillId="0" borderId="11" xfId="7" applyFont="1" applyBorder="1" applyAlignment="1">
      <alignment horizontal="center" vertical="center"/>
    </xf>
    <xf numFmtId="167" fontId="130" fillId="0" borderId="54" xfId="0" applyNumberFormat="1" applyFont="1" applyBorder="1" applyAlignment="1">
      <alignment horizontal="center"/>
    </xf>
    <xf numFmtId="43" fontId="362" fillId="0" borderId="11" xfId="7" applyFont="1" applyBorder="1" applyAlignment="1">
      <alignment horizontal="center" vertical="center"/>
    </xf>
    <xf numFmtId="43" fontId="348" fillId="0" borderId="11" xfId="7" applyFont="1" applyFill="1" applyBorder="1" applyAlignment="1">
      <alignment horizontal="center" vertical="center"/>
    </xf>
    <xf numFmtId="167" fontId="359" fillId="0" borderId="54" xfId="0" applyNumberFormat="1" applyFont="1" applyFill="1" applyBorder="1" applyAlignment="1">
      <alignment horizontal="center"/>
    </xf>
    <xf numFmtId="43" fontId="348" fillId="0" borderId="12" xfId="7" applyFont="1" applyBorder="1" applyAlignment="1">
      <alignment horizontal="center" vertical="center"/>
    </xf>
    <xf numFmtId="167" fontId="348" fillId="0" borderId="56" xfId="0" applyNumberFormat="1" applyFont="1" applyBorder="1" applyAlignment="1">
      <alignment horizontal="center"/>
    </xf>
    <xf numFmtId="167" fontId="349" fillId="0" borderId="210" xfId="0" applyNumberFormat="1" applyFont="1" applyFill="1" applyBorder="1" applyAlignment="1">
      <alignment horizontal="center"/>
    </xf>
    <xf numFmtId="43" fontId="349" fillId="0" borderId="12" xfId="7" applyFont="1" applyBorder="1" applyAlignment="1">
      <alignment horizontal="center" vertical="center"/>
    </xf>
    <xf numFmtId="43" fontId="130" fillId="0" borderId="12" xfId="7" applyFont="1" applyBorder="1" applyAlignment="1">
      <alignment vertical="center"/>
    </xf>
    <xf numFmtId="167" fontId="348" fillId="0" borderId="57" xfId="0" applyNumberFormat="1" applyFont="1" applyBorder="1" applyAlignment="1">
      <alignment horizontal="center"/>
    </xf>
    <xf numFmtId="43" fontId="349" fillId="0" borderId="211" xfId="7" applyFont="1" applyFill="1" applyBorder="1" applyAlignment="1">
      <alignment horizontal="center" vertical="center"/>
    </xf>
    <xf numFmtId="43" fontId="348" fillId="0" borderId="206" xfId="7" applyFont="1" applyBorder="1" applyAlignment="1">
      <alignment horizontal="center" vertical="center"/>
    </xf>
    <xf numFmtId="167" fontId="348" fillId="0" borderId="206" xfId="0" applyNumberFormat="1" applyFont="1" applyBorder="1" applyAlignment="1">
      <alignment horizontal="center"/>
    </xf>
    <xf numFmtId="43" fontId="349" fillId="0" borderId="206" xfId="7" applyFont="1" applyFill="1" applyBorder="1" applyAlignment="1">
      <alignment horizontal="center" vertical="center"/>
    </xf>
    <xf numFmtId="167" fontId="348" fillId="0" borderId="206" xfId="0" applyNumberFormat="1" applyFont="1" applyFill="1" applyBorder="1" applyAlignment="1">
      <alignment horizontal="center"/>
    </xf>
    <xf numFmtId="0" fontId="348" fillId="0" borderId="206" xfId="0" applyFont="1" applyBorder="1"/>
    <xf numFmtId="43" fontId="348" fillId="0" borderId="206" xfId="7" applyFont="1" applyFill="1" applyBorder="1" applyAlignment="1">
      <alignment horizontal="center" vertical="center"/>
    </xf>
    <xf numFmtId="43" fontId="349" fillId="0" borderId="206" xfId="7" applyFont="1" applyBorder="1" applyAlignment="1">
      <alignment horizontal="center" vertical="center"/>
    </xf>
    <xf numFmtId="43" fontId="85" fillId="0" borderId="0" xfId="0" applyNumberFormat="1" applyFont="1"/>
    <xf numFmtId="167" fontId="87" fillId="0" borderId="0" xfId="0" applyNumberFormat="1" applyFont="1"/>
    <xf numFmtId="9" fontId="3" fillId="0" borderId="207" xfId="20950" applyFont="1" applyBorder="1"/>
    <xf numFmtId="164" fontId="103" fillId="0" borderId="206" xfId="948" applyNumberFormat="1" applyFont="1" applyFill="1" applyBorder="1" applyAlignment="1" applyProtection="1">
      <alignment horizontal="right" vertical="center"/>
      <protection locked="0"/>
    </xf>
    <xf numFmtId="164" fontId="103" fillId="76" borderId="206" xfId="948" applyNumberFormat="1" applyFont="1" applyFill="1" applyBorder="1" applyAlignment="1" applyProtection="1">
      <alignment horizontal="right" vertical="center"/>
    </xf>
    <xf numFmtId="164" fontId="45" fillId="75" borderId="191" xfId="948" applyNumberFormat="1" applyFont="1" applyFill="1" applyBorder="1" applyAlignment="1" applyProtection="1">
      <alignment horizontal="right" vertical="center"/>
      <protection locked="0"/>
    </xf>
    <xf numFmtId="164" fontId="102" fillId="75" borderId="191" xfId="948" applyNumberFormat="1" applyFont="1" applyFill="1" applyBorder="1" applyAlignment="1" applyProtection="1">
      <alignment horizontal="right" vertical="center"/>
      <protection locked="0"/>
    </xf>
    <xf numFmtId="10" fontId="103" fillId="76" borderId="206" xfId="20950" applyNumberFormat="1" applyFont="1" applyFill="1" applyBorder="1" applyAlignment="1" applyProtection="1">
      <alignment horizontal="right" vertical="center"/>
    </xf>
    <xf numFmtId="164" fontId="103" fillId="3" borderId="206" xfId="948" applyNumberFormat="1" applyFont="1" applyFill="1" applyBorder="1" applyAlignment="1" applyProtection="1">
      <alignment horizontal="right" vertical="center"/>
      <protection locked="0"/>
    </xf>
    <xf numFmtId="164" fontId="3" fillId="0" borderId="206" xfId="7" applyNumberFormat="1" applyFont="1" applyBorder="1"/>
    <xf numFmtId="164" fontId="3" fillId="0" borderId="207" xfId="7" applyNumberFormat="1" applyFont="1" applyBorder="1"/>
    <xf numFmtId="169" fontId="9" fillId="36" borderId="206" xfId="20" applyBorder="1"/>
    <xf numFmtId="164" fontId="3" fillId="0" borderId="206" xfId="7" applyNumberFormat="1" applyFont="1" applyBorder="1" applyAlignment="1">
      <alignment vertical="center"/>
    </xf>
    <xf numFmtId="164" fontId="4" fillId="0" borderId="207" xfId="7" applyNumberFormat="1" applyFont="1" applyBorder="1"/>
    <xf numFmtId="164" fontId="3" fillId="0" borderId="206" xfId="7" applyNumberFormat="1" applyFont="1" applyFill="1" applyBorder="1"/>
    <xf numFmtId="164" fontId="3" fillId="0" borderId="206" xfId="7" applyNumberFormat="1" applyFont="1" applyFill="1" applyBorder="1" applyAlignment="1">
      <alignment vertical="center"/>
    </xf>
    <xf numFmtId="169" fontId="9" fillId="36" borderId="212" xfId="20" applyBorder="1"/>
    <xf numFmtId="169" fontId="9" fillId="36" borderId="213" xfId="20" applyBorder="1"/>
    <xf numFmtId="169" fontId="9" fillId="36" borderId="214" xfId="20" applyBorder="1"/>
    <xf numFmtId="10" fontId="4" fillId="0" borderId="204" xfId="20950" applyNumberFormat="1" applyFont="1" applyBorder="1"/>
    <xf numFmtId="360" fontId="112" fillId="0" borderId="122" xfId="7" applyNumberFormat="1" applyFont="1" applyBorder="1"/>
    <xf numFmtId="360" fontId="109" fillId="0" borderId="0" xfId="0" applyNumberFormat="1" applyFont="1"/>
    <xf numFmtId="164" fontId="108" fillId="0" borderId="206" xfId="7" applyNumberFormat="1" applyFont="1" applyBorder="1"/>
    <xf numFmtId="164" fontId="108" fillId="0" borderId="206" xfId="7" applyNumberFormat="1" applyFont="1" applyFill="1" applyBorder="1"/>
    <xf numFmtId="164" fontId="111" fillId="0" borderId="206" xfId="7" applyNumberFormat="1" applyFont="1" applyBorder="1"/>
    <xf numFmtId="166" fontId="109" fillId="0" borderId="0" xfId="0" applyNumberFormat="1" applyFont="1"/>
    <xf numFmtId="360" fontId="108" fillId="0" borderId="206" xfId="7" applyNumberFormat="1" applyFont="1" applyBorder="1"/>
    <xf numFmtId="360" fontId="111" fillId="0" borderId="206" xfId="7" applyNumberFormat="1" applyFont="1" applyBorder="1"/>
    <xf numFmtId="43" fontId="109" fillId="0" borderId="206" xfId="7" applyFont="1" applyBorder="1"/>
    <xf numFmtId="43" fontId="112" fillId="0" borderId="206" xfId="7" applyFont="1" applyBorder="1"/>
    <xf numFmtId="164" fontId="112" fillId="152" borderId="206" xfId="7" applyNumberFormat="1" applyFont="1" applyFill="1" applyBorder="1"/>
    <xf numFmtId="0" fontId="108" fillId="0" borderId="206" xfId="0" applyFont="1" applyBorder="1"/>
    <xf numFmtId="164" fontId="108" fillId="0" borderId="206" xfId="7" applyNumberFormat="1" applyFont="1" applyBorder="1" applyAlignment="1">
      <alignment horizontal="left" indent="1"/>
    </xf>
    <xf numFmtId="0" fontId="108" fillId="0" borderId="206" xfId="0" applyFont="1" applyBorder="1" applyAlignment="1">
      <alignment horizontal="left" indent="1"/>
    </xf>
    <xf numFmtId="164" fontId="109" fillId="153" borderId="206" xfId="7" applyNumberFormat="1" applyFont="1" applyFill="1" applyBorder="1"/>
    <xf numFmtId="0" fontId="111" fillId="151" borderId="206" xfId="0" applyFont="1" applyFill="1" applyBorder="1"/>
    <xf numFmtId="43" fontId="108" fillId="0" borderId="206" xfId="7" applyFont="1" applyBorder="1" applyAlignment="1">
      <alignment horizontal="left" indent="1"/>
    </xf>
    <xf numFmtId="43" fontId="111" fillId="0" borderId="206" xfId="7" applyFont="1" applyBorder="1"/>
    <xf numFmtId="43" fontId="111" fillId="151" borderId="206" xfId="7" applyFont="1" applyFill="1" applyBorder="1"/>
    <xf numFmtId="0" fontId="111" fillId="0" borderId="206" xfId="0" applyFont="1" applyBorder="1"/>
    <xf numFmtId="43" fontId="108" fillId="0" borderId="206" xfId="7" applyFont="1" applyBorder="1"/>
    <xf numFmtId="164" fontId="111" fillId="0" borderId="205" xfId="7" applyNumberFormat="1" applyFont="1" applyBorder="1" applyAlignment="1">
      <alignment horizontal="left" indent="1"/>
    </xf>
    <xf numFmtId="164" fontId="108" fillId="0" borderId="205" xfId="7" applyNumberFormat="1" applyFont="1" applyBorder="1" applyAlignment="1">
      <alignment horizontal="left" indent="1"/>
    </xf>
    <xf numFmtId="164" fontId="108" fillId="78" borderId="205" xfId="7" applyNumberFormat="1" applyFont="1" applyFill="1" applyBorder="1"/>
    <xf numFmtId="164" fontId="108" fillId="78" borderId="206" xfId="7" applyNumberFormat="1" applyFont="1" applyFill="1" applyBorder="1"/>
    <xf numFmtId="0" fontId="108" fillId="78" borderId="206" xfId="0" applyFont="1" applyFill="1" applyBorder="1"/>
    <xf numFmtId="0" fontId="108" fillId="0" borderId="206" xfId="0" applyFont="1" applyFill="1" applyBorder="1"/>
    <xf numFmtId="164" fontId="108" fillId="0" borderId="215" xfId="7" applyNumberFormat="1" applyFont="1" applyFill="1" applyBorder="1" applyAlignment="1">
      <alignment horizontal="left" wrapText="1" indent="1"/>
    </xf>
    <xf numFmtId="164" fontId="108" fillId="0" borderId="203" xfId="7" applyNumberFormat="1" applyFont="1" applyFill="1" applyBorder="1"/>
    <xf numFmtId="0" fontId="108" fillId="0" borderId="203" xfId="0" applyFont="1" applyFill="1" applyBorder="1"/>
    <xf numFmtId="164" fontId="108" fillId="0" borderId="206" xfId="7" applyNumberFormat="1" applyFont="1" applyFill="1" applyBorder="1" applyAlignment="1">
      <alignment horizontal="left" vertical="center" wrapText="1"/>
    </xf>
    <xf numFmtId="164" fontId="108" fillId="0" borderId="206" xfId="7" applyNumberFormat="1" applyFont="1" applyBorder="1" applyAlignment="1">
      <alignment horizontal="center" vertical="center" wrapText="1"/>
    </xf>
    <xf numFmtId="164" fontId="108" fillId="0" borderId="206" xfId="7" applyNumberFormat="1" applyFont="1" applyBorder="1" applyAlignment="1">
      <alignment horizontal="center" vertical="center"/>
    </xf>
    <xf numFmtId="164" fontId="111" fillId="0" borderId="206" xfId="7" applyNumberFormat="1" applyFont="1" applyFill="1" applyBorder="1" applyAlignment="1">
      <alignment horizontal="left" vertical="center" wrapText="1"/>
    </xf>
    <xf numFmtId="43" fontId="113" fillId="0" borderId="206" xfId="7" applyFont="1" applyBorder="1"/>
    <xf numFmtId="164" fontId="113" fillId="0" borderId="206" xfId="7" applyNumberFormat="1" applyFont="1" applyBorder="1"/>
    <xf numFmtId="164" fontId="113" fillId="0" borderId="197" xfId="7" applyNumberFormat="1" applyFont="1" applyBorder="1"/>
    <xf numFmtId="164" fontId="9" fillId="36" borderId="0" xfId="7" applyNumberFormat="1" applyFont="1" applyFill="1" applyBorder="1"/>
    <xf numFmtId="164" fontId="3" fillId="0" borderId="80" xfId="7" applyNumberFormat="1" applyFont="1" applyFill="1" applyBorder="1" applyAlignment="1">
      <alignment vertical="center"/>
    </xf>
    <xf numFmtId="164" fontId="3" fillId="0" borderId="59" xfId="7" applyNumberFormat="1" applyFont="1" applyFill="1" applyBorder="1" applyAlignment="1">
      <alignment vertical="center"/>
    </xf>
    <xf numFmtId="164" fontId="3" fillId="3" borderId="78" xfId="7" applyNumberFormat="1" applyFont="1" applyFill="1" applyBorder="1" applyAlignment="1">
      <alignment vertical="center"/>
    </xf>
    <xf numFmtId="164" fontId="3" fillId="3" borderId="79" xfId="7" applyNumberFormat="1" applyFont="1" applyFill="1" applyBorder="1" applyAlignment="1">
      <alignment vertical="center"/>
    </xf>
    <xf numFmtId="164" fontId="3" fillId="0" borderId="75" xfId="7" applyNumberFormat="1" applyFont="1" applyFill="1" applyBorder="1" applyAlignment="1">
      <alignment vertical="center"/>
    </xf>
    <xf numFmtId="164" fontId="3" fillId="0" borderId="81" xfId="7" applyNumberFormat="1" applyFont="1" applyFill="1" applyBorder="1" applyAlignment="1">
      <alignment vertical="center"/>
    </xf>
    <xf numFmtId="164" fontId="3" fillId="0" borderId="76" xfId="7" applyNumberFormat="1" applyFont="1" applyFill="1" applyBorder="1" applyAlignment="1">
      <alignment vertical="center"/>
    </xf>
    <xf numFmtId="164" fontId="3" fillId="0" borderId="20" xfId="7" applyNumberFormat="1" applyFont="1" applyFill="1" applyBorder="1" applyAlignment="1">
      <alignment vertical="center"/>
    </xf>
    <xf numFmtId="164" fontId="3" fillId="0" borderId="22" xfId="7" applyNumberFormat="1" applyFont="1" applyFill="1" applyBorder="1" applyAlignment="1">
      <alignment vertical="center"/>
    </xf>
    <xf numFmtId="164" fontId="3" fillId="0" borderId="21" xfId="7" applyNumberFormat="1" applyFont="1" applyFill="1" applyBorder="1" applyAlignment="1">
      <alignment vertical="center"/>
    </xf>
    <xf numFmtId="164" fontId="3" fillId="0" borderId="24" xfId="7" applyNumberFormat="1" applyFont="1" applyFill="1" applyBorder="1" applyAlignment="1">
      <alignment vertical="center"/>
    </xf>
    <xf numFmtId="164" fontId="3" fillId="0" borderId="15" xfId="7" applyNumberFormat="1" applyFont="1" applyFill="1" applyBorder="1" applyAlignment="1">
      <alignment vertical="center"/>
    </xf>
    <xf numFmtId="164" fontId="3" fillId="0" borderId="85" xfId="7" applyNumberFormat="1" applyFont="1" applyFill="1" applyBorder="1" applyAlignment="1">
      <alignment vertical="center"/>
    </xf>
    <xf numFmtId="164" fontId="3" fillId="0" borderId="86" xfId="7" applyNumberFormat="1" applyFont="1" applyFill="1" applyBorder="1" applyAlignment="1">
      <alignment vertical="center"/>
    </xf>
    <xf numFmtId="9" fontId="3" fillId="0" borderId="89" xfId="20950" applyFont="1" applyFill="1" applyBorder="1" applyAlignment="1">
      <alignment vertical="center"/>
    </xf>
    <xf numFmtId="9" fontId="3" fillId="0" borderId="90" xfId="20950" applyFont="1" applyFill="1" applyBorder="1" applyAlignment="1">
      <alignment vertical="center"/>
    </xf>
    <xf numFmtId="14" fontId="2" fillId="0" borderId="0" xfId="0" applyNumberFormat="1" applyFont="1" applyAlignment="1">
      <alignment horizontal="left"/>
    </xf>
    <xf numFmtId="164" fontId="348" fillId="0" borderId="0" xfId="7" applyNumberFormat="1" applyFont="1"/>
    <xf numFmtId="164" fontId="92" fillId="0" borderId="0" xfId="7" applyNumberFormat="1" applyFont="1"/>
    <xf numFmtId="164" fontId="92" fillId="0" borderId="0" xfId="7" applyNumberFormat="1" applyFont="1" applyBorder="1"/>
    <xf numFmtId="164" fontId="348" fillId="0" borderId="0" xfId="7" applyNumberFormat="1" applyFont="1" applyBorder="1"/>
    <xf numFmtId="164" fontId="92" fillId="0" borderId="109" xfId="7" applyNumberFormat="1" applyFont="1" applyFill="1" applyBorder="1" applyAlignment="1" applyProtection="1">
      <alignment horizontal="center" vertical="center" wrapText="1"/>
    </xf>
    <xf numFmtId="164" fontId="92" fillId="0" borderId="190" xfId="7" applyNumberFormat="1" applyFont="1" applyFill="1" applyBorder="1" applyAlignment="1" applyProtection="1">
      <alignment horizontal="right"/>
    </xf>
    <xf numFmtId="164" fontId="92" fillId="35" borderId="190" xfId="7" applyNumberFormat="1" applyFont="1" applyFill="1" applyBorder="1" applyAlignment="1" applyProtection="1">
      <alignment horizontal="right"/>
    </xf>
    <xf numFmtId="164" fontId="92" fillId="35" borderId="76" xfId="7" applyNumberFormat="1" applyFont="1" applyFill="1" applyBorder="1" applyAlignment="1" applyProtection="1">
      <alignment horizontal="right"/>
    </xf>
    <xf numFmtId="43" fontId="84" fillId="0" borderId="0" xfId="0" applyNumberFormat="1" applyFont="1"/>
    <xf numFmtId="164" fontId="111" fillId="0" borderId="206" xfId="7" applyNumberFormat="1" applyFont="1" applyBorder="1" applyAlignment="1">
      <alignment horizontal="center" vertical="center"/>
    </xf>
    <xf numFmtId="164" fontId="108" fillId="0" borderId="0" xfId="0" applyNumberFormat="1" applyFont="1" applyBorder="1" applyAlignment="1">
      <alignment horizontal="left"/>
    </xf>
    <xf numFmtId="43" fontId="109" fillId="0" borderId="0" xfId="0" applyNumberFormat="1" applyFont="1" applyBorder="1"/>
    <xf numFmtId="164" fontId="109" fillId="0" borderId="0" xfId="0" applyNumberFormat="1" applyFont="1"/>
    <xf numFmtId="191" fontId="3" fillId="0" borderId="0" xfId="0" applyNumberFormat="1" applyFont="1"/>
    <xf numFmtId="164" fontId="112" fillId="0" borderId="206" xfId="7" applyNumberFormat="1" applyFont="1" applyBorder="1"/>
    <xf numFmtId="43" fontId="109" fillId="0" borderId="0" xfId="0" applyNumberFormat="1" applyFont="1"/>
    <xf numFmtId="0" fontId="91" fillId="0" borderId="61" xfId="0" applyFont="1" applyBorder="1" applyAlignment="1">
      <alignment horizontal="left" wrapText="1"/>
    </xf>
    <xf numFmtId="0" fontId="91" fillId="0" borderId="60" xfId="0" applyFont="1" applyBorder="1" applyAlignment="1">
      <alignment horizontal="left" wrapText="1"/>
    </xf>
    <xf numFmtId="0" fontId="91" fillId="0" borderId="130" xfId="0" applyFont="1" applyBorder="1" applyAlignment="1">
      <alignment horizontal="center" vertical="center"/>
    </xf>
    <xf numFmtId="0" fontId="91" fillId="0" borderId="28" xfId="0" applyFont="1" applyBorder="1" applyAlignment="1">
      <alignment horizontal="center" vertical="center"/>
    </xf>
    <xf numFmtId="0" fontId="91" fillId="0" borderId="131" xfId="0" applyFont="1" applyBorder="1" applyAlignment="1">
      <alignment horizontal="center" vertical="center"/>
    </xf>
    <xf numFmtId="164" fontId="0" fillId="0" borderId="186" xfId="7" applyNumberFormat="1" applyFont="1" applyBorder="1" applyAlignment="1">
      <alignment horizontal="center"/>
    </xf>
    <xf numFmtId="164" fontId="0" fillId="0" borderId="192" xfId="7" applyNumberFormat="1" applyFont="1" applyBorder="1" applyAlignment="1">
      <alignment horizontal="center"/>
    </xf>
    <xf numFmtId="164" fontId="0" fillId="0" borderId="191" xfId="7" applyNumberFormat="1" applyFont="1" applyBorder="1" applyAlignment="1">
      <alignment horizontal="center"/>
    </xf>
    <xf numFmtId="0" fontId="348" fillId="0" borderId="109" xfId="0" applyFont="1" applyBorder="1" applyAlignment="1">
      <alignment horizontal="center" vertical="center"/>
    </xf>
    <xf numFmtId="0" fontId="349" fillId="0" borderId="110" xfId="0" applyFont="1" applyBorder="1" applyAlignment="1">
      <alignment horizontal="center" vertical="center"/>
    </xf>
    <xf numFmtId="0" fontId="349" fillId="0" borderId="7" xfId="0" applyFont="1" applyBorder="1" applyAlignment="1">
      <alignment horizontal="center" vertical="center"/>
    </xf>
    <xf numFmtId="164" fontId="118" fillId="0" borderId="14" xfId="7" applyNumberFormat="1" applyFont="1" applyFill="1" applyBorder="1" applyAlignment="1" applyProtection="1">
      <alignment horizontal="center" vertical="center"/>
    </xf>
    <xf numFmtId="164" fontId="118" fillId="0" borderId="15" xfId="7" applyNumberFormat="1" applyFont="1" applyFill="1" applyBorder="1" applyAlignment="1" applyProtection="1">
      <alignment horizontal="center" vertical="center"/>
    </xf>
    <xf numFmtId="164" fontId="348" fillId="0" borderId="111" xfId="7" applyNumberFormat="1" applyFont="1" applyBorder="1" applyAlignment="1">
      <alignment horizontal="center"/>
    </xf>
    <xf numFmtId="164" fontId="348" fillId="0" borderId="112" xfId="7" applyNumberFormat="1" applyFont="1" applyBorder="1" applyAlignment="1">
      <alignment horizontal="center"/>
    </xf>
    <xf numFmtId="164" fontId="348" fillId="0" borderId="113" xfId="7" applyNumberFormat="1" applyFont="1" applyBorder="1" applyAlignment="1">
      <alignment horizontal="center"/>
    </xf>
    <xf numFmtId="0" fontId="0" fillId="0" borderId="63" xfId="0" applyBorder="1" applyAlignment="1">
      <alignment horizontal="center" vertical="center"/>
    </xf>
    <xf numFmtId="0" fontId="0" fillId="0" borderId="70" xfId="0" applyBorder="1" applyAlignment="1">
      <alignment horizontal="center" vertical="center"/>
    </xf>
    <xf numFmtId="0" fontId="117" fillId="0" borderId="126" xfId="0" applyFont="1" applyBorder="1" applyAlignment="1">
      <alignment horizontal="center" vertical="center" wrapText="1"/>
    </xf>
    <xf numFmtId="0" fontId="117" fillId="0" borderId="7" xfId="0" applyFont="1" applyBorder="1" applyAlignment="1">
      <alignment horizontal="center" vertical="center" wrapText="1"/>
    </xf>
    <xf numFmtId="0" fontId="118" fillId="0" borderId="14" xfId="0" applyFont="1" applyFill="1" applyBorder="1" applyAlignment="1" applyProtection="1">
      <alignment horizontal="center" vertical="center"/>
    </xf>
    <xf numFmtId="0" fontId="118" fillId="0" borderId="15" xfId="0" applyFont="1" applyFill="1" applyBorder="1" applyAlignment="1" applyProtection="1">
      <alignment horizontal="center" vertical="center"/>
    </xf>
    <xf numFmtId="0" fontId="84" fillId="0" borderId="122" xfId="0" applyFont="1" applyBorder="1" applyAlignment="1">
      <alignment horizontal="center" vertical="center"/>
    </xf>
    <xf numFmtId="0" fontId="84" fillId="0" borderId="122" xfId="0" applyFont="1" applyBorder="1" applyAlignment="1">
      <alignment horizontal="center" vertical="center" wrapText="1"/>
    </xf>
    <xf numFmtId="0" fontId="45" fillId="0" borderId="14" xfId="0" applyFont="1" applyFill="1" applyBorder="1" applyAlignment="1" applyProtection="1">
      <alignment horizontal="center" vertical="center"/>
    </xf>
    <xf numFmtId="0" fontId="45" fillId="0" borderId="15" xfId="0" applyFont="1" applyFill="1" applyBorder="1" applyAlignment="1" applyProtection="1">
      <alignment horizontal="center" vertical="center"/>
    </xf>
    <xf numFmtId="0" fontId="45" fillId="0" borderId="206" xfId="0" applyFont="1" applyBorder="1" applyAlignment="1">
      <alignment horizontal="center" vertical="center" wrapText="1"/>
    </xf>
    <xf numFmtId="0" fontId="45" fillId="0" borderId="207"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7" xfId="0" applyFont="1" applyBorder="1" applyAlignment="1">
      <alignment horizontal="center" vertical="center" wrapText="1"/>
    </xf>
    <xf numFmtId="0" fontId="86" fillId="0" borderId="75" xfId="0" applyFont="1" applyFill="1" applyBorder="1" applyAlignment="1">
      <alignment horizontal="center" vertical="center" wrapText="1"/>
    </xf>
    <xf numFmtId="0" fontId="84" fillId="0" borderId="75" xfId="0" applyFont="1" applyFill="1" applyBorder="1" applyAlignment="1">
      <alignment horizontal="center" vertical="center" wrapText="1"/>
    </xf>
    <xf numFmtId="0" fontId="45" fillId="0" borderId="75" xfId="11" applyFont="1" applyFill="1" applyBorder="1" applyAlignment="1" applyProtection="1">
      <alignment horizontal="center" vertical="center" wrapText="1"/>
    </xf>
    <xf numFmtId="0" fontId="45" fillId="0" borderId="76" xfId="11" applyFont="1" applyFill="1" applyBorder="1" applyAlignment="1" applyProtection="1">
      <alignment horizontal="center" vertical="center" wrapText="1"/>
    </xf>
    <xf numFmtId="0" fontId="45" fillId="0" borderId="65" xfId="11" applyFont="1" applyFill="1" applyBorder="1" applyAlignment="1" applyProtection="1">
      <alignment horizontal="center" vertical="center" wrapText="1"/>
    </xf>
    <xf numFmtId="0" fontId="45" fillId="0" borderId="0" xfId="11" applyFont="1" applyFill="1" applyBorder="1" applyAlignment="1" applyProtection="1">
      <alignment horizontal="center" vertical="center" wrapText="1"/>
    </xf>
    <xf numFmtId="0" fontId="3" fillId="84" borderId="7" xfId="0" applyFont="1" applyFill="1" applyBorder="1" applyAlignment="1" applyProtection="1">
      <alignment horizontal="center" vertical="center" wrapText="1"/>
    </xf>
    <xf numFmtId="0" fontId="3" fillId="84" borderId="122" xfId="0" applyFont="1" applyFill="1" applyBorder="1" applyAlignment="1" applyProtection="1">
      <alignment horizontal="center" vertical="center" wrapText="1"/>
    </xf>
    <xf numFmtId="0" fontId="3" fillId="84" borderId="7" xfId="11" applyFont="1" applyFill="1" applyBorder="1" applyAlignment="1">
      <alignment horizontal="center" vertical="top"/>
    </xf>
    <xf numFmtId="0" fontId="4" fillId="83" borderId="59" xfId="0" applyFont="1" applyFill="1" applyBorder="1" applyAlignment="1" applyProtection="1">
      <alignment horizontal="center" vertical="center" wrapText="1"/>
    </xf>
    <xf numFmtId="0" fontId="4" fillId="83" borderId="76" xfId="0" applyFont="1" applyFill="1" applyBorder="1" applyAlignment="1" applyProtection="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6" fillId="3" borderId="66" xfId="13" applyFont="1" applyFill="1" applyBorder="1" applyAlignment="1" applyProtection="1">
      <alignment horizontal="center" vertical="center" wrapText="1"/>
      <protection locked="0"/>
    </xf>
    <xf numFmtId="0" fontId="96" fillId="3" borderId="59"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4" xfId="1" applyNumberFormat="1" applyFont="1" applyFill="1" applyBorder="1" applyAlignment="1" applyProtection="1">
      <alignment horizontal="center"/>
      <protection locked="0"/>
    </xf>
    <xf numFmtId="164" fontId="45" fillId="3" borderId="25" xfId="1" applyNumberFormat="1" applyFont="1" applyFill="1" applyBorder="1" applyAlignment="1" applyProtection="1">
      <alignment horizontal="center"/>
      <protection locked="0"/>
    </xf>
    <xf numFmtId="164" fontId="45" fillId="3" borderId="26" xfId="1" applyNumberFormat="1" applyFont="1" applyFill="1" applyBorder="1" applyAlignment="1" applyProtection="1">
      <alignment horizontal="center"/>
      <protection locked="0"/>
    </xf>
    <xf numFmtId="164" fontId="45" fillId="0" borderId="13"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0" fontId="86" fillId="0" borderId="48" xfId="0" applyFont="1" applyBorder="1" applyAlignment="1">
      <alignment horizontal="center" vertical="center" wrapText="1"/>
    </xf>
    <xf numFmtId="0" fontId="86" fillId="0" borderId="49" xfId="0" applyFont="1" applyBorder="1" applyAlignment="1">
      <alignment horizontal="center" vertical="center" wrapText="1"/>
    </xf>
    <xf numFmtId="164" fontId="45" fillId="0" borderId="67" xfId="1" applyNumberFormat="1" applyFont="1" applyFill="1" applyBorder="1" applyAlignment="1" applyProtection="1">
      <alignment horizontal="center" vertical="center" wrapText="1"/>
      <protection locked="0"/>
    </xf>
    <xf numFmtId="164" fontId="45" fillId="0" borderId="68" xfId="1" applyNumberFormat="1" applyFont="1" applyFill="1" applyBorder="1" applyAlignment="1" applyProtection="1">
      <alignment horizontal="center" vertical="center" wrapText="1"/>
      <protection locked="0"/>
    </xf>
    <xf numFmtId="0" fontId="3" fillId="0" borderId="6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86" fillId="0" borderId="69" xfId="0" applyFont="1" applyBorder="1" applyAlignment="1">
      <alignment horizontal="center"/>
    </xf>
    <xf numFmtId="0" fontId="86" fillId="0" borderId="70" xfId="0" applyFont="1" applyBorder="1" applyAlignment="1">
      <alignment horizontal="center"/>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10" xfId="0" applyFont="1" applyFill="1" applyBorder="1" applyAlignment="1">
      <alignment horizontal="center" wrapText="1"/>
    </xf>
    <xf numFmtId="0" fontId="97" fillId="0" borderId="51" xfId="0" applyFont="1" applyFill="1" applyBorder="1" applyAlignment="1">
      <alignment horizontal="left" vertical="center"/>
    </xf>
    <xf numFmtId="0" fontId="97" fillId="0" borderId="52" xfId="0" applyFont="1" applyFill="1" applyBorder="1" applyAlignment="1">
      <alignment horizontal="left" vertical="center"/>
    </xf>
    <xf numFmtId="0" fontId="3" fillId="0" borderId="52"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14" xfId="0" applyFont="1" applyBorder="1" applyAlignment="1">
      <alignment horizontal="center"/>
    </xf>
    <xf numFmtId="0" fontId="3" fillId="0" borderId="15" xfId="0" applyFont="1" applyBorder="1" applyAlignment="1">
      <alignment horizontal="center" vertical="center" wrapText="1"/>
    </xf>
    <xf numFmtId="0" fontId="3" fillId="0" borderId="76" xfId="0" applyFont="1" applyBorder="1" applyAlignment="1">
      <alignment horizontal="center" vertical="center" wrapText="1"/>
    </xf>
    <xf numFmtId="0" fontId="111" fillId="0" borderId="99" xfId="0" applyNumberFormat="1" applyFont="1" applyFill="1" applyBorder="1" applyAlignment="1">
      <alignment horizontal="left" vertical="center" wrapText="1"/>
    </xf>
    <xf numFmtId="0" fontId="111" fillId="0" borderId="100" xfId="0" applyNumberFormat="1" applyFont="1" applyFill="1" applyBorder="1" applyAlignment="1">
      <alignment horizontal="left" vertical="center" wrapText="1"/>
    </xf>
    <xf numFmtId="0" fontId="111" fillId="0" borderId="104" xfId="0" applyNumberFormat="1" applyFont="1" applyFill="1" applyBorder="1" applyAlignment="1">
      <alignment horizontal="left" vertical="center" wrapText="1"/>
    </xf>
    <xf numFmtId="0" fontId="111" fillId="0" borderId="105" xfId="0" applyNumberFormat="1" applyFont="1" applyFill="1" applyBorder="1" applyAlignment="1">
      <alignment horizontal="left" vertical="center" wrapText="1"/>
    </xf>
    <xf numFmtId="0" fontId="111" fillId="0" borderId="107" xfId="0" applyNumberFormat="1" applyFont="1" applyFill="1" applyBorder="1" applyAlignment="1">
      <alignment horizontal="left" vertical="center" wrapText="1"/>
    </xf>
    <xf numFmtId="0" fontId="111" fillId="0" borderId="108" xfId="0" applyNumberFormat="1" applyFont="1" applyFill="1" applyBorder="1" applyAlignment="1">
      <alignment horizontal="left" vertical="center" wrapText="1"/>
    </xf>
    <xf numFmtId="0" fontId="112" fillId="0" borderId="101" xfId="0" applyFont="1" applyFill="1" applyBorder="1" applyAlignment="1">
      <alignment horizontal="center" vertical="center" wrapText="1"/>
    </xf>
    <xf numFmtId="0" fontId="112" fillId="0" borderId="102" xfId="0" applyFont="1" applyFill="1" applyBorder="1" applyAlignment="1">
      <alignment horizontal="center" vertical="center" wrapText="1"/>
    </xf>
    <xf numFmtId="0" fontId="112" fillId="0" borderId="103" xfId="0" applyFont="1" applyFill="1" applyBorder="1" applyAlignment="1">
      <alignment horizontal="center" vertical="center" wrapText="1"/>
    </xf>
    <xf numFmtId="0" fontId="112" fillId="0" borderId="80" xfId="0" applyFont="1" applyFill="1" applyBorder="1" applyAlignment="1">
      <alignment horizontal="center" vertical="center" wrapText="1"/>
    </xf>
    <xf numFmtId="0" fontId="112" fillId="0" borderId="106" xfId="0" applyFont="1" applyFill="1" applyBorder="1" applyAlignment="1">
      <alignment horizontal="center" vertical="center" wrapText="1"/>
    </xf>
    <xf numFmtId="0" fontId="112" fillId="0" borderId="70" xfId="0" applyFont="1" applyFill="1" applyBorder="1" applyAlignment="1">
      <alignment horizontal="center" vertical="center" wrapText="1"/>
    </xf>
    <xf numFmtId="0" fontId="108" fillId="0" borderId="126" xfId="0" applyFont="1" applyBorder="1" applyAlignment="1">
      <alignment horizontal="center" vertical="center" wrapText="1"/>
    </xf>
    <xf numFmtId="0" fontId="108" fillId="0" borderId="7" xfId="0" applyFont="1" applyBorder="1" applyAlignment="1">
      <alignment horizontal="center" vertical="center" wrapText="1"/>
    </xf>
    <xf numFmtId="0" fontId="108" fillId="0" borderId="122" xfId="0" applyFont="1" applyBorder="1" applyAlignment="1">
      <alignment horizontal="center" vertical="center" wrapText="1"/>
    </xf>
    <xf numFmtId="0" fontId="116" fillId="0" borderId="122" xfId="0" applyFont="1" applyFill="1" applyBorder="1" applyAlignment="1">
      <alignment horizontal="center" vertical="center"/>
    </xf>
    <xf numFmtId="0" fontId="116" fillId="0" borderId="101" xfId="0" applyFont="1" applyFill="1" applyBorder="1" applyAlignment="1">
      <alignment horizontal="center" vertical="center"/>
    </xf>
    <xf numFmtId="0" fontId="116" fillId="0" borderId="103" xfId="0" applyFont="1" applyFill="1" applyBorder="1" applyAlignment="1">
      <alignment horizontal="center" vertical="center"/>
    </xf>
    <xf numFmtId="0" fontId="116" fillId="0" borderId="80" xfId="0" applyFont="1" applyFill="1" applyBorder="1" applyAlignment="1">
      <alignment horizontal="center" vertical="center"/>
    </xf>
    <xf numFmtId="0" fontId="116" fillId="0" borderId="70" xfId="0" applyFont="1" applyFill="1" applyBorder="1" applyAlignment="1">
      <alignment horizontal="center" vertical="center"/>
    </xf>
    <xf numFmtId="0" fontId="112" fillId="0" borderId="122" xfId="0" applyFont="1" applyFill="1" applyBorder="1" applyAlignment="1">
      <alignment horizontal="center" vertical="center" wrapText="1"/>
    </xf>
    <xf numFmtId="0" fontId="108" fillId="0" borderId="125" xfId="0" applyFont="1" applyBorder="1" applyAlignment="1">
      <alignment horizontal="center" vertical="center" wrapText="1"/>
    </xf>
    <xf numFmtId="0" fontId="111" fillId="0" borderId="101" xfId="0" applyFont="1" applyFill="1" applyBorder="1" applyAlignment="1">
      <alignment horizontal="center" vertical="center" wrapText="1"/>
    </xf>
    <xf numFmtId="0" fontId="111" fillId="0" borderId="103" xfId="0" applyFont="1" applyFill="1" applyBorder="1" applyAlignment="1">
      <alignment horizontal="center" vertical="center" wrapText="1"/>
    </xf>
    <xf numFmtId="0" fontId="111" fillId="0" borderId="65" xfId="0" applyFont="1" applyFill="1" applyBorder="1" applyAlignment="1">
      <alignment horizontal="center" vertical="center" wrapText="1"/>
    </xf>
    <xf numFmtId="0" fontId="111" fillId="0" borderId="63" xfId="0" applyFont="1" applyFill="1" applyBorder="1" applyAlignment="1">
      <alignment horizontal="center" vertical="center" wrapText="1"/>
    </xf>
    <xf numFmtId="0" fontId="111" fillId="0" borderId="80" xfId="0" applyFont="1" applyFill="1" applyBorder="1" applyAlignment="1">
      <alignment horizontal="center" vertical="center" wrapText="1"/>
    </xf>
    <xf numFmtId="0" fontId="111" fillId="0" borderId="70" xfId="0" applyFont="1" applyFill="1" applyBorder="1" applyAlignment="1">
      <alignment horizontal="center" vertical="center" wrapText="1"/>
    </xf>
    <xf numFmtId="0" fontId="108" fillId="0" borderId="123" xfId="0" applyFont="1" applyFill="1" applyBorder="1" applyAlignment="1">
      <alignment horizontal="center" vertical="center" wrapText="1"/>
    </xf>
    <xf numFmtId="0" fontId="108" fillId="0" borderId="124" xfId="0" applyFont="1" applyFill="1" applyBorder="1" applyAlignment="1">
      <alignment horizontal="center" vertical="center" wrapText="1"/>
    </xf>
    <xf numFmtId="0" fontId="111" fillId="0" borderId="71" xfId="0" applyFont="1" applyFill="1" applyBorder="1" applyAlignment="1">
      <alignment horizontal="center" vertical="center" wrapText="1"/>
    </xf>
    <xf numFmtId="0" fontId="111" fillId="0" borderId="7" xfId="0" applyFont="1" applyFill="1" applyBorder="1" applyAlignment="1">
      <alignment horizontal="center" vertical="center" wrapText="1"/>
    </xf>
    <xf numFmtId="0" fontId="108" fillId="0" borderId="71" xfId="0" applyFont="1" applyFill="1" applyBorder="1" applyAlignment="1">
      <alignment horizontal="center" vertical="center" wrapText="1"/>
    </xf>
    <xf numFmtId="0" fontId="108" fillId="0" borderId="70" xfId="0" applyFont="1" applyBorder="1" applyAlignment="1">
      <alignment horizontal="center" vertical="center" wrapText="1"/>
    </xf>
    <xf numFmtId="0" fontId="111" fillId="0" borderId="51" xfId="0" applyNumberFormat="1" applyFont="1" applyFill="1" applyBorder="1" applyAlignment="1">
      <alignment horizontal="left" vertical="top" wrapText="1"/>
    </xf>
    <xf numFmtId="0" fontId="111" fillId="0" borderId="72" xfId="0" applyNumberFormat="1" applyFont="1" applyFill="1" applyBorder="1" applyAlignment="1">
      <alignment horizontal="left" vertical="top" wrapText="1"/>
    </xf>
    <xf numFmtId="0" fontId="111" fillId="0" borderId="58" xfId="0" applyNumberFormat="1" applyFont="1" applyFill="1" applyBorder="1" applyAlignment="1">
      <alignment horizontal="left" vertical="top" wrapText="1"/>
    </xf>
    <xf numFmtId="0" fontId="111" fillId="0" borderId="91" xfId="0" applyNumberFormat="1" applyFont="1" applyFill="1" applyBorder="1" applyAlignment="1">
      <alignment horizontal="left" vertical="top" wrapText="1"/>
    </xf>
    <xf numFmtId="0" fontId="111" fillId="0" borderId="98" xfId="0" applyNumberFormat="1" applyFont="1" applyFill="1" applyBorder="1" applyAlignment="1">
      <alignment horizontal="left" vertical="top" wrapText="1"/>
    </xf>
    <xf numFmtId="0" fontId="111" fillId="0" borderId="129" xfId="0" applyNumberFormat="1" applyFont="1" applyFill="1" applyBorder="1" applyAlignment="1">
      <alignment horizontal="left" vertical="top" wrapText="1"/>
    </xf>
    <xf numFmtId="0" fontId="111" fillId="0" borderId="82" xfId="0" applyFont="1" applyFill="1" applyBorder="1" applyAlignment="1">
      <alignment horizontal="center" vertical="center" wrapText="1"/>
    </xf>
    <xf numFmtId="0" fontId="111" fillId="0" borderId="62" xfId="0" applyFont="1" applyFill="1" applyBorder="1" applyAlignment="1">
      <alignment horizontal="center" vertical="center" wrapText="1"/>
    </xf>
    <xf numFmtId="0" fontId="108" fillId="0" borderId="59" xfId="0" applyFont="1" applyBorder="1" applyAlignment="1">
      <alignment horizontal="center" vertical="center" wrapText="1"/>
    </xf>
    <xf numFmtId="0" fontId="108" fillId="0" borderId="64" xfId="0" applyFont="1" applyFill="1" applyBorder="1" applyAlignment="1">
      <alignment horizontal="center" vertical="center" wrapText="1"/>
    </xf>
    <xf numFmtId="0" fontId="108" fillId="0" borderId="25" xfId="0" applyFont="1" applyFill="1" applyBorder="1" applyAlignment="1">
      <alignment horizontal="center" vertical="center" wrapText="1"/>
    </xf>
    <xf numFmtId="0" fontId="108" fillId="0" borderId="26" xfId="0" applyFont="1" applyFill="1" applyBorder="1" applyAlignment="1">
      <alignment horizontal="center" vertical="center" wrapText="1"/>
    </xf>
    <xf numFmtId="0" fontId="108" fillId="0" borderId="101" xfId="0" applyFont="1" applyBorder="1" applyAlignment="1">
      <alignment horizontal="center" vertical="top" wrapText="1"/>
    </xf>
    <xf numFmtId="0" fontId="108" fillId="0" borderId="102" xfId="0" applyFont="1" applyBorder="1" applyAlignment="1">
      <alignment horizontal="center" vertical="top" wrapText="1"/>
    </xf>
    <xf numFmtId="0" fontId="108" fillId="0" borderId="101" xfId="0" applyFont="1" applyFill="1" applyBorder="1" applyAlignment="1">
      <alignment horizontal="center" vertical="top" wrapText="1"/>
    </xf>
    <xf numFmtId="0" fontId="108" fillId="0" borderId="124" xfId="0" applyFont="1" applyFill="1" applyBorder="1" applyAlignment="1">
      <alignment horizontal="center" vertical="top" wrapText="1"/>
    </xf>
    <xf numFmtId="0" fontId="108" fillId="0" borderId="125" xfId="0" applyFont="1" applyFill="1" applyBorder="1" applyAlignment="1">
      <alignment horizontal="center" vertical="top" wrapText="1"/>
    </xf>
    <xf numFmtId="0" fontId="128" fillId="0" borderId="114" xfId="0" applyNumberFormat="1" applyFont="1" applyFill="1" applyBorder="1" applyAlignment="1">
      <alignment horizontal="left" vertical="top" wrapText="1"/>
    </xf>
    <xf numFmtId="0" fontId="128" fillId="0" borderId="115" xfId="0" applyNumberFormat="1" applyFont="1" applyFill="1" applyBorder="1" applyAlignment="1">
      <alignment horizontal="left" vertical="top" wrapText="1"/>
    </xf>
    <xf numFmtId="0" fontId="114" fillId="0" borderId="101" xfId="0" applyFont="1" applyBorder="1" applyAlignment="1">
      <alignment horizontal="center" vertical="center"/>
    </xf>
    <xf numFmtId="0" fontId="114" fillId="0" borderId="103" xfId="0" applyFont="1" applyBorder="1" applyAlignment="1">
      <alignment horizontal="center" vertical="center"/>
    </xf>
    <xf numFmtId="0" fontId="114" fillId="0" borderId="80" xfId="0" applyFont="1" applyBorder="1" applyAlignment="1">
      <alignment horizontal="center" vertical="center"/>
    </xf>
    <xf numFmtId="0" fontId="114" fillId="0" borderId="70" xfId="0" applyFont="1" applyBorder="1" applyAlignment="1">
      <alignment horizontal="center" vertical="center"/>
    </xf>
    <xf numFmtId="0" fontId="113" fillId="0" borderId="122" xfId="0" applyFont="1" applyBorder="1" applyAlignment="1">
      <alignment horizontal="center" vertical="center" wrapText="1"/>
    </xf>
    <xf numFmtId="0" fontId="113" fillId="0" borderId="126" xfId="0" applyFont="1" applyBorder="1" applyAlignment="1">
      <alignment horizontal="center" vertical="center" wrapText="1"/>
    </xf>
    <xf numFmtId="191" fontId="92" fillId="2" borderId="206" xfId="0" applyNumberFormat="1" applyFont="1" applyFill="1" applyBorder="1" applyAlignment="1" applyProtection="1">
      <alignment vertical="center"/>
      <protection locked="0"/>
    </xf>
    <xf numFmtId="191" fontId="92" fillId="2" borderId="207" xfId="0" applyNumberFormat="1" applyFont="1" applyFill="1" applyBorder="1" applyAlignment="1" applyProtection="1">
      <alignment vertical="center"/>
      <protection locked="0"/>
    </xf>
    <xf numFmtId="191" fontId="361" fillId="2" borderId="206" xfId="0" applyNumberFormat="1" applyFont="1" applyFill="1" applyBorder="1" applyAlignment="1" applyProtection="1">
      <alignment vertical="center"/>
      <protection locked="0"/>
    </xf>
    <xf numFmtId="191" fontId="361" fillId="2" borderId="207" xfId="0" applyNumberFormat="1" applyFont="1" applyFill="1" applyBorder="1" applyAlignment="1" applyProtection="1">
      <alignment vertical="center"/>
      <protection locked="0"/>
    </xf>
    <xf numFmtId="165" fontId="92" fillId="2" borderId="206" xfId="20950" applyNumberFormat="1" applyFont="1" applyFill="1" applyBorder="1" applyAlignment="1" applyProtection="1">
      <alignment vertical="center"/>
      <protection locked="0"/>
    </xf>
    <xf numFmtId="164" fontId="108" fillId="0" borderId="0" xfId="0" applyNumberFormat="1" applyFont="1"/>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ing%20Department/Share/External%20Reporting/NBG/FSF/2026/06/FSF-BVT-MM-2026063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G1_I-BVT-QQ-2025093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3%23Misha%23%23%20IRMA%20+%20&#4312;&#4316;&#4321;&#4322;&#4320;&#4323;&#4325;&#4330;&#4312;&#4304;\Work_irma\NBG\PILAR\pillar_geo_NEW%20-%20Wo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CF"/>
      <sheetName val="A-D"/>
      <sheetName val="A-CP"/>
      <sheetName val="A-L"/>
      <sheetName val="A-G"/>
      <sheetName val="A-LD"/>
      <sheetName val="LCR"/>
      <sheetName val="FXD"/>
      <sheetName val="FX"/>
      <sheetName val="A"/>
      <sheetName val="A-CI"/>
      <sheetName val="A-LS"/>
      <sheetName val="SD"/>
      <sheetName val="Capital"/>
      <sheetName val="CCR-CVA"/>
      <sheetName val="Capital Requirements"/>
      <sheetName val="Risk Weighted Risk Exposures"/>
      <sheetName val="CR-RWA"/>
      <sheetName val="CICR Buffer"/>
      <sheetName val="HHI Buffer"/>
      <sheetName val="CRA Buffer"/>
      <sheetName val="CRM"/>
      <sheetName val="L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8">
          <cell r="P48">
            <v>236327084.01227385</v>
          </cell>
        </row>
        <row r="78">
          <cell r="O78">
            <v>107028.80048859031</v>
          </cell>
        </row>
      </sheetData>
      <sheetData sheetId="40"/>
      <sheetData sheetId="41"/>
      <sheetData sheetId="42"/>
      <sheetData sheetId="43"/>
      <sheetData sheetId="44"/>
      <sheetData sheetId="4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9.2. MREL1"/>
      <sheetName val="9.3. MREL2"/>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4">
          <cell r="I34">
            <v>0</v>
          </cell>
        </row>
      </sheetData>
      <sheetData sheetId="19"/>
      <sheetData sheetId="20"/>
      <sheetData sheetId="21"/>
      <sheetData sheetId="22"/>
      <sheetData sheetId="23">
        <row r="20">
          <cell r="D20">
            <v>301650724.0817126</v>
          </cell>
        </row>
      </sheetData>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key ratios"/>
      <sheetName val="2. RC"/>
      <sheetName val="3. 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6. NSFR"/>
      <sheetName val=" 17. Residual Maturity"/>
      <sheetName val="18. Assets by Exposure classes"/>
      <sheetName val="19. Assets by Risk Sectors"/>
      <sheetName val="20. Provisions"/>
      <sheetName val="21. NPL"/>
      <sheetName val="22. Quality"/>
      <sheetName val="23. LTV"/>
      <sheetName val="BAZA"/>
      <sheetName val="24. Risk Sector"/>
      <sheetName val="25. Collateral"/>
      <sheetName val="26. Retail Products"/>
      <sheetName val="Instru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2">
          <cell r="H22">
            <v>34134735.792663492</v>
          </cell>
        </row>
      </sheetData>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D38"/>
  <sheetViews>
    <sheetView zoomScale="80" zoomScaleNormal="80" workbookViewId="0">
      <selection activeCell="D3" sqref="D3"/>
    </sheetView>
  </sheetViews>
  <sheetFormatPr defaultColWidth="9.33203125" defaultRowHeight="13.8"/>
  <cols>
    <col min="1" max="1" width="10.33203125" style="4" customWidth="1"/>
    <col min="2" max="2" width="138.33203125" style="5" bestFit="1" customWidth="1"/>
    <col min="3" max="3" width="39.44140625" style="5" customWidth="1"/>
    <col min="4" max="4" width="15.44140625" style="5" customWidth="1"/>
    <col min="5" max="6" width="9.33203125" style="5"/>
    <col min="7" max="7" width="25" style="5" customWidth="1"/>
    <col min="8" max="16384" width="9.33203125" style="5"/>
  </cols>
  <sheetData>
    <row r="1" spans="1:4">
      <c r="A1" s="111"/>
      <c r="B1" s="117" t="s">
        <v>209</v>
      </c>
      <c r="C1" s="111"/>
    </row>
    <row r="2" spans="1:4">
      <c r="A2" s="118">
        <v>1</v>
      </c>
      <c r="B2" s="239" t="s">
        <v>210</v>
      </c>
      <c r="C2" s="611" t="s">
        <v>756</v>
      </c>
      <c r="D2" s="612">
        <v>46203</v>
      </c>
    </row>
    <row r="3" spans="1:4" ht="14.4">
      <c r="A3" s="118">
        <v>2</v>
      </c>
      <c r="B3" s="240" t="s">
        <v>206</v>
      </c>
      <c r="C3" s="611" t="s">
        <v>753</v>
      </c>
      <c r="D3" s="525"/>
    </row>
    <row r="4" spans="1:4" ht="14.4">
      <c r="A4" s="118">
        <v>3</v>
      </c>
      <c r="B4" s="241" t="s">
        <v>211</v>
      </c>
      <c r="C4" s="611" t="s">
        <v>754</v>
      </c>
      <c r="D4" s="525"/>
    </row>
    <row r="5" spans="1:4" ht="14.4">
      <c r="A5" s="119">
        <v>4</v>
      </c>
      <c r="B5" s="242" t="s">
        <v>207</v>
      </c>
      <c r="C5" s="611" t="s">
        <v>755</v>
      </c>
      <c r="D5" s="525"/>
    </row>
    <row r="6" spans="1:4" s="120" customFormat="1" ht="45.75" customHeight="1">
      <c r="A6" s="773" t="s">
        <v>283</v>
      </c>
      <c r="B6" s="774"/>
      <c r="C6" s="774"/>
    </row>
    <row r="7" spans="1:4">
      <c r="A7" s="121" t="s">
        <v>29</v>
      </c>
      <c r="B7" s="117" t="s">
        <v>208</v>
      </c>
    </row>
    <row r="8" spans="1:4">
      <c r="A8" s="111">
        <v>1</v>
      </c>
      <c r="B8" s="153" t="s">
        <v>20</v>
      </c>
    </row>
    <row r="9" spans="1:4">
      <c r="A9" s="111">
        <v>2</v>
      </c>
      <c r="B9" s="154" t="s">
        <v>21</v>
      </c>
    </row>
    <row r="10" spans="1:4">
      <c r="A10" s="111">
        <v>3</v>
      </c>
      <c r="B10" s="154" t="s">
        <v>22</v>
      </c>
    </row>
    <row r="11" spans="1:4">
      <c r="A11" s="111">
        <v>4</v>
      </c>
      <c r="B11" s="154" t="s">
        <v>23</v>
      </c>
      <c r="C11" s="49"/>
    </row>
    <row r="12" spans="1:4">
      <c r="A12" s="111">
        <v>5</v>
      </c>
      <c r="B12" s="154" t="s">
        <v>24</v>
      </c>
    </row>
    <row r="13" spans="1:4">
      <c r="A13" s="111">
        <v>6</v>
      </c>
      <c r="B13" s="155" t="s">
        <v>218</v>
      </c>
    </row>
    <row r="14" spans="1:4">
      <c r="A14" s="111">
        <v>7</v>
      </c>
      <c r="B14" s="154" t="s">
        <v>212</v>
      </c>
    </row>
    <row r="15" spans="1:4">
      <c r="A15" s="111">
        <v>8</v>
      </c>
      <c r="B15" s="154" t="s">
        <v>213</v>
      </c>
    </row>
    <row r="16" spans="1:4">
      <c r="A16" s="111">
        <v>9</v>
      </c>
      <c r="B16" s="154" t="s">
        <v>25</v>
      </c>
    </row>
    <row r="17" spans="1:2">
      <c r="A17" s="238" t="s">
        <v>282</v>
      </c>
      <c r="B17" s="237" t="s">
        <v>269</v>
      </c>
    </row>
    <row r="18" spans="1:2" s="15" customFormat="1">
      <c r="A18" s="567" t="s">
        <v>710</v>
      </c>
      <c r="B18" s="568" t="s">
        <v>712</v>
      </c>
    </row>
    <row r="19" spans="1:2" s="15" customFormat="1">
      <c r="A19" s="569" t="s">
        <v>711</v>
      </c>
      <c r="B19" s="568" t="s">
        <v>713</v>
      </c>
    </row>
    <row r="20" spans="1:2">
      <c r="A20" s="111">
        <v>10</v>
      </c>
      <c r="B20" s="154" t="s">
        <v>26</v>
      </c>
    </row>
    <row r="21" spans="1:2">
      <c r="A21" s="111">
        <v>11</v>
      </c>
      <c r="B21" s="155" t="s">
        <v>214</v>
      </c>
    </row>
    <row r="22" spans="1:2">
      <c r="A22" s="111">
        <v>12</v>
      </c>
      <c r="B22" s="155" t="s">
        <v>27</v>
      </c>
    </row>
    <row r="23" spans="1:2">
      <c r="A23" s="258">
        <v>13</v>
      </c>
      <c r="B23" s="259" t="s">
        <v>215</v>
      </c>
    </row>
    <row r="24" spans="1:2">
      <c r="A24" s="258">
        <v>14</v>
      </c>
      <c r="B24" s="260" t="s">
        <v>240</v>
      </c>
    </row>
    <row r="25" spans="1:2">
      <c r="A25" s="261">
        <v>15</v>
      </c>
      <c r="B25" s="262" t="s">
        <v>28</v>
      </c>
    </row>
    <row r="26" spans="1:2">
      <c r="A26" s="261">
        <v>15.1</v>
      </c>
      <c r="B26" s="263" t="s">
        <v>296</v>
      </c>
    </row>
    <row r="27" spans="1:2">
      <c r="A27" s="570">
        <v>15.2</v>
      </c>
      <c r="B27" s="568" t="s">
        <v>715</v>
      </c>
    </row>
    <row r="28" spans="1:2">
      <c r="A28" s="261">
        <v>16</v>
      </c>
      <c r="B28" s="263" t="s">
        <v>337</v>
      </c>
    </row>
    <row r="29" spans="1:2">
      <c r="A29" s="261">
        <v>17</v>
      </c>
      <c r="B29" s="263" t="s">
        <v>378</v>
      </c>
    </row>
    <row r="30" spans="1:2">
      <c r="A30" s="261">
        <v>18</v>
      </c>
      <c r="B30" s="263" t="s">
        <v>665</v>
      </c>
    </row>
    <row r="31" spans="1:2">
      <c r="A31" s="261">
        <v>19</v>
      </c>
      <c r="B31" s="263" t="s">
        <v>666</v>
      </c>
    </row>
    <row r="32" spans="1:2">
      <c r="A32" s="261">
        <v>20</v>
      </c>
      <c r="B32" s="315" t="s">
        <v>667</v>
      </c>
    </row>
    <row r="33" spans="1:2">
      <c r="A33" s="261">
        <v>21</v>
      </c>
      <c r="B33" s="263" t="s">
        <v>494</v>
      </c>
    </row>
    <row r="34" spans="1:2">
      <c r="A34" s="261">
        <v>22</v>
      </c>
      <c r="B34" s="263" t="s">
        <v>668</v>
      </c>
    </row>
    <row r="35" spans="1:2">
      <c r="A35" s="261">
        <v>23</v>
      </c>
      <c r="B35" s="263" t="s">
        <v>669</v>
      </c>
    </row>
    <row r="36" spans="1:2">
      <c r="A36" s="261">
        <v>24</v>
      </c>
      <c r="B36" s="263" t="s">
        <v>670</v>
      </c>
    </row>
    <row r="37" spans="1:2">
      <c r="A37" s="261">
        <v>25</v>
      </c>
      <c r="B37" s="263" t="s">
        <v>379</v>
      </c>
    </row>
    <row r="38" spans="1:2">
      <c r="A38" s="261">
        <v>26</v>
      </c>
      <c r="B38" s="263"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C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C45" sqref="C45"/>
    </sheetView>
  </sheetViews>
  <sheetFormatPr defaultColWidth="9.33203125" defaultRowHeight="13.2"/>
  <cols>
    <col min="1" max="1" width="9.5546875" style="52" bestFit="1" customWidth="1"/>
    <col min="2" max="2" width="132.44140625" style="4" customWidth="1"/>
    <col min="3" max="3" width="18.44140625" style="4" customWidth="1"/>
    <col min="4" max="16384" width="9.33203125" style="4"/>
  </cols>
  <sheetData>
    <row r="1" spans="1:3">
      <c r="A1" s="2" t="s">
        <v>30</v>
      </c>
      <c r="B1" s="3" t="str">
        <f>'Info '!C2</f>
        <v>VTB Bank Georgia JSC</v>
      </c>
    </row>
    <row r="2" spans="1:3" s="42" customFormat="1" ht="15.75" customHeight="1">
      <c r="A2" s="42" t="s">
        <v>31</v>
      </c>
      <c r="B2" s="273">
        <f>'1. key ratios '!B2</f>
        <v>46203</v>
      </c>
    </row>
    <row r="3" spans="1:3" s="42" customFormat="1" ht="15.75" customHeight="1"/>
    <row r="4" spans="1:3" ht="13.8" thickBot="1">
      <c r="A4" s="52" t="s">
        <v>143</v>
      </c>
      <c r="B4" s="92" t="s">
        <v>142</v>
      </c>
    </row>
    <row r="5" spans="1:3">
      <c r="A5" s="53" t="s">
        <v>6</v>
      </c>
      <c r="B5" s="54"/>
      <c r="C5" s="55" t="s">
        <v>35</v>
      </c>
    </row>
    <row r="6" spans="1:3">
      <c r="A6" s="56">
        <v>1</v>
      </c>
      <c r="B6" s="57" t="s">
        <v>141</v>
      </c>
      <c r="C6" s="58">
        <f>SUM(C7:C11)</f>
        <v>203947306.90736544</v>
      </c>
    </row>
    <row r="7" spans="1:3">
      <c r="A7" s="56">
        <v>2</v>
      </c>
      <c r="B7" s="59" t="s">
        <v>140</v>
      </c>
      <c r="C7" s="60">
        <v>209008277</v>
      </c>
    </row>
    <row r="8" spans="1:3">
      <c r="A8" s="56">
        <v>3</v>
      </c>
      <c r="B8" s="61" t="s">
        <v>139</v>
      </c>
      <c r="C8" s="60"/>
    </row>
    <row r="9" spans="1:3">
      <c r="A9" s="56">
        <v>4</v>
      </c>
      <c r="B9" s="61" t="s">
        <v>138</v>
      </c>
      <c r="C9" s="60">
        <v>12066435</v>
      </c>
    </row>
    <row r="10" spans="1:3">
      <c r="A10" s="56">
        <v>5</v>
      </c>
      <c r="B10" s="61" t="s">
        <v>137</v>
      </c>
      <c r="C10" s="60"/>
    </row>
    <row r="11" spans="1:3">
      <c r="A11" s="56">
        <v>6</v>
      </c>
      <c r="B11" s="62" t="s">
        <v>136</v>
      </c>
      <c r="C11" s="60">
        <v>-17127405.092634559</v>
      </c>
    </row>
    <row r="12" spans="1:3" s="28" customFormat="1">
      <c r="A12" s="56">
        <v>7</v>
      </c>
      <c r="B12" s="57" t="s">
        <v>135</v>
      </c>
      <c r="C12" s="63">
        <f>SUM(C13:C28)</f>
        <v>12768892.27</v>
      </c>
    </row>
    <row r="13" spans="1:3" s="28" customFormat="1">
      <c r="A13" s="56">
        <v>8</v>
      </c>
      <c r="B13" s="64" t="s">
        <v>134</v>
      </c>
      <c r="C13" s="65">
        <v>12066435</v>
      </c>
    </row>
    <row r="14" spans="1:3" s="28" customFormat="1" ht="26.4">
      <c r="A14" s="56">
        <v>9</v>
      </c>
      <c r="B14" s="66" t="s">
        <v>133</v>
      </c>
      <c r="C14" s="65"/>
    </row>
    <row r="15" spans="1:3" s="28" customFormat="1">
      <c r="A15" s="56">
        <v>10</v>
      </c>
      <c r="B15" s="67" t="s">
        <v>132</v>
      </c>
      <c r="C15" s="65">
        <v>702457.27</v>
      </c>
    </row>
    <row r="16" spans="1:3" s="28" customFormat="1">
      <c r="A16" s="56">
        <v>11</v>
      </c>
      <c r="B16" s="68" t="s">
        <v>131</v>
      </c>
      <c r="C16" s="65"/>
    </row>
    <row r="17" spans="1:3" s="28" customFormat="1">
      <c r="A17" s="56">
        <v>12</v>
      </c>
      <c r="B17" s="67" t="s">
        <v>130</v>
      </c>
      <c r="C17" s="65"/>
    </row>
    <row r="18" spans="1:3" s="28" customFormat="1">
      <c r="A18" s="56">
        <v>13</v>
      </c>
      <c r="B18" s="67" t="s">
        <v>129</v>
      </c>
      <c r="C18" s="65"/>
    </row>
    <row r="19" spans="1:3" s="28" customFormat="1">
      <c r="A19" s="56">
        <v>14</v>
      </c>
      <c r="B19" s="67" t="s">
        <v>128</v>
      </c>
      <c r="C19" s="65"/>
    </row>
    <row r="20" spans="1:3" s="28" customFormat="1">
      <c r="A20" s="56">
        <v>15</v>
      </c>
      <c r="B20" s="67" t="s">
        <v>127</v>
      </c>
      <c r="C20" s="65"/>
    </row>
    <row r="21" spans="1:3" s="28" customFormat="1" ht="26.4">
      <c r="A21" s="56">
        <v>16</v>
      </c>
      <c r="B21" s="66" t="s">
        <v>126</v>
      </c>
      <c r="C21" s="65"/>
    </row>
    <row r="22" spans="1:3" s="28" customFormat="1">
      <c r="A22" s="56">
        <v>17</v>
      </c>
      <c r="B22" s="69" t="s">
        <v>125</v>
      </c>
      <c r="C22" s="65"/>
    </row>
    <row r="23" spans="1:3" s="28" customFormat="1">
      <c r="A23" s="56">
        <v>18</v>
      </c>
      <c r="B23" s="565" t="s">
        <v>517</v>
      </c>
      <c r="C23" s="317"/>
    </row>
    <row r="24" spans="1:3" s="28" customFormat="1">
      <c r="A24" s="56">
        <v>19</v>
      </c>
      <c r="B24" s="66" t="s">
        <v>124</v>
      </c>
      <c r="C24" s="65"/>
    </row>
    <row r="25" spans="1:3" s="28" customFormat="1" ht="26.4">
      <c r="A25" s="56">
        <v>20</v>
      </c>
      <c r="B25" s="66" t="s">
        <v>101</v>
      </c>
      <c r="C25" s="65"/>
    </row>
    <row r="26" spans="1:3" s="28" customFormat="1">
      <c r="A26" s="56">
        <v>21</v>
      </c>
      <c r="B26" s="70" t="s">
        <v>123</v>
      </c>
      <c r="C26" s="65"/>
    </row>
    <row r="27" spans="1:3" s="28" customFormat="1">
      <c r="A27" s="56">
        <v>22</v>
      </c>
      <c r="B27" s="70" t="s">
        <v>122</v>
      </c>
      <c r="C27" s="65"/>
    </row>
    <row r="28" spans="1:3" s="28" customFormat="1">
      <c r="A28" s="56">
        <v>23</v>
      </c>
      <c r="B28" s="70" t="s">
        <v>121</v>
      </c>
      <c r="C28" s="65"/>
    </row>
    <row r="29" spans="1:3" s="28" customFormat="1">
      <c r="A29" s="56">
        <v>24</v>
      </c>
      <c r="B29" s="71" t="s">
        <v>120</v>
      </c>
      <c r="C29" s="63">
        <f>C6-C12</f>
        <v>191178414.63736543</v>
      </c>
    </row>
    <row r="30" spans="1:3" s="28" customFormat="1">
      <c r="A30" s="72"/>
      <c r="B30" s="73"/>
      <c r="C30" s="65"/>
    </row>
    <row r="31" spans="1:3" s="28" customFormat="1">
      <c r="A31" s="72">
        <v>25</v>
      </c>
      <c r="B31" s="71" t="s">
        <v>119</v>
      </c>
      <c r="C31" s="63">
        <f>C32+C35</f>
        <v>57932600</v>
      </c>
    </row>
    <row r="32" spans="1:3" s="28" customFormat="1">
      <c r="A32" s="72">
        <v>26</v>
      </c>
      <c r="B32" s="61" t="s">
        <v>118</v>
      </c>
      <c r="C32" s="74">
        <f>C33+C34</f>
        <v>57932600</v>
      </c>
    </row>
    <row r="33" spans="1:3" s="28" customFormat="1">
      <c r="A33" s="72">
        <v>27</v>
      </c>
      <c r="B33" s="75" t="s">
        <v>179</v>
      </c>
      <c r="C33" s="65">
        <v>57932600</v>
      </c>
    </row>
    <row r="34" spans="1:3" s="28" customFormat="1">
      <c r="A34" s="72">
        <v>28</v>
      </c>
      <c r="B34" s="75" t="s">
        <v>117</v>
      </c>
      <c r="C34" s="65"/>
    </row>
    <row r="35" spans="1:3" s="28" customFormat="1">
      <c r="A35" s="72">
        <v>29</v>
      </c>
      <c r="B35" s="61" t="s">
        <v>116</v>
      </c>
      <c r="C35" s="65"/>
    </row>
    <row r="36" spans="1:3" s="28" customFormat="1">
      <c r="A36" s="72">
        <v>30</v>
      </c>
      <c r="B36" s="71" t="s">
        <v>115</v>
      </c>
      <c r="C36" s="63">
        <f>SUM(C37:C41)</f>
        <v>0</v>
      </c>
    </row>
    <row r="37" spans="1:3" s="28" customFormat="1">
      <c r="A37" s="72">
        <v>31</v>
      </c>
      <c r="B37" s="66" t="s">
        <v>114</v>
      </c>
      <c r="C37" s="65"/>
    </row>
    <row r="38" spans="1:3" s="28" customFormat="1">
      <c r="A38" s="72">
        <v>32</v>
      </c>
      <c r="B38" s="67" t="s">
        <v>113</v>
      </c>
      <c r="C38" s="65"/>
    </row>
    <row r="39" spans="1:3" s="28" customFormat="1">
      <c r="A39" s="72">
        <v>33</v>
      </c>
      <c r="B39" s="66" t="s">
        <v>112</v>
      </c>
      <c r="C39" s="65"/>
    </row>
    <row r="40" spans="1:3" s="28" customFormat="1" ht="26.4">
      <c r="A40" s="72">
        <v>34</v>
      </c>
      <c r="B40" s="66" t="s">
        <v>101</v>
      </c>
      <c r="C40" s="65"/>
    </row>
    <row r="41" spans="1:3" s="28" customFormat="1">
      <c r="A41" s="72">
        <v>35</v>
      </c>
      <c r="B41" s="70" t="s">
        <v>111</v>
      </c>
      <c r="C41" s="65"/>
    </row>
    <row r="42" spans="1:3" s="28" customFormat="1">
      <c r="A42" s="72">
        <v>36</v>
      </c>
      <c r="B42" s="71" t="s">
        <v>110</v>
      </c>
      <c r="C42" s="63">
        <f>C31-C36</f>
        <v>57932600</v>
      </c>
    </row>
    <row r="43" spans="1:3" s="28" customFormat="1">
      <c r="A43" s="72"/>
      <c r="B43" s="73"/>
      <c r="C43" s="65"/>
    </row>
    <row r="44" spans="1:3" s="28" customFormat="1">
      <c r="A44" s="72">
        <v>37</v>
      </c>
      <c r="B44" s="76" t="s">
        <v>109</v>
      </c>
      <c r="C44" s="63">
        <f>SUM(C45:C47)</f>
        <v>24623257.915520001</v>
      </c>
    </row>
    <row r="45" spans="1:3" s="28" customFormat="1">
      <c r="A45" s="72">
        <v>38</v>
      </c>
      <c r="B45" s="61" t="s">
        <v>108</v>
      </c>
      <c r="C45" s="65">
        <v>24623257.915520001</v>
      </c>
    </row>
    <row r="46" spans="1:3" s="28" customFormat="1">
      <c r="A46" s="72">
        <v>39</v>
      </c>
      <c r="B46" s="61" t="s">
        <v>107</v>
      </c>
      <c r="C46" s="65"/>
    </row>
    <row r="47" spans="1:3" s="28" customFormat="1">
      <c r="A47" s="72">
        <v>40</v>
      </c>
      <c r="B47" s="61" t="s">
        <v>106</v>
      </c>
      <c r="C47" s="65"/>
    </row>
    <row r="48" spans="1:3" s="28" customFormat="1">
      <c r="A48" s="72">
        <v>41</v>
      </c>
      <c r="B48" s="76" t="s">
        <v>105</v>
      </c>
      <c r="C48" s="63">
        <f>SUM(C49:C52)</f>
        <v>0</v>
      </c>
    </row>
    <row r="49" spans="1:3" s="28" customFormat="1">
      <c r="A49" s="72">
        <v>42</v>
      </c>
      <c r="B49" s="66" t="s">
        <v>104</v>
      </c>
      <c r="C49" s="65"/>
    </row>
    <row r="50" spans="1:3" s="28" customFormat="1">
      <c r="A50" s="72">
        <v>43</v>
      </c>
      <c r="B50" s="67" t="s">
        <v>103</v>
      </c>
      <c r="C50" s="65"/>
    </row>
    <row r="51" spans="1:3" s="28" customFormat="1">
      <c r="A51" s="72">
        <v>44</v>
      </c>
      <c r="B51" s="66" t="s">
        <v>102</v>
      </c>
      <c r="C51" s="65"/>
    </row>
    <row r="52" spans="1:3" s="28" customFormat="1" ht="26.4">
      <c r="A52" s="72">
        <v>45</v>
      </c>
      <c r="B52" s="66" t="s">
        <v>101</v>
      </c>
      <c r="C52" s="65"/>
    </row>
    <row r="53" spans="1:3" s="28" customFormat="1" ht="13.8" thickBot="1">
      <c r="A53" s="72">
        <v>46</v>
      </c>
      <c r="B53" s="77" t="s">
        <v>100</v>
      </c>
      <c r="C53" s="78">
        <f>C44-C48</f>
        <v>24623257.915520001</v>
      </c>
    </row>
    <row r="56" spans="1:3">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F25"/>
  <sheetViews>
    <sheetView zoomScale="110" zoomScaleNormal="110" workbookViewId="0">
      <selection activeCell="C7" sqref="C7:C17"/>
    </sheetView>
  </sheetViews>
  <sheetFormatPr defaultColWidth="9.33203125" defaultRowHeight="13.8"/>
  <cols>
    <col min="1" max="1" width="9.44140625" style="167" bestFit="1" customWidth="1"/>
    <col min="2" max="2" width="36.6640625" style="167" bestFit="1" customWidth="1"/>
    <col min="3" max="3" width="16.6640625" style="167" bestFit="1" customWidth="1"/>
    <col min="4" max="4" width="14" style="167" bestFit="1" customWidth="1"/>
    <col min="5" max="5" width="16.33203125" style="167" customWidth="1"/>
    <col min="6" max="16384" width="9.33203125" style="167"/>
  </cols>
  <sheetData>
    <row r="1" spans="1:4">
      <c r="A1" s="218" t="s">
        <v>30</v>
      </c>
      <c r="B1" s="3" t="str">
        <f>'Info '!C2</f>
        <v>VTB Bank Georgia JSC</v>
      </c>
    </row>
    <row r="2" spans="1:4" s="141" customFormat="1" ht="15.75" customHeight="1">
      <c r="A2" s="141" t="s">
        <v>31</v>
      </c>
      <c r="B2" s="273">
        <f>'1. key ratios '!B2</f>
        <v>46203</v>
      </c>
    </row>
    <row r="3" spans="1:4" s="141" customFormat="1" ht="15.75" customHeight="1"/>
    <row r="4" spans="1:4" ht="14.4" thickBot="1">
      <c r="A4" s="188" t="s">
        <v>268</v>
      </c>
      <c r="B4" s="226" t="s">
        <v>269</v>
      </c>
    </row>
    <row r="5" spans="1:4" s="227" customFormat="1" ht="12.75" customHeight="1">
      <c r="A5" s="256"/>
      <c r="B5" s="257" t="s">
        <v>272</v>
      </c>
      <c r="C5" s="219" t="s">
        <v>270</v>
      </c>
      <c r="D5" s="220" t="s">
        <v>271</v>
      </c>
    </row>
    <row r="6" spans="1:4" s="228" customFormat="1">
      <c r="A6" s="221">
        <v>1</v>
      </c>
      <c r="B6" s="252" t="s">
        <v>273</v>
      </c>
      <c r="C6" s="252"/>
      <c r="D6" s="222"/>
    </row>
    <row r="7" spans="1:4" s="228" customFormat="1">
      <c r="A7" s="223" t="s">
        <v>259</v>
      </c>
      <c r="B7" s="253" t="s">
        <v>274</v>
      </c>
      <c r="C7" s="245">
        <v>4.4999999999999998E-2</v>
      </c>
      <c r="D7" s="652">
        <f>C7*'5. RWA '!$C$13</f>
        <v>20948137.578636851</v>
      </c>
    </row>
    <row r="8" spans="1:4" s="228" customFormat="1">
      <c r="A8" s="223" t="s">
        <v>260</v>
      </c>
      <c r="B8" s="253" t="s">
        <v>275</v>
      </c>
      <c r="C8" s="246">
        <v>0.06</v>
      </c>
      <c r="D8" s="652">
        <f>C8*'5. RWA '!$C$13</f>
        <v>27930850.104849134</v>
      </c>
    </row>
    <row r="9" spans="1:4" s="228" customFormat="1">
      <c r="A9" s="223" t="s">
        <v>261</v>
      </c>
      <c r="B9" s="253" t="s">
        <v>276</v>
      </c>
      <c r="C9" s="246">
        <v>0.08</v>
      </c>
      <c r="D9" s="652">
        <f>C9*'5. RWA '!$C$13</f>
        <v>37241133.473132186</v>
      </c>
    </row>
    <row r="10" spans="1:4" s="228" customFormat="1">
      <c r="A10" s="221" t="s">
        <v>262</v>
      </c>
      <c r="B10" s="252" t="s">
        <v>277</v>
      </c>
      <c r="C10" s="247"/>
      <c r="D10" s="653"/>
    </row>
    <row r="11" spans="1:4" s="229" customFormat="1">
      <c r="A11" s="224" t="s">
        <v>263</v>
      </c>
      <c r="B11" s="244" t="s">
        <v>746</v>
      </c>
      <c r="C11" s="248">
        <v>2.5000000000000001E-2</v>
      </c>
      <c r="D11" s="652">
        <f>C11*'5. RWA '!$C$13</f>
        <v>11637854.210353807</v>
      </c>
    </row>
    <row r="12" spans="1:4" s="229" customFormat="1">
      <c r="A12" s="224" t="s">
        <v>264</v>
      </c>
      <c r="B12" s="244" t="s">
        <v>278</v>
      </c>
      <c r="C12" s="248">
        <v>7.4999999999999997E-3</v>
      </c>
      <c r="D12" s="652">
        <f>C12*'5. RWA '!$C$13</f>
        <v>3491356.2631061417</v>
      </c>
    </row>
    <row r="13" spans="1:4" s="229" customFormat="1">
      <c r="A13" s="224" t="s">
        <v>265</v>
      </c>
      <c r="B13" s="244" t="s">
        <v>279</v>
      </c>
      <c r="C13" s="248"/>
      <c r="D13" s="652">
        <f>C13*'5. RWA '!$C$13</f>
        <v>0</v>
      </c>
    </row>
    <row r="14" spans="1:4" s="229" customFormat="1">
      <c r="A14" s="221" t="s">
        <v>266</v>
      </c>
      <c r="B14" s="252" t="s">
        <v>326</v>
      </c>
      <c r="C14" s="249"/>
      <c r="D14" s="653"/>
    </row>
    <row r="15" spans="1:4" s="229" customFormat="1">
      <c r="A15" s="224">
        <v>3.1</v>
      </c>
      <c r="B15" s="244" t="s">
        <v>284</v>
      </c>
      <c r="C15" s="248">
        <v>0.1592540537118336</v>
      </c>
      <c r="D15" s="652">
        <f>C15*'5. RWA '!$C$13</f>
        <v>74135018.380246952</v>
      </c>
    </row>
    <row r="16" spans="1:4" s="229" customFormat="1">
      <c r="A16" s="224">
        <v>3.2</v>
      </c>
      <c r="B16" s="244" t="s">
        <v>285</v>
      </c>
      <c r="C16" s="248">
        <v>0.17318694554921646</v>
      </c>
      <c r="D16" s="652">
        <f>C16*'5. RWA '!$C$13</f>
        <v>80620976.937530562</v>
      </c>
    </row>
    <row r="17" spans="1:6" s="228" customFormat="1">
      <c r="A17" s="224">
        <v>3.3</v>
      </c>
      <c r="B17" s="244" t="s">
        <v>286</v>
      </c>
      <c r="C17" s="248">
        <v>0.1915196979668255</v>
      </c>
      <c r="D17" s="652">
        <f>C17*'5. RWA '!$C$13</f>
        <v>89155132.933956385</v>
      </c>
    </row>
    <row r="18" spans="1:6" s="227" customFormat="1" ht="12.75" customHeight="1">
      <c r="A18" s="254"/>
      <c r="B18" s="255" t="s">
        <v>325</v>
      </c>
      <c r="C18" s="250" t="s">
        <v>270</v>
      </c>
      <c r="D18" s="654" t="s">
        <v>271</v>
      </c>
    </row>
    <row r="19" spans="1:6" s="228" customFormat="1">
      <c r="A19" s="225">
        <v>4</v>
      </c>
      <c r="B19" s="244" t="s">
        <v>280</v>
      </c>
      <c r="C19" s="248">
        <f>C7+C11+C12+C13+C15</f>
        <v>0.23675405371183361</v>
      </c>
      <c r="D19" s="652">
        <f>C19*'5. RWA '!$C$13</f>
        <v>110212366.43234377</v>
      </c>
      <c r="E19" s="657">
        <f>D19-'1. key ratios '!C11</f>
        <v>0</v>
      </c>
    </row>
    <row r="20" spans="1:6" s="228" customFormat="1">
      <c r="A20" s="225">
        <v>5</v>
      </c>
      <c r="B20" s="244" t="s">
        <v>90</v>
      </c>
      <c r="C20" s="248">
        <f>C8+C11+C12+C13+C16</f>
        <v>0.26568694554921646</v>
      </c>
      <c r="D20" s="652">
        <f>C20*'5. RWA '!$C$13</f>
        <v>123681037.51583965</v>
      </c>
      <c r="E20" s="657">
        <f>D20-'1. key ratios '!C12</f>
        <v>0</v>
      </c>
    </row>
    <row r="21" spans="1:6" s="228" customFormat="1" ht="14.4" thickBot="1">
      <c r="A21" s="230" t="s">
        <v>267</v>
      </c>
      <c r="B21" s="231" t="s">
        <v>281</v>
      </c>
      <c r="C21" s="251">
        <f>C9+C11+C12+C13+C17</f>
        <v>0.30401969796682549</v>
      </c>
      <c r="D21" s="655">
        <f>C21*'5. RWA '!$C$13</f>
        <v>141525476.88054851</v>
      </c>
      <c r="E21" s="657">
        <f>D21-'1. key ratios '!C13</f>
        <v>0</v>
      </c>
    </row>
    <row r="22" spans="1:6">
      <c r="D22" s="656"/>
      <c r="F22" s="188"/>
    </row>
    <row r="23" spans="1:6">
      <c r="B23" s="187"/>
      <c r="D23" s="656"/>
    </row>
    <row r="24" spans="1:6">
      <c r="D24" s="656"/>
    </row>
    <row r="25" spans="1:6">
      <c r="D25" s="656"/>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90" zoomScaleNormal="90" workbookViewId="0">
      <selection activeCell="B18" sqref="B18:B19"/>
    </sheetView>
  </sheetViews>
  <sheetFormatPr defaultRowHeight="14.4"/>
  <cols>
    <col min="1" max="1" width="107.109375" bestFit="1" customWidth="1"/>
    <col min="2" max="2" width="50.88671875" bestFit="1" customWidth="1"/>
    <col min="3" max="3" width="28.109375" bestFit="1" customWidth="1"/>
    <col min="4" max="4" width="28.33203125" customWidth="1"/>
    <col min="5" max="7" width="28.109375" customWidth="1"/>
  </cols>
  <sheetData>
    <row r="1" spans="1:3">
      <c r="A1" s="487" t="str">
        <f>'9.1. Capital Requirements'!A1</f>
        <v>Bank:</v>
      </c>
      <c r="B1" s="488"/>
    </row>
    <row r="2" spans="1:3">
      <c r="A2" s="487" t="str">
        <f>'9.1. Capital Requirements'!A2</f>
        <v>Date:</v>
      </c>
      <c r="B2" s="489"/>
    </row>
    <row r="3" spans="1:3">
      <c r="A3" s="490" t="s">
        <v>674</v>
      </c>
      <c r="B3" s="491" t="s">
        <v>675</v>
      </c>
    </row>
    <row r="4" spans="1:3" ht="15" thickBot="1"/>
    <row r="5" spans="1:3">
      <c r="A5" s="492"/>
      <c r="B5" s="493" t="s">
        <v>676</v>
      </c>
      <c r="C5" s="524"/>
    </row>
    <row r="6" spans="1:3">
      <c r="A6" s="494" t="s">
        <v>696</v>
      </c>
      <c r="B6" s="495">
        <f>SUM(B7,B11)</f>
        <v>0</v>
      </c>
      <c r="C6" s="524"/>
    </row>
    <row r="7" spans="1:3" ht="15.6">
      <c r="A7" s="494" t="s">
        <v>682</v>
      </c>
      <c r="B7" s="495">
        <f>SUM(B8:B10)</f>
        <v>0</v>
      </c>
      <c r="C7" s="524"/>
    </row>
    <row r="8" spans="1:3">
      <c r="A8" s="496" t="s">
        <v>677</v>
      </c>
      <c r="B8" s="497"/>
      <c r="C8" s="524"/>
    </row>
    <row r="9" spans="1:3">
      <c r="A9" s="496" t="s">
        <v>678</v>
      </c>
      <c r="B9" s="497"/>
      <c r="C9" s="524"/>
    </row>
    <row r="10" spans="1:3">
      <c r="A10" s="496" t="s">
        <v>679</v>
      </c>
      <c r="B10" s="497"/>
      <c r="C10" s="524"/>
    </row>
    <row r="11" spans="1:3">
      <c r="A11" s="494" t="s">
        <v>683</v>
      </c>
      <c r="B11" s="495">
        <f>SUM(B12:B13)</f>
        <v>0</v>
      </c>
      <c r="C11" s="524"/>
    </row>
    <row r="12" spans="1:3" ht="15.6">
      <c r="A12" s="496" t="s">
        <v>702</v>
      </c>
      <c r="B12" s="497"/>
      <c r="C12" s="524"/>
    </row>
    <row r="13" spans="1:3" ht="15.6">
      <c r="A13" s="496" t="s">
        <v>684</v>
      </c>
      <c r="B13" s="497"/>
      <c r="C13" s="524"/>
    </row>
    <row r="14" spans="1:3">
      <c r="A14" s="494" t="s">
        <v>685</v>
      </c>
      <c r="B14" s="495">
        <f>SUM(B15:B16)</f>
        <v>0</v>
      </c>
      <c r="C14" s="524"/>
    </row>
    <row r="15" spans="1:3">
      <c r="A15" s="498" t="s">
        <v>686</v>
      </c>
      <c r="B15" s="497"/>
      <c r="C15" s="524"/>
    </row>
    <row r="16" spans="1:3">
      <c r="A16" s="498" t="s">
        <v>687</v>
      </c>
      <c r="B16" s="497">
        <f>B7</f>
        <v>0</v>
      </c>
      <c r="C16" s="524"/>
    </row>
    <row r="17" spans="1:5">
      <c r="A17" s="494" t="s">
        <v>690</v>
      </c>
      <c r="B17" s="495"/>
      <c r="C17" s="524"/>
    </row>
    <row r="18" spans="1:5">
      <c r="A18" s="498" t="s">
        <v>688</v>
      </c>
      <c r="B18" s="497"/>
      <c r="C18" s="524"/>
    </row>
    <row r="19" spans="1:5">
      <c r="A19" s="498" t="s">
        <v>689</v>
      </c>
      <c r="B19" s="497"/>
      <c r="C19" s="524"/>
    </row>
    <row r="20" spans="1:5">
      <c r="A20" s="494" t="s">
        <v>704</v>
      </c>
      <c r="B20" s="495"/>
      <c r="C20" s="524"/>
    </row>
    <row r="21" spans="1:5">
      <c r="A21" s="499" t="s">
        <v>691</v>
      </c>
      <c r="B21" s="500">
        <f>IFERROR(B6/B18,0)</f>
        <v>0</v>
      </c>
      <c r="C21" s="524"/>
    </row>
    <row r="22" spans="1:5">
      <c r="A22" s="499" t="s">
        <v>708</v>
      </c>
      <c r="B22" s="500">
        <f>IFERROR(B6/B19,0)</f>
        <v>0</v>
      </c>
      <c r="C22" s="524"/>
    </row>
    <row r="23" spans="1:5" ht="15" thickBot="1">
      <c r="A23" s="501" t="s">
        <v>692</v>
      </c>
      <c r="B23" s="502">
        <f>IFERROR(B6/B14,0)</f>
        <v>0</v>
      </c>
    </row>
    <row r="24" spans="1:5" ht="16.5" customHeight="1">
      <c r="A24" s="503" t="s">
        <v>680</v>
      </c>
      <c r="B24" s="504"/>
      <c r="C24" s="504"/>
      <c r="D24" s="504"/>
      <c r="E24" s="504"/>
    </row>
    <row r="25" spans="1:5" ht="25.5" customHeight="1">
      <c r="A25" s="503" t="s">
        <v>701</v>
      </c>
    </row>
    <row r="26" spans="1:5" ht="42.45" customHeight="1">
      <c r="A26" s="503" t="s">
        <v>703</v>
      </c>
      <c r="B26" s="167"/>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70" zoomScaleNormal="70" workbookViewId="0">
      <selection activeCell="B2" sqref="B2"/>
    </sheetView>
  </sheetViews>
  <sheetFormatPr defaultRowHeight="14.4"/>
  <cols>
    <col min="1" max="1" width="56.6640625" customWidth="1"/>
    <col min="2" max="2" width="28.109375" bestFit="1" customWidth="1"/>
    <col min="3" max="3" width="28.33203125" customWidth="1"/>
    <col min="4" max="6" width="28.109375" customWidth="1"/>
  </cols>
  <sheetData>
    <row r="1" spans="1:7">
      <c r="A1" s="487" t="s">
        <v>30</v>
      </c>
      <c r="B1" s="488">
        <v>0</v>
      </c>
      <c r="C1" s="167"/>
    </row>
    <row r="2" spans="1:7">
      <c r="A2" s="487" t="s">
        <v>31</v>
      </c>
      <c r="B2" s="489"/>
      <c r="C2" s="167"/>
    </row>
    <row r="3" spans="1:7">
      <c r="A3" s="490" t="s">
        <v>681</v>
      </c>
      <c r="B3" s="491" t="s">
        <v>675</v>
      </c>
      <c r="C3" s="167"/>
    </row>
    <row r="5" spans="1:7">
      <c r="A5" s="505"/>
    </row>
    <row r="6" spans="1:7" ht="15" thickBot="1">
      <c r="A6" s="506"/>
      <c r="B6" s="506"/>
      <c r="C6" s="506"/>
      <c r="D6" s="506"/>
      <c r="E6" s="506"/>
      <c r="F6" s="506"/>
    </row>
    <row r="7" spans="1:7">
      <c r="A7" s="809"/>
      <c r="B7" s="811" t="s">
        <v>707</v>
      </c>
      <c r="C7" s="811"/>
      <c r="D7" s="811"/>
      <c r="E7" s="811"/>
      <c r="F7" s="812" t="s">
        <v>64</v>
      </c>
    </row>
    <row r="8" spans="1:7">
      <c r="A8" s="810"/>
      <c r="B8" s="507" t="s">
        <v>693</v>
      </c>
      <c r="C8" s="507" t="s">
        <v>694</v>
      </c>
      <c r="D8" s="507" t="s">
        <v>695</v>
      </c>
      <c r="E8" s="507" t="s">
        <v>705</v>
      </c>
      <c r="F8" s="813"/>
      <c r="G8" s="525"/>
    </row>
    <row r="9" spans="1:7">
      <c r="A9" s="508" t="s">
        <v>696</v>
      </c>
      <c r="B9" s="509">
        <f>B13+B17</f>
        <v>0</v>
      </c>
      <c r="C9" s="509">
        <f t="shared" ref="C9:E9" si="0">C13+C17</f>
        <v>0</v>
      </c>
      <c r="D9" s="509">
        <f t="shared" si="0"/>
        <v>0</v>
      </c>
      <c r="E9" s="509">
        <f t="shared" si="0"/>
        <v>0</v>
      </c>
      <c r="F9" s="510">
        <f>F13+F17</f>
        <v>0</v>
      </c>
    </row>
    <row r="10" spans="1:7">
      <c r="A10" s="511" t="s">
        <v>698</v>
      </c>
      <c r="B10" s="512">
        <f t="shared" ref="B10:E12" si="1">B14+B18</f>
        <v>0</v>
      </c>
      <c r="C10" s="512">
        <f t="shared" si="1"/>
        <v>0</v>
      </c>
      <c r="D10" s="512">
        <f t="shared" si="1"/>
        <v>0</v>
      </c>
      <c r="E10" s="512">
        <f t="shared" si="1"/>
        <v>0</v>
      </c>
      <c r="F10" s="510">
        <f>SUM(B10:E10)</f>
        <v>0</v>
      </c>
      <c r="G10" s="524"/>
    </row>
    <row r="11" spans="1:7">
      <c r="A11" s="511" t="s">
        <v>706</v>
      </c>
      <c r="B11" s="512">
        <f t="shared" si="1"/>
        <v>0</v>
      </c>
      <c r="C11" s="512">
        <f t="shared" si="1"/>
        <v>0</v>
      </c>
      <c r="D11" s="512">
        <f t="shared" si="1"/>
        <v>0</v>
      </c>
      <c r="E11" s="512">
        <f t="shared" si="1"/>
        <v>0</v>
      </c>
      <c r="F11" s="510">
        <f t="shared" ref="F11:F12" si="2">SUM(B11:E11)</f>
        <v>0</v>
      </c>
      <c r="G11" s="524"/>
    </row>
    <row r="12" spans="1:7">
      <c r="A12" s="513" t="s">
        <v>697</v>
      </c>
      <c r="B12" s="512">
        <f t="shared" si="1"/>
        <v>0</v>
      </c>
      <c r="C12" s="512">
        <f t="shared" si="1"/>
        <v>0</v>
      </c>
      <c r="D12" s="512">
        <f t="shared" si="1"/>
        <v>0</v>
      </c>
      <c r="E12" s="512">
        <f t="shared" si="1"/>
        <v>0</v>
      </c>
      <c r="F12" s="510">
        <f t="shared" si="2"/>
        <v>0</v>
      </c>
      <c r="G12" s="524"/>
    </row>
    <row r="13" spans="1:7">
      <c r="A13" s="514" t="s">
        <v>687</v>
      </c>
      <c r="B13" s="515"/>
      <c r="C13" s="515"/>
      <c r="D13" s="515"/>
      <c r="E13" s="515"/>
      <c r="F13" s="516"/>
    </row>
    <row r="14" spans="1:7">
      <c r="A14" s="511" t="s">
        <v>698</v>
      </c>
      <c r="B14" s="517"/>
      <c r="C14" s="517"/>
      <c r="D14" s="517"/>
      <c r="E14" s="517"/>
      <c r="F14" s="518"/>
    </row>
    <row r="15" spans="1:7">
      <c r="A15" s="511" t="s">
        <v>706</v>
      </c>
      <c r="B15" s="517"/>
      <c r="C15" s="517"/>
      <c r="D15" s="517"/>
      <c r="E15" s="517"/>
      <c r="F15" s="518"/>
    </row>
    <row r="16" spans="1:7">
      <c r="A16" s="513" t="s">
        <v>697</v>
      </c>
      <c r="B16" s="517"/>
      <c r="C16" s="517"/>
      <c r="D16" s="517"/>
      <c r="E16" s="517"/>
      <c r="F16" s="518"/>
    </row>
    <row r="17" spans="1:6">
      <c r="A17" s="514" t="s">
        <v>683</v>
      </c>
      <c r="B17" s="515"/>
      <c r="C17" s="515"/>
      <c r="D17" s="515"/>
      <c r="E17" s="515"/>
      <c r="F17" s="518"/>
    </row>
    <row r="18" spans="1:6">
      <c r="A18" s="511" t="s">
        <v>698</v>
      </c>
      <c r="B18" s="517"/>
      <c r="C18" s="517"/>
      <c r="D18" s="517"/>
      <c r="E18" s="517"/>
      <c r="F18" s="518"/>
    </row>
    <row r="19" spans="1:6">
      <c r="A19" s="511" t="s">
        <v>706</v>
      </c>
      <c r="B19" s="517"/>
      <c r="C19" s="517"/>
      <c r="D19" s="517"/>
      <c r="E19" s="517"/>
      <c r="F19" s="518"/>
    </row>
    <row r="20" spans="1:6" ht="15" thickBot="1">
      <c r="A20" s="513" t="s">
        <v>697</v>
      </c>
      <c r="B20" s="519"/>
      <c r="C20" s="519"/>
      <c r="D20" s="519"/>
      <c r="E20" s="519"/>
      <c r="F20" s="520"/>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9"/>
  <sheetViews>
    <sheetView zoomScale="80" zoomScaleNormal="80" workbookViewId="0">
      <pane xSplit="1" ySplit="5" topLeftCell="B54" activePane="bottomRight" state="frozen"/>
      <selection activeCell="B19" sqref="B19"/>
      <selection pane="topRight" activeCell="B19" sqref="B19"/>
      <selection pane="bottomLeft" activeCell="B19" sqref="B19"/>
      <selection pane="bottomRight" activeCell="C67" sqref="C67"/>
    </sheetView>
  </sheetViews>
  <sheetFormatPr defaultColWidth="9.33203125" defaultRowHeight="13.8"/>
  <cols>
    <col min="1" max="1" width="10.6640625" style="4" customWidth="1"/>
    <col min="2" max="2" width="91.6640625" style="4" customWidth="1"/>
    <col min="3" max="3" width="53.33203125" style="4" customWidth="1"/>
    <col min="4" max="4" width="32.33203125" style="4" customWidth="1"/>
    <col min="5" max="5" width="9.44140625" style="5" customWidth="1"/>
    <col min="6" max="16384" width="9.33203125" style="5"/>
  </cols>
  <sheetData>
    <row r="1" spans="1:6">
      <c r="A1" s="2" t="s">
        <v>30</v>
      </c>
      <c r="B1" s="3" t="str">
        <f>'Info '!C2</f>
        <v>VTB Bank Georgia JSC</v>
      </c>
      <c r="E1" s="4"/>
      <c r="F1" s="4"/>
    </row>
    <row r="2" spans="1:6" s="42" customFormat="1" ht="15.75" customHeight="1">
      <c r="A2" s="2" t="s">
        <v>31</v>
      </c>
      <c r="B2" s="273">
        <f>'1. key ratios '!B2</f>
        <v>46203</v>
      </c>
    </row>
    <row r="3" spans="1:6" s="42" customFormat="1" ht="15.75" customHeight="1">
      <c r="A3" s="79"/>
    </row>
    <row r="4" spans="1:6" s="42" customFormat="1" ht="15.75" customHeight="1" thickBot="1">
      <c r="A4" s="42" t="s">
        <v>47</v>
      </c>
      <c r="B4" s="137" t="s">
        <v>165</v>
      </c>
      <c r="D4" s="18" t="s">
        <v>35</v>
      </c>
    </row>
    <row r="5" spans="1:6" ht="26.4">
      <c r="A5" s="80" t="s">
        <v>6</v>
      </c>
      <c r="B5" s="157" t="s">
        <v>205</v>
      </c>
      <c r="C5" s="81" t="s">
        <v>624</v>
      </c>
      <c r="D5" s="82" t="s">
        <v>49</v>
      </c>
    </row>
    <row r="6" spans="1:6" ht="14.4">
      <c r="A6" s="318">
        <v>1</v>
      </c>
      <c r="B6" s="319" t="s">
        <v>525</v>
      </c>
      <c r="C6" s="658">
        <f>SUM(C7:C9)</f>
        <v>204227904.64030001</v>
      </c>
      <c r="D6" s="659"/>
      <c r="E6" s="83"/>
    </row>
    <row r="7" spans="1:6" ht="14.4">
      <c r="A7" s="318">
        <v>1.1000000000000001</v>
      </c>
      <c r="B7" s="320" t="s">
        <v>526</v>
      </c>
      <c r="C7" s="660">
        <f>'2. SOFP'!E8</f>
        <v>197021254.8522</v>
      </c>
      <c r="D7" s="661"/>
      <c r="E7" s="83"/>
    </row>
    <row r="8" spans="1:6" ht="14.4">
      <c r="A8" s="318">
        <v>1.2</v>
      </c>
      <c r="B8" s="320" t="s">
        <v>527</v>
      </c>
      <c r="C8" s="660">
        <f>'2. SOFP'!E9</f>
        <v>400099.8</v>
      </c>
      <c r="D8" s="661"/>
      <c r="E8" s="83"/>
    </row>
    <row r="9" spans="1:6" ht="14.4">
      <c r="A9" s="318">
        <v>1.3</v>
      </c>
      <c r="B9" s="320" t="s">
        <v>528</v>
      </c>
      <c r="C9" s="660">
        <f>'2. SOFP'!E10</f>
        <v>6806549.9880999988</v>
      </c>
      <c r="D9" s="661"/>
      <c r="E9" s="83"/>
    </row>
    <row r="10" spans="1:6" ht="14.4">
      <c r="A10" s="318">
        <v>2</v>
      </c>
      <c r="B10" s="321" t="s">
        <v>529</v>
      </c>
      <c r="C10" s="662"/>
      <c r="D10" s="661"/>
      <c r="E10" s="83"/>
    </row>
    <row r="11" spans="1:6" ht="14.4">
      <c r="A11" s="318">
        <v>2.1</v>
      </c>
      <c r="B11" s="322" t="s">
        <v>530</v>
      </c>
      <c r="C11" s="663"/>
      <c r="D11" s="664"/>
      <c r="E11" s="84"/>
    </row>
    <row r="12" spans="1:6" ht="14.4">
      <c r="A12" s="318">
        <v>3</v>
      </c>
      <c r="B12" s="323" t="s">
        <v>531</v>
      </c>
      <c r="C12" s="665"/>
      <c r="D12" s="664"/>
      <c r="E12" s="84"/>
    </row>
    <row r="13" spans="1:6" ht="14.4">
      <c r="A13" s="318">
        <v>4</v>
      </c>
      <c r="B13" s="324" t="s">
        <v>532</v>
      </c>
      <c r="C13" s="665"/>
      <c r="D13" s="664"/>
      <c r="E13" s="84"/>
    </row>
    <row r="14" spans="1:6" ht="14.4">
      <c r="A14" s="318">
        <v>5</v>
      </c>
      <c r="B14" s="325" t="s">
        <v>533</v>
      </c>
      <c r="C14" s="665">
        <f>SUM(C15:C17)</f>
        <v>54000</v>
      </c>
      <c r="D14" s="664"/>
      <c r="E14" s="84"/>
    </row>
    <row r="15" spans="1:6" ht="14.4">
      <c r="A15" s="318">
        <v>5.0999999999999996</v>
      </c>
      <c r="B15" s="326" t="s">
        <v>534</v>
      </c>
      <c r="C15" s="666">
        <f>'2. SOFP'!E16</f>
        <v>54000</v>
      </c>
      <c r="D15" s="664"/>
      <c r="E15" s="83"/>
    </row>
    <row r="16" spans="1:6" ht="14.4">
      <c r="A16" s="318">
        <v>5.2</v>
      </c>
      <c r="B16" s="326" t="s">
        <v>535</v>
      </c>
      <c r="C16" s="666">
        <f>'2. SOFP'!E17</f>
        <v>0</v>
      </c>
      <c r="D16" s="661"/>
      <c r="E16" s="83"/>
    </row>
    <row r="17" spans="1:5" ht="14.4">
      <c r="A17" s="318">
        <v>5.3</v>
      </c>
      <c r="B17" s="327" t="s">
        <v>536</v>
      </c>
      <c r="C17" s="666">
        <f>'2. SOFP'!E18</f>
        <v>0</v>
      </c>
      <c r="D17" s="661"/>
      <c r="E17" s="83"/>
    </row>
    <row r="18" spans="1:5" ht="14.4">
      <c r="A18" s="318">
        <v>6</v>
      </c>
      <c r="B18" s="323" t="s">
        <v>537</v>
      </c>
      <c r="C18" s="662">
        <f>SUM(C19:C20)</f>
        <v>123698147.58613946</v>
      </c>
      <c r="D18" s="661"/>
      <c r="E18" s="83"/>
    </row>
    <row r="19" spans="1:5" ht="14.4">
      <c r="A19" s="318">
        <v>6.1</v>
      </c>
      <c r="B19" s="326" t="s">
        <v>535</v>
      </c>
      <c r="C19" s="663">
        <f>'2. SOFP'!E20</f>
        <v>0</v>
      </c>
      <c r="D19" s="661"/>
      <c r="E19" s="83"/>
    </row>
    <row r="20" spans="1:5" ht="14.4">
      <c r="A20" s="318">
        <v>6.2</v>
      </c>
      <c r="B20" s="327" t="s">
        <v>536</v>
      </c>
      <c r="C20" s="663">
        <f>'2. SOFP'!E21</f>
        <v>123698147.58613946</v>
      </c>
      <c r="D20" s="661"/>
      <c r="E20" s="83"/>
    </row>
    <row r="21" spans="1:5" ht="14.4">
      <c r="A21" s="318">
        <v>7</v>
      </c>
      <c r="B21" s="321" t="s">
        <v>538</v>
      </c>
      <c r="C21" s="665">
        <v>0</v>
      </c>
      <c r="D21" s="661"/>
      <c r="E21" s="83"/>
    </row>
    <row r="22" spans="1:5" ht="14.4">
      <c r="A22" s="318">
        <v>8</v>
      </c>
      <c r="B22" s="328" t="s">
        <v>539</v>
      </c>
      <c r="C22" s="662"/>
      <c r="D22" s="661"/>
      <c r="E22" s="83"/>
    </row>
    <row r="23" spans="1:5" ht="14.4">
      <c r="A23" s="318">
        <v>9</v>
      </c>
      <c r="B23" s="324" t="s">
        <v>540</v>
      </c>
      <c r="C23" s="662">
        <f>SUM(C24:C25)</f>
        <v>60289722.899999999</v>
      </c>
      <c r="D23" s="667"/>
      <c r="E23" s="83"/>
    </row>
    <row r="24" spans="1:5" ht="14.4">
      <c r="A24" s="318">
        <v>9.1</v>
      </c>
      <c r="B24" s="326" t="s">
        <v>541</v>
      </c>
      <c r="C24" s="668">
        <f>'2. SOFP'!E25</f>
        <v>31846446.029999997</v>
      </c>
      <c r="D24" s="669"/>
      <c r="E24" s="83"/>
    </row>
    <row r="25" spans="1:5" ht="14.4">
      <c r="A25" s="318">
        <v>9.1999999999999993</v>
      </c>
      <c r="B25" s="326" t="s">
        <v>542</v>
      </c>
      <c r="C25" s="668">
        <f>'2. SOFP'!E26</f>
        <v>28443276.870000001</v>
      </c>
      <c r="D25" s="670"/>
      <c r="E25" s="85"/>
    </row>
    <row r="26" spans="1:5" ht="14.4">
      <c r="A26" s="318">
        <v>10</v>
      </c>
      <c r="B26" s="324" t="s">
        <v>543</v>
      </c>
      <c r="C26" s="662">
        <f>SUM(C27:C28)</f>
        <v>702457.27</v>
      </c>
      <c r="D26" s="486" t="s">
        <v>776</v>
      </c>
      <c r="E26" s="83"/>
    </row>
    <row r="27" spans="1:5" ht="14.4">
      <c r="A27" s="318">
        <v>10.1</v>
      </c>
      <c r="B27" s="326" t="s">
        <v>544</v>
      </c>
      <c r="C27" s="660">
        <v>0</v>
      </c>
      <c r="D27" s="661"/>
      <c r="E27" s="83"/>
    </row>
    <row r="28" spans="1:5" ht="14.4">
      <c r="A28" s="318">
        <v>10.199999999999999</v>
      </c>
      <c r="B28" s="326" t="s">
        <v>545</v>
      </c>
      <c r="C28" s="660">
        <f>'2. SOFP'!E29</f>
        <v>702457.27</v>
      </c>
      <c r="D28" s="661"/>
      <c r="E28" s="83"/>
    </row>
    <row r="29" spans="1:5" ht="14.4">
      <c r="A29" s="318">
        <v>11</v>
      </c>
      <c r="B29" s="324" t="s">
        <v>546</v>
      </c>
      <c r="C29" s="662">
        <f>SUM(C30:C31)</f>
        <v>0</v>
      </c>
      <c r="D29" s="661"/>
      <c r="E29" s="83"/>
    </row>
    <row r="30" spans="1:5" ht="14.4">
      <c r="A30" s="318">
        <v>11.1</v>
      </c>
      <c r="B30" s="326" t="s">
        <v>547</v>
      </c>
      <c r="C30" s="660">
        <f>'2. SOFP'!E31</f>
        <v>0</v>
      </c>
      <c r="D30" s="661"/>
      <c r="E30" s="83"/>
    </row>
    <row r="31" spans="1:5" ht="14.4">
      <c r="A31" s="318">
        <v>11.2</v>
      </c>
      <c r="B31" s="326" t="s">
        <v>548</v>
      </c>
      <c r="C31" s="660">
        <f>'2. SOFP'!E32</f>
        <v>0</v>
      </c>
      <c r="D31" s="661"/>
      <c r="E31" s="83"/>
    </row>
    <row r="32" spans="1:5" ht="14.4">
      <c r="A32" s="318">
        <v>13</v>
      </c>
      <c r="B32" s="324" t="s">
        <v>549</v>
      </c>
      <c r="C32" s="662">
        <f>'2. SOFP'!E33</f>
        <v>41427295.348509237</v>
      </c>
      <c r="D32" s="661"/>
      <c r="E32" s="83"/>
    </row>
    <row r="33" spans="1:5" ht="14.4">
      <c r="A33" s="318">
        <v>13.1</v>
      </c>
      <c r="B33" s="329" t="s">
        <v>550</v>
      </c>
      <c r="C33" s="660">
        <f>'2. SOFP'!E34</f>
        <v>24416532.390000001</v>
      </c>
      <c r="D33" s="661"/>
      <c r="E33" s="83"/>
    </row>
    <row r="34" spans="1:5" ht="14.4">
      <c r="A34" s="318">
        <v>13.2</v>
      </c>
      <c r="B34" s="329" t="s">
        <v>551</v>
      </c>
      <c r="C34" s="668"/>
      <c r="D34" s="669"/>
      <c r="E34" s="83"/>
    </row>
    <row r="35" spans="1:5" ht="14.4">
      <c r="A35" s="318">
        <v>14</v>
      </c>
      <c r="B35" s="330" t="s">
        <v>552</v>
      </c>
      <c r="C35" s="671">
        <f>SUM(C32,C29,C26,C23,C21:C22,C18,C12:C14,C10,C6)</f>
        <v>430399527.74494874</v>
      </c>
      <c r="D35" s="669"/>
      <c r="E35" s="83">
        <f>C35-'2. SOFP'!E36</f>
        <v>0</v>
      </c>
    </row>
    <row r="36" spans="1:5" ht="14.4">
      <c r="A36" s="318"/>
      <c r="B36" s="331" t="s">
        <v>553</v>
      </c>
      <c r="C36" s="672"/>
      <c r="D36" s="673"/>
      <c r="E36" s="83"/>
    </row>
    <row r="37" spans="1:5" ht="14.4">
      <c r="A37" s="318">
        <v>15</v>
      </c>
      <c r="B37" s="332" t="s">
        <v>554</v>
      </c>
      <c r="C37" s="674"/>
      <c r="D37" s="670"/>
      <c r="E37" s="85"/>
    </row>
    <row r="38" spans="1:5" ht="14.4">
      <c r="A38" s="333">
        <v>15.1</v>
      </c>
      <c r="B38" s="334" t="s">
        <v>530</v>
      </c>
      <c r="C38" s="660"/>
      <c r="D38" s="661"/>
      <c r="E38" s="83"/>
    </row>
    <row r="39" spans="1:5" ht="14.4">
      <c r="A39" s="333">
        <v>16</v>
      </c>
      <c r="B39" s="321" t="s">
        <v>555</v>
      </c>
      <c r="C39" s="662"/>
      <c r="D39" s="661"/>
      <c r="E39" s="83"/>
    </row>
    <row r="40" spans="1:5" ht="14.4">
      <c r="A40" s="333">
        <v>17</v>
      </c>
      <c r="B40" s="321" t="s">
        <v>556</v>
      </c>
      <c r="C40" s="662">
        <f>C41+C42+C43+C44</f>
        <v>13453710.405799998</v>
      </c>
      <c r="D40" s="661"/>
      <c r="E40" s="83"/>
    </row>
    <row r="41" spans="1:5" ht="14.4">
      <c r="A41" s="333">
        <v>17.100000000000001</v>
      </c>
      <c r="B41" s="335" t="s">
        <v>557</v>
      </c>
      <c r="C41" s="660">
        <f>'2. SOFP'!E42</f>
        <v>13453710.405799998</v>
      </c>
      <c r="D41" s="661"/>
      <c r="E41" s="83"/>
    </row>
    <row r="42" spans="1:5" ht="14.4">
      <c r="A42" s="333">
        <v>17.2</v>
      </c>
      <c r="B42" s="336" t="s">
        <v>558</v>
      </c>
      <c r="C42" s="668"/>
      <c r="D42" s="669"/>
      <c r="E42" s="83"/>
    </row>
    <row r="43" spans="1:5" ht="14.4">
      <c r="A43" s="333">
        <v>17.3</v>
      </c>
      <c r="B43" s="364" t="s">
        <v>559</v>
      </c>
      <c r="C43" s="675"/>
      <c r="D43" s="676"/>
      <c r="E43" s="83"/>
    </row>
    <row r="44" spans="1:5" ht="14.4">
      <c r="A44" s="333">
        <v>17.399999999999999</v>
      </c>
      <c r="B44" s="365" t="s">
        <v>560</v>
      </c>
      <c r="C44" s="675"/>
      <c r="D44" s="676"/>
      <c r="E44" s="83"/>
    </row>
    <row r="45" spans="1:5" ht="14.4">
      <c r="A45" s="333">
        <v>18</v>
      </c>
      <c r="B45" s="366" t="s">
        <v>561</v>
      </c>
      <c r="C45" s="677">
        <f>'2. SOFP'!E46</f>
        <v>5657.7233832724496</v>
      </c>
      <c r="D45" s="678"/>
      <c r="E45" s="85"/>
    </row>
    <row r="46" spans="1:5" ht="14.4">
      <c r="A46" s="333">
        <v>19</v>
      </c>
      <c r="B46" s="366" t="s">
        <v>562</v>
      </c>
      <c r="C46" s="677">
        <f>'2. SOFP'!E47</f>
        <v>102308</v>
      </c>
      <c r="D46" s="679"/>
    </row>
    <row r="47" spans="1:5" ht="14.4">
      <c r="A47" s="333">
        <v>19.100000000000001</v>
      </c>
      <c r="B47" s="367" t="s">
        <v>563</v>
      </c>
      <c r="C47" s="680">
        <f>'2. SOFP'!E48</f>
        <v>0</v>
      </c>
      <c r="D47" s="679"/>
    </row>
    <row r="48" spans="1:5" ht="14.4">
      <c r="A48" s="333">
        <v>19.2</v>
      </c>
      <c r="B48" s="367" t="s">
        <v>564</v>
      </c>
      <c r="C48" s="680">
        <f>'2. SOFP'!E49</f>
        <v>102308</v>
      </c>
      <c r="D48" s="679"/>
    </row>
    <row r="49" spans="1:5" ht="14.4">
      <c r="A49" s="333">
        <v>20</v>
      </c>
      <c r="B49" s="337" t="s">
        <v>565</v>
      </c>
      <c r="C49" s="677">
        <f>'2. SOFP'!E50</f>
        <v>134670038.86160001</v>
      </c>
      <c r="D49" s="679"/>
    </row>
    <row r="50" spans="1:5" ht="14.4">
      <c r="A50" s="333">
        <v>21</v>
      </c>
      <c r="B50" s="368" t="s">
        <v>566</v>
      </c>
      <c r="C50" s="677">
        <f>'2. SOFP'!E51</f>
        <v>20287905.846799999</v>
      </c>
      <c r="D50" s="679"/>
    </row>
    <row r="51" spans="1:5" ht="14.4">
      <c r="A51" s="333">
        <v>21.1</v>
      </c>
      <c r="B51" s="336" t="s">
        <v>567</v>
      </c>
      <c r="C51" s="680">
        <f>'2. SOFP'!E52</f>
        <v>1060412.6299999999</v>
      </c>
      <c r="D51" s="679"/>
    </row>
    <row r="52" spans="1:5" ht="14.4">
      <c r="A52" s="333">
        <v>22</v>
      </c>
      <c r="B52" s="338" t="s">
        <v>568</v>
      </c>
      <c r="C52" s="681">
        <f>SUM(C49:C50,C45:C46,C39:C40,C37)</f>
        <v>168519620.83758327</v>
      </c>
      <c r="D52" s="679"/>
      <c r="E52" s="682">
        <f>C52-'2. SOFP'!E53</f>
        <v>0</v>
      </c>
    </row>
    <row r="53" spans="1:5" ht="14.4">
      <c r="A53" s="333"/>
      <c r="B53" s="339" t="s">
        <v>569</v>
      </c>
      <c r="C53" s="675"/>
      <c r="D53" s="679"/>
    </row>
    <row r="54" spans="1:5" ht="14.4">
      <c r="A54" s="333">
        <v>23</v>
      </c>
      <c r="B54" s="337" t="s">
        <v>570</v>
      </c>
      <c r="C54" s="681">
        <f>'2. SOFP'!E55</f>
        <v>209008277</v>
      </c>
      <c r="D54" s="679"/>
    </row>
    <row r="55" spans="1:5" ht="14.4">
      <c r="A55" s="333">
        <v>24</v>
      </c>
      <c r="B55" s="337" t="s">
        <v>571</v>
      </c>
      <c r="C55" s="681">
        <f>'2. SOFP'!E56</f>
        <v>0</v>
      </c>
      <c r="D55" s="679"/>
    </row>
    <row r="56" spans="1:5" ht="14.4">
      <c r="A56" s="333">
        <v>25</v>
      </c>
      <c r="B56" s="366" t="s">
        <v>572</v>
      </c>
      <c r="C56" s="681">
        <f>'2. SOFP'!E57</f>
        <v>0</v>
      </c>
      <c r="D56" s="679"/>
    </row>
    <row r="57" spans="1:5" ht="14.4">
      <c r="A57" s="333">
        <v>26</v>
      </c>
      <c r="B57" s="366" t="s">
        <v>573</v>
      </c>
      <c r="C57" s="681">
        <f>'2. SOFP'!E58</f>
        <v>0</v>
      </c>
      <c r="D57" s="679"/>
    </row>
    <row r="58" spans="1:5" ht="14.4">
      <c r="A58" s="333">
        <v>27</v>
      </c>
      <c r="B58" s="366" t="s">
        <v>574</v>
      </c>
      <c r="C58" s="681">
        <f>'2. SOFP'!E59</f>
        <v>57932600</v>
      </c>
      <c r="D58" s="679"/>
    </row>
    <row r="59" spans="1:5" ht="14.4">
      <c r="A59" s="333">
        <v>27.1</v>
      </c>
      <c r="B59" s="365" t="s">
        <v>575</v>
      </c>
      <c r="C59" s="675"/>
      <c r="D59" s="679"/>
    </row>
    <row r="60" spans="1:5" ht="14.4">
      <c r="A60" s="333">
        <v>27.2</v>
      </c>
      <c r="B60" s="365" t="s">
        <v>576</v>
      </c>
      <c r="C60" s="675">
        <f>'2. SOFP'!E59</f>
        <v>57932600</v>
      </c>
      <c r="D60" s="679"/>
    </row>
    <row r="61" spans="1:5" ht="14.4">
      <c r="A61" s="333">
        <v>28</v>
      </c>
      <c r="B61" s="340" t="s">
        <v>577</v>
      </c>
      <c r="C61" s="681">
        <v>0</v>
      </c>
      <c r="D61" s="679"/>
    </row>
    <row r="62" spans="1:5" ht="14.4">
      <c r="A62" s="333">
        <v>29</v>
      </c>
      <c r="B62" s="366" t="s">
        <v>578</v>
      </c>
      <c r="C62" s="681">
        <f>SUM(C63:C65)</f>
        <v>12066435</v>
      </c>
      <c r="D62" s="679"/>
    </row>
    <row r="63" spans="1:5" ht="14.4">
      <c r="A63" s="333">
        <v>29.1</v>
      </c>
      <c r="B63" s="369" t="s">
        <v>579</v>
      </c>
      <c r="C63" s="675">
        <f>'2. SOFP'!E64</f>
        <v>12066435</v>
      </c>
      <c r="D63" s="679"/>
    </row>
    <row r="64" spans="1:5" ht="14.4">
      <c r="A64" s="333">
        <v>29.2</v>
      </c>
      <c r="B64" s="372" t="s">
        <v>580</v>
      </c>
      <c r="C64" s="675">
        <f>'2. SOFP'!E65</f>
        <v>0</v>
      </c>
      <c r="D64" s="679"/>
    </row>
    <row r="65" spans="1:4" ht="14.4">
      <c r="A65" s="333">
        <v>29.3</v>
      </c>
      <c r="B65" s="372" t="s">
        <v>581</v>
      </c>
      <c r="C65" s="675">
        <f>'2. SOFP'!E66</f>
        <v>0</v>
      </c>
      <c r="D65" s="679"/>
    </row>
    <row r="66" spans="1:4" ht="14.4">
      <c r="A66" s="333">
        <v>30</v>
      </c>
      <c r="B66" s="341" t="s">
        <v>582</v>
      </c>
      <c r="C66" s="681">
        <f>'2. SOFP'!E67</f>
        <v>-17127405.092634559</v>
      </c>
      <c r="D66" s="679"/>
    </row>
    <row r="67" spans="1:4" ht="14.4">
      <c r="A67" s="333">
        <v>31</v>
      </c>
      <c r="B67" s="370" t="s">
        <v>583</v>
      </c>
      <c r="C67" s="681">
        <f>SUM(C54:C58,C61:C62,C66)</f>
        <v>261879906.90736544</v>
      </c>
      <c r="D67" s="679"/>
    </row>
    <row r="68" spans="1:4" ht="14.4">
      <c r="A68" s="333">
        <v>32</v>
      </c>
      <c r="B68" s="341" t="s">
        <v>584</v>
      </c>
      <c r="C68" s="681">
        <f>C67+C52</f>
        <v>430399527.74494874</v>
      </c>
      <c r="D68" s="679"/>
    </row>
    <row r="69" spans="1:4">
      <c r="C69" s="765">
        <f>C68-'2. SOFP'!E69</f>
        <v>0</v>
      </c>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23"/>
  <sheetViews>
    <sheetView zoomScale="60" zoomScaleNormal="60" workbookViewId="0">
      <pane xSplit="1" ySplit="4" topLeftCell="B5" activePane="bottomRight" state="frozen"/>
      <selection activeCell="B19" sqref="B19"/>
      <selection pane="topRight" activeCell="B19" sqref="B19"/>
      <selection pane="bottomLeft" activeCell="B19" sqref="B19"/>
      <selection pane="bottomRight" activeCell="F27" sqref="A27:F29"/>
    </sheetView>
  </sheetViews>
  <sheetFormatPr defaultColWidth="9.3320312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33203125" style="4" bestFit="1" customWidth="1"/>
    <col min="9" max="9" width="13" style="4" bestFit="1" customWidth="1"/>
    <col min="10" max="10" width="13.33203125" style="4" bestFit="1" customWidth="1"/>
    <col min="11" max="11" width="13" style="4" bestFit="1" customWidth="1"/>
    <col min="12" max="16" width="13" style="17" bestFit="1" customWidth="1"/>
    <col min="17" max="17" width="14.6640625" style="17" customWidth="1"/>
    <col min="18" max="18" width="13" style="17" bestFit="1" customWidth="1"/>
    <col min="19" max="19" width="34.6640625" style="17" customWidth="1"/>
    <col min="20" max="16384" width="9.33203125" style="17"/>
  </cols>
  <sheetData>
    <row r="1" spans="1:19">
      <c r="A1" s="2" t="s">
        <v>30</v>
      </c>
      <c r="B1" s="3" t="str">
        <f>'Info '!C2</f>
        <v>VTB Bank Georgia JSC</v>
      </c>
    </row>
    <row r="2" spans="1:19">
      <c r="A2" s="2" t="s">
        <v>31</v>
      </c>
      <c r="B2" s="273">
        <f>'1. key ratios '!B2</f>
        <v>46203</v>
      </c>
    </row>
    <row r="4" spans="1:19" ht="27" thickBot="1">
      <c r="A4" s="4" t="s">
        <v>146</v>
      </c>
      <c r="B4" s="177" t="s">
        <v>238</v>
      </c>
    </row>
    <row r="5" spans="1:19" s="164" customFormat="1" ht="13.8">
      <c r="A5" s="159"/>
      <c r="B5" s="160"/>
      <c r="C5" s="161" t="s">
        <v>0</v>
      </c>
      <c r="D5" s="161" t="s">
        <v>1</v>
      </c>
      <c r="E5" s="161" t="s">
        <v>2</v>
      </c>
      <c r="F5" s="161" t="s">
        <v>3</v>
      </c>
      <c r="G5" s="161" t="s">
        <v>4</v>
      </c>
      <c r="H5" s="161" t="s">
        <v>5</v>
      </c>
      <c r="I5" s="161" t="s">
        <v>8</v>
      </c>
      <c r="J5" s="161" t="s">
        <v>9</v>
      </c>
      <c r="K5" s="161" t="s">
        <v>10</v>
      </c>
      <c r="L5" s="161" t="s">
        <v>11</v>
      </c>
      <c r="M5" s="161" t="s">
        <v>12</v>
      </c>
      <c r="N5" s="161" t="s">
        <v>13</v>
      </c>
      <c r="O5" s="161" t="s">
        <v>222</v>
      </c>
      <c r="P5" s="161" t="s">
        <v>223</v>
      </c>
      <c r="Q5" s="161" t="s">
        <v>224</v>
      </c>
      <c r="R5" s="162" t="s">
        <v>225</v>
      </c>
      <c r="S5" s="163" t="s">
        <v>226</v>
      </c>
    </row>
    <row r="6" spans="1:19" s="164" customFormat="1" ht="99" customHeight="1">
      <c r="A6" s="165"/>
      <c r="B6" s="818" t="s">
        <v>227</v>
      </c>
      <c r="C6" s="814">
        <v>0</v>
      </c>
      <c r="D6" s="815"/>
      <c r="E6" s="814">
        <v>0.2</v>
      </c>
      <c r="F6" s="815"/>
      <c r="G6" s="814">
        <v>0.35</v>
      </c>
      <c r="H6" s="815"/>
      <c r="I6" s="814">
        <v>0.5</v>
      </c>
      <c r="J6" s="815"/>
      <c r="K6" s="814">
        <v>0.75</v>
      </c>
      <c r="L6" s="815"/>
      <c r="M6" s="814">
        <v>1</v>
      </c>
      <c r="N6" s="815"/>
      <c r="O6" s="814">
        <v>1.5</v>
      </c>
      <c r="P6" s="815"/>
      <c r="Q6" s="814">
        <v>2.5</v>
      </c>
      <c r="R6" s="815"/>
      <c r="S6" s="816" t="s">
        <v>145</v>
      </c>
    </row>
    <row r="7" spans="1:19" s="164" customFormat="1" ht="30.75" customHeight="1">
      <c r="A7" s="165"/>
      <c r="B7" s="819"/>
      <c r="C7" s="156" t="s">
        <v>148</v>
      </c>
      <c r="D7" s="156" t="s">
        <v>147</v>
      </c>
      <c r="E7" s="156" t="s">
        <v>148</v>
      </c>
      <c r="F7" s="156" t="s">
        <v>147</v>
      </c>
      <c r="G7" s="156" t="s">
        <v>148</v>
      </c>
      <c r="H7" s="156" t="s">
        <v>147</v>
      </c>
      <c r="I7" s="156" t="s">
        <v>148</v>
      </c>
      <c r="J7" s="156" t="s">
        <v>147</v>
      </c>
      <c r="K7" s="156" t="s">
        <v>148</v>
      </c>
      <c r="L7" s="156" t="s">
        <v>147</v>
      </c>
      <c r="M7" s="156" t="s">
        <v>148</v>
      </c>
      <c r="N7" s="156" t="s">
        <v>147</v>
      </c>
      <c r="O7" s="156" t="s">
        <v>148</v>
      </c>
      <c r="P7" s="156" t="s">
        <v>147</v>
      </c>
      <c r="Q7" s="156" t="s">
        <v>148</v>
      </c>
      <c r="R7" s="156" t="s">
        <v>147</v>
      </c>
      <c r="S7" s="817"/>
    </row>
    <row r="8" spans="1:19" s="88" customFormat="1">
      <c r="A8" s="86">
        <v>1</v>
      </c>
      <c r="B8" s="1" t="s">
        <v>51</v>
      </c>
      <c r="C8" s="87">
        <v>400099.8</v>
      </c>
      <c r="D8" s="87"/>
      <c r="E8" s="87">
        <v>0</v>
      </c>
      <c r="F8" s="87"/>
      <c r="G8" s="87">
        <v>0</v>
      </c>
      <c r="H8" s="87"/>
      <c r="I8" s="87">
        <v>0</v>
      </c>
      <c r="J8" s="87"/>
      <c r="K8" s="87">
        <v>0</v>
      </c>
      <c r="L8" s="87"/>
      <c r="M8" s="87">
        <v>0</v>
      </c>
      <c r="N8" s="87"/>
      <c r="O8" s="87">
        <v>0</v>
      </c>
      <c r="P8" s="87"/>
      <c r="Q8" s="87">
        <v>0</v>
      </c>
      <c r="R8" s="87"/>
      <c r="S8" s="178">
        <v>0</v>
      </c>
    </row>
    <row r="9" spans="1:19" s="88" customFormat="1">
      <c r="A9" s="86">
        <v>2</v>
      </c>
      <c r="B9" s="1" t="s">
        <v>52</v>
      </c>
      <c r="C9" s="87">
        <v>0</v>
      </c>
      <c r="D9" s="87"/>
      <c r="E9" s="87">
        <v>0</v>
      </c>
      <c r="F9" s="87"/>
      <c r="G9" s="87">
        <v>0</v>
      </c>
      <c r="H9" s="87"/>
      <c r="I9" s="87">
        <v>0</v>
      </c>
      <c r="J9" s="87"/>
      <c r="K9" s="87">
        <v>0</v>
      </c>
      <c r="L9" s="87"/>
      <c r="M9" s="87">
        <v>0</v>
      </c>
      <c r="N9" s="87"/>
      <c r="O9" s="87">
        <v>0</v>
      </c>
      <c r="P9" s="87"/>
      <c r="Q9" s="87">
        <v>0</v>
      </c>
      <c r="R9" s="87"/>
      <c r="S9" s="178">
        <v>0</v>
      </c>
    </row>
    <row r="10" spans="1:19" s="88" customFormat="1">
      <c r="A10" s="86">
        <v>3</v>
      </c>
      <c r="B10" s="1" t="s">
        <v>152</v>
      </c>
      <c r="C10" s="87">
        <v>0</v>
      </c>
      <c r="D10" s="87"/>
      <c r="E10" s="87">
        <v>0</v>
      </c>
      <c r="F10" s="87"/>
      <c r="G10" s="87">
        <v>0</v>
      </c>
      <c r="H10" s="87"/>
      <c r="I10" s="87">
        <v>0</v>
      </c>
      <c r="J10" s="87"/>
      <c r="K10" s="87">
        <v>0</v>
      </c>
      <c r="L10" s="87"/>
      <c r="M10" s="87">
        <v>0</v>
      </c>
      <c r="N10" s="87"/>
      <c r="O10" s="87">
        <v>0</v>
      </c>
      <c r="P10" s="87"/>
      <c r="Q10" s="87">
        <v>0</v>
      </c>
      <c r="R10" s="87"/>
      <c r="S10" s="178">
        <v>0</v>
      </c>
    </row>
    <row r="11" spans="1:19" s="88" customFormat="1">
      <c r="A11" s="86">
        <v>4</v>
      </c>
      <c r="B11" s="1" t="s">
        <v>53</v>
      </c>
      <c r="C11" s="87">
        <v>0</v>
      </c>
      <c r="D11" s="87"/>
      <c r="E11" s="87">
        <v>0</v>
      </c>
      <c r="F11" s="87"/>
      <c r="G11" s="87">
        <v>0</v>
      </c>
      <c r="H11" s="87"/>
      <c r="I11" s="87">
        <v>0</v>
      </c>
      <c r="J11" s="87"/>
      <c r="K11" s="87">
        <v>0</v>
      </c>
      <c r="L11" s="87"/>
      <c r="M11" s="87">
        <v>0</v>
      </c>
      <c r="N11" s="87"/>
      <c r="O11" s="87">
        <v>0</v>
      </c>
      <c r="P11" s="87"/>
      <c r="Q11" s="87">
        <v>0</v>
      </c>
      <c r="R11" s="87"/>
      <c r="S11" s="178">
        <v>0</v>
      </c>
    </row>
    <row r="12" spans="1:19" s="88" customFormat="1">
      <c r="A12" s="86">
        <v>5</v>
      </c>
      <c r="B12" s="1" t="s">
        <v>54</v>
      </c>
      <c r="C12" s="87">
        <v>0</v>
      </c>
      <c r="D12" s="87"/>
      <c r="E12" s="87">
        <v>0</v>
      </c>
      <c r="F12" s="87"/>
      <c r="G12" s="87">
        <v>0</v>
      </c>
      <c r="H12" s="87"/>
      <c r="I12" s="87">
        <v>0</v>
      </c>
      <c r="J12" s="87"/>
      <c r="K12" s="87">
        <v>0</v>
      </c>
      <c r="L12" s="87"/>
      <c r="M12" s="87">
        <v>0</v>
      </c>
      <c r="N12" s="87"/>
      <c r="O12" s="87">
        <v>0</v>
      </c>
      <c r="P12" s="87"/>
      <c r="Q12" s="87">
        <v>0</v>
      </c>
      <c r="R12" s="87"/>
      <c r="S12" s="178">
        <v>0</v>
      </c>
    </row>
    <row r="13" spans="1:19" s="88" customFormat="1">
      <c r="A13" s="86">
        <v>6</v>
      </c>
      <c r="B13" s="1" t="s">
        <v>55</v>
      </c>
      <c r="C13" s="87">
        <v>0</v>
      </c>
      <c r="D13" s="87"/>
      <c r="E13" s="87">
        <v>5396450</v>
      </c>
      <c r="F13" s="87"/>
      <c r="G13" s="87">
        <v>0</v>
      </c>
      <c r="H13" s="87"/>
      <c r="I13" s="87">
        <v>-0.4150000000372529</v>
      </c>
      <c r="J13" s="87"/>
      <c r="K13" s="87">
        <v>0</v>
      </c>
      <c r="L13" s="87"/>
      <c r="M13" s="87">
        <v>1410100.4030999988</v>
      </c>
      <c r="N13" s="87">
        <v>0</v>
      </c>
      <c r="O13" s="87">
        <v>0</v>
      </c>
      <c r="P13" s="87"/>
      <c r="Q13" s="87">
        <v>0</v>
      </c>
      <c r="R13" s="87"/>
      <c r="S13" s="178">
        <v>2489390.1955999988</v>
      </c>
    </row>
    <row r="14" spans="1:19" s="88" customFormat="1">
      <c r="A14" s="86">
        <v>7</v>
      </c>
      <c r="B14" s="1" t="s">
        <v>56</v>
      </c>
      <c r="C14" s="87">
        <v>0</v>
      </c>
      <c r="D14" s="87">
        <v>0</v>
      </c>
      <c r="E14" s="87">
        <v>0</v>
      </c>
      <c r="F14" s="87">
        <v>0</v>
      </c>
      <c r="G14" s="87">
        <v>0</v>
      </c>
      <c r="H14" s="87"/>
      <c r="I14" s="87">
        <v>0</v>
      </c>
      <c r="J14" s="87">
        <v>0</v>
      </c>
      <c r="K14" s="87">
        <v>0</v>
      </c>
      <c r="L14" s="87"/>
      <c r="M14" s="87">
        <v>87949508.783161923</v>
      </c>
      <c r="N14" s="87">
        <v>107028.80048859031</v>
      </c>
      <c r="O14" s="87">
        <v>0</v>
      </c>
      <c r="P14" s="87">
        <v>0</v>
      </c>
      <c r="Q14" s="87">
        <v>0</v>
      </c>
      <c r="R14" s="87">
        <v>0</v>
      </c>
      <c r="S14" s="178">
        <v>88056537.583650514</v>
      </c>
    </row>
    <row r="15" spans="1:19" s="88" customFormat="1">
      <c r="A15" s="86">
        <v>8</v>
      </c>
      <c r="B15" s="1" t="s">
        <v>57</v>
      </c>
      <c r="C15" s="87">
        <v>0</v>
      </c>
      <c r="D15" s="87"/>
      <c r="E15" s="87">
        <v>0</v>
      </c>
      <c r="F15" s="87"/>
      <c r="G15" s="87">
        <v>0</v>
      </c>
      <c r="H15" s="87"/>
      <c r="I15" s="87">
        <v>0</v>
      </c>
      <c r="J15" s="87"/>
      <c r="K15" s="87">
        <v>0</v>
      </c>
      <c r="L15" s="87">
        <v>0</v>
      </c>
      <c r="M15" s="87">
        <v>0</v>
      </c>
      <c r="N15" s="87">
        <v>0</v>
      </c>
      <c r="O15" s="87">
        <v>0</v>
      </c>
      <c r="P15" s="87">
        <v>0</v>
      </c>
      <c r="Q15" s="87">
        <v>0</v>
      </c>
      <c r="R15" s="87"/>
      <c r="S15" s="178">
        <v>0</v>
      </c>
    </row>
    <row r="16" spans="1:19" s="88" customFormat="1">
      <c r="A16" s="86">
        <v>9</v>
      </c>
      <c r="B16" s="1" t="s">
        <v>58</v>
      </c>
      <c r="C16" s="87">
        <v>0</v>
      </c>
      <c r="D16" s="87"/>
      <c r="E16" s="87">
        <v>0</v>
      </c>
      <c r="F16" s="87"/>
      <c r="G16" s="87">
        <v>3754008.163051432</v>
      </c>
      <c r="H16" s="87">
        <v>0</v>
      </c>
      <c r="I16" s="87">
        <v>0</v>
      </c>
      <c r="J16" s="87"/>
      <c r="K16" s="87">
        <v>0</v>
      </c>
      <c r="L16" s="87"/>
      <c r="M16" s="87">
        <v>0</v>
      </c>
      <c r="N16" s="87"/>
      <c r="O16" s="87">
        <v>0</v>
      </c>
      <c r="P16" s="87"/>
      <c r="Q16" s="87">
        <v>0</v>
      </c>
      <c r="R16" s="87"/>
      <c r="S16" s="178">
        <v>1313902.8570680011</v>
      </c>
    </row>
    <row r="17" spans="1:19" s="88" customFormat="1">
      <c r="A17" s="86">
        <v>10</v>
      </c>
      <c r="B17" s="1" t="s">
        <v>59</v>
      </c>
      <c r="C17" s="87">
        <v>6906.511657808599</v>
      </c>
      <c r="D17" s="87"/>
      <c r="E17" s="87">
        <v>0</v>
      </c>
      <c r="F17" s="87"/>
      <c r="G17" s="87">
        <v>0</v>
      </c>
      <c r="H17" s="87"/>
      <c r="I17" s="87">
        <v>2710.7989213514375</v>
      </c>
      <c r="J17" s="87"/>
      <c r="K17" s="87">
        <v>0</v>
      </c>
      <c r="L17" s="87"/>
      <c r="M17" s="87">
        <v>10351221.954074431</v>
      </c>
      <c r="N17" s="87"/>
      <c r="O17" s="87">
        <v>21633791.375272557</v>
      </c>
      <c r="P17" s="87"/>
      <c r="Q17" s="87">
        <v>0</v>
      </c>
      <c r="R17" s="87"/>
      <c r="S17" s="178">
        <v>42803264.416443944</v>
      </c>
    </row>
    <row r="18" spans="1:19" s="88" customFormat="1">
      <c r="A18" s="86">
        <v>11</v>
      </c>
      <c r="B18" s="1" t="s">
        <v>60</v>
      </c>
      <c r="C18" s="87">
        <v>0</v>
      </c>
      <c r="D18" s="87"/>
      <c r="E18" s="87">
        <v>0</v>
      </c>
      <c r="F18" s="87"/>
      <c r="G18" s="87">
        <v>0</v>
      </c>
      <c r="H18" s="87"/>
      <c r="I18" s="87">
        <v>0</v>
      </c>
      <c r="J18" s="87"/>
      <c r="K18" s="87">
        <v>0</v>
      </c>
      <c r="L18" s="87"/>
      <c r="M18" s="87">
        <v>0</v>
      </c>
      <c r="N18" s="87"/>
      <c r="O18" s="87">
        <v>0</v>
      </c>
      <c r="P18" s="87"/>
      <c r="Q18" s="87">
        <v>0</v>
      </c>
      <c r="R18" s="87"/>
      <c r="S18" s="178">
        <v>0</v>
      </c>
    </row>
    <row r="19" spans="1:19" s="88" customFormat="1">
      <c r="A19" s="86">
        <v>12</v>
      </c>
      <c r="B19" s="1" t="s">
        <v>61</v>
      </c>
      <c r="C19" s="87">
        <v>0</v>
      </c>
      <c r="D19" s="87"/>
      <c r="E19" s="87">
        <v>0</v>
      </c>
      <c r="F19" s="87"/>
      <c r="G19" s="87">
        <v>0</v>
      </c>
      <c r="H19" s="87"/>
      <c r="I19" s="87">
        <v>0</v>
      </c>
      <c r="J19" s="87"/>
      <c r="K19" s="87">
        <v>0</v>
      </c>
      <c r="L19" s="87"/>
      <c r="M19" s="87">
        <v>0</v>
      </c>
      <c r="N19" s="87"/>
      <c r="O19" s="87">
        <v>0</v>
      </c>
      <c r="P19" s="87"/>
      <c r="Q19" s="87">
        <v>0</v>
      </c>
      <c r="R19" s="87"/>
      <c r="S19" s="178">
        <v>0</v>
      </c>
    </row>
    <row r="20" spans="1:19" s="88" customFormat="1">
      <c r="A20" s="86">
        <v>13</v>
      </c>
      <c r="B20" s="1" t="s">
        <v>144</v>
      </c>
      <c r="C20" s="87">
        <v>0</v>
      </c>
      <c r="D20" s="87"/>
      <c r="E20" s="87">
        <v>0</v>
      </c>
      <c r="F20" s="87"/>
      <c r="G20" s="87">
        <v>0</v>
      </c>
      <c r="H20" s="87"/>
      <c r="I20" s="87">
        <v>0</v>
      </c>
      <c r="J20" s="87"/>
      <c r="K20" s="87">
        <v>0</v>
      </c>
      <c r="L20" s="87"/>
      <c r="M20" s="87">
        <v>0</v>
      </c>
      <c r="N20" s="87"/>
      <c r="O20" s="87">
        <v>0</v>
      </c>
      <c r="P20" s="87"/>
      <c r="Q20" s="87">
        <v>0</v>
      </c>
      <c r="R20" s="87"/>
      <c r="S20" s="178">
        <v>0</v>
      </c>
    </row>
    <row r="21" spans="1:19" s="88" customFormat="1">
      <c r="A21" s="86">
        <v>14</v>
      </c>
      <c r="B21" s="1" t="s">
        <v>63</v>
      </c>
      <c r="C21" s="87">
        <v>197021254.8522</v>
      </c>
      <c r="D21" s="87"/>
      <c r="E21" s="87">
        <v>0</v>
      </c>
      <c r="F21" s="87"/>
      <c r="G21" s="87">
        <v>0</v>
      </c>
      <c r="H21" s="87"/>
      <c r="I21" s="87">
        <v>0</v>
      </c>
      <c r="J21" s="87"/>
      <c r="K21" s="87">
        <v>0</v>
      </c>
      <c r="L21" s="87"/>
      <c r="M21" s="87">
        <v>101771017.76000001</v>
      </c>
      <c r="N21" s="87"/>
      <c r="O21" s="87">
        <v>0</v>
      </c>
      <c r="P21" s="87"/>
      <c r="Q21" s="87">
        <v>0</v>
      </c>
      <c r="R21" s="87"/>
      <c r="S21" s="178">
        <v>101771017.76000001</v>
      </c>
    </row>
    <row r="22" spans="1:19" ht="13.8" thickBot="1">
      <c r="A22" s="89"/>
      <c r="B22" s="90" t="s">
        <v>64</v>
      </c>
      <c r="C22" s="91">
        <f>SUM(C8:C21)</f>
        <v>197428261.16385782</v>
      </c>
      <c r="D22" s="91">
        <f t="shared" ref="D22:J22" si="0">SUM(D8:D21)</f>
        <v>0</v>
      </c>
      <c r="E22" s="91">
        <f t="shared" si="0"/>
        <v>5396450</v>
      </c>
      <c r="F22" s="91">
        <f t="shared" si="0"/>
        <v>0</v>
      </c>
      <c r="G22" s="91">
        <f t="shared" si="0"/>
        <v>3754008.163051432</v>
      </c>
      <c r="H22" s="91">
        <f t="shared" si="0"/>
        <v>0</v>
      </c>
      <c r="I22" s="91">
        <f t="shared" si="0"/>
        <v>2710.3839213514002</v>
      </c>
      <c r="J22" s="91">
        <f t="shared" si="0"/>
        <v>0</v>
      </c>
      <c r="K22" s="91">
        <f t="shared" ref="K22:S22" si="1">SUM(K8:K21)</f>
        <v>0</v>
      </c>
      <c r="L22" s="91">
        <f t="shared" si="1"/>
        <v>0</v>
      </c>
      <c r="M22" s="91">
        <f t="shared" si="1"/>
        <v>201481848.90033635</v>
      </c>
      <c r="N22" s="91">
        <f t="shared" si="1"/>
        <v>107028.80048859031</v>
      </c>
      <c r="O22" s="91">
        <f t="shared" si="1"/>
        <v>21633791.375272557</v>
      </c>
      <c r="P22" s="91">
        <f t="shared" si="1"/>
        <v>0</v>
      </c>
      <c r="Q22" s="91">
        <f t="shared" si="1"/>
        <v>0</v>
      </c>
      <c r="R22" s="91">
        <f t="shared" si="1"/>
        <v>0</v>
      </c>
      <c r="S22" s="179">
        <f t="shared" si="1"/>
        <v>236434112.81276244</v>
      </c>
    </row>
    <row r="23" spans="1:19">
      <c r="S23" s="683">
        <f>S22-'[4]Risk Weighted Risk Exposures'!$P$48-'[4]Risk Weighted Risk Exposures'!$O$78</f>
        <v>8.8766682893037796E-10</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28"/>
  <sheetViews>
    <sheetView zoomScale="70" zoomScaleNormal="70" workbookViewId="0">
      <pane xSplit="2" ySplit="6" topLeftCell="Q7" activePane="bottomRight" state="frozen"/>
      <selection activeCell="B19" sqref="B19"/>
      <selection pane="topRight" activeCell="B19" sqref="B19"/>
      <selection pane="bottomLeft" activeCell="B19" sqref="B19"/>
      <selection pane="bottomRight" activeCell="D7" sqref="D7:U20"/>
    </sheetView>
  </sheetViews>
  <sheetFormatPr defaultColWidth="9.33203125" defaultRowHeight="13.2"/>
  <cols>
    <col min="1" max="1" width="10.5546875" style="4" bestFit="1" customWidth="1"/>
    <col min="2" max="2" width="63.6640625" style="4" bestFit="1" customWidth="1"/>
    <col min="3" max="3" width="19" style="4" customWidth="1"/>
    <col min="4" max="4" width="19.5546875" style="4" customWidth="1"/>
    <col min="5" max="5" width="31.33203125" style="4" customWidth="1"/>
    <col min="6" max="6" width="29.33203125" style="4" customWidth="1"/>
    <col min="7" max="7" width="28.5546875" style="4" customWidth="1"/>
    <col min="8" max="8" width="26.44140625" style="4" customWidth="1"/>
    <col min="9" max="9" width="23.6640625" style="4" customWidth="1"/>
    <col min="10" max="10" width="21.5546875" style="4" customWidth="1"/>
    <col min="11" max="11" width="15.6640625" style="4" customWidth="1"/>
    <col min="12" max="12" width="13.33203125" style="4" customWidth="1"/>
    <col min="13" max="13" width="20.6640625" style="4" customWidth="1"/>
    <col min="14" max="14" width="19.33203125" style="4" customWidth="1"/>
    <col min="15" max="15" width="18.44140625" style="4" customWidth="1"/>
    <col min="16" max="16" width="19" style="4" customWidth="1"/>
    <col min="17" max="17" width="20.33203125" style="4" customWidth="1"/>
    <col min="18" max="18" width="18" style="4" customWidth="1"/>
    <col min="19" max="19" width="36" style="4" customWidth="1"/>
    <col min="20" max="20" width="26.33203125" style="4" customWidth="1"/>
    <col min="21" max="21" width="24.6640625" style="4" customWidth="1"/>
    <col min="22" max="22" width="20" style="4" customWidth="1"/>
    <col min="23" max="16384" width="9.33203125" style="17"/>
  </cols>
  <sheetData>
    <row r="1" spans="1:22">
      <c r="A1" s="2" t="s">
        <v>30</v>
      </c>
      <c r="B1" s="3" t="str">
        <f>'Info '!C2</f>
        <v>VTB Bank Georgia JSC</v>
      </c>
    </row>
    <row r="2" spans="1:22">
      <c r="A2" s="2" t="s">
        <v>31</v>
      </c>
      <c r="B2" s="273">
        <f>'1. key ratios '!B2</f>
        <v>46203</v>
      </c>
    </row>
    <row r="4" spans="1:22" ht="13.8" thickBot="1">
      <c r="A4" s="4" t="s">
        <v>230</v>
      </c>
      <c r="B4" s="92" t="s">
        <v>50</v>
      </c>
      <c r="V4" s="18" t="s">
        <v>35</v>
      </c>
    </row>
    <row r="5" spans="1:22" ht="12.75" customHeight="1">
      <c r="A5" s="93"/>
      <c r="B5" s="94"/>
      <c r="C5" s="820" t="s">
        <v>156</v>
      </c>
      <c r="D5" s="821"/>
      <c r="E5" s="821"/>
      <c r="F5" s="821"/>
      <c r="G5" s="821"/>
      <c r="H5" s="821"/>
      <c r="I5" s="821"/>
      <c r="J5" s="821"/>
      <c r="K5" s="821"/>
      <c r="L5" s="822"/>
      <c r="M5" s="823" t="s">
        <v>157</v>
      </c>
      <c r="N5" s="824"/>
      <c r="O5" s="824"/>
      <c r="P5" s="824"/>
      <c r="Q5" s="824"/>
      <c r="R5" s="824"/>
      <c r="S5" s="825"/>
      <c r="T5" s="828" t="s">
        <v>228</v>
      </c>
      <c r="U5" s="828" t="s">
        <v>229</v>
      </c>
      <c r="V5" s="826" t="s">
        <v>76</v>
      </c>
    </row>
    <row r="6" spans="1:22" s="51" customFormat="1" ht="105.6">
      <c r="A6" s="48"/>
      <c r="B6" s="95"/>
      <c r="C6" s="96" t="s">
        <v>65</v>
      </c>
      <c r="D6" s="138" t="s">
        <v>66</v>
      </c>
      <c r="E6" s="115" t="s">
        <v>159</v>
      </c>
      <c r="F6" s="115" t="s">
        <v>160</v>
      </c>
      <c r="G6" s="138" t="s">
        <v>163</v>
      </c>
      <c r="H6" s="138" t="s">
        <v>158</v>
      </c>
      <c r="I6" s="138" t="s">
        <v>67</v>
      </c>
      <c r="J6" s="138" t="s">
        <v>68</v>
      </c>
      <c r="K6" s="97" t="s">
        <v>69</v>
      </c>
      <c r="L6" s="98" t="s">
        <v>70</v>
      </c>
      <c r="M6" s="96" t="s">
        <v>161</v>
      </c>
      <c r="N6" s="97" t="s">
        <v>71</v>
      </c>
      <c r="O6" s="97" t="s">
        <v>72</v>
      </c>
      <c r="P6" s="97" t="s">
        <v>73</v>
      </c>
      <c r="Q6" s="97" t="s">
        <v>74</v>
      </c>
      <c r="R6" s="97" t="s">
        <v>75</v>
      </c>
      <c r="S6" s="158" t="s">
        <v>162</v>
      </c>
      <c r="T6" s="829"/>
      <c r="U6" s="829"/>
      <c r="V6" s="827"/>
    </row>
    <row r="7" spans="1:22" s="88" customFormat="1">
      <c r="A7" s="99">
        <v>1</v>
      </c>
      <c r="B7" s="1" t="s">
        <v>51</v>
      </c>
      <c r="C7" s="100"/>
      <c r="D7" s="87">
        <v>0</v>
      </c>
      <c r="E7" s="87"/>
      <c r="F7" s="87"/>
      <c r="G7" s="87"/>
      <c r="H7" s="87"/>
      <c r="I7" s="87"/>
      <c r="J7" s="87">
        <v>0</v>
      </c>
      <c r="K7" s="87"/>
      <c r="L7" s="101"/>
      <c r="M7" s="100"/>
      <c r="N7" s="87"/>
      <c r="O7" s="87"/>
      <c r="P7" s="87"/>
      <c r="Q7" s="87"/>
      <c r="R7" s="87"/>
      <c r="S7" s="101"/>
      <c r="T7" s="166">
        <v>0</v>
      </c>
      <c r="U7" s="166"/>
      <c r="V7" s="102">
        <f>SUM(C7:S7)</f>
        <v>0</v>
      </c>
    </row>
    <row r="8" spans="1:22" s="88" customFormat="1">
      <c r="A8" s="99">
        <v>2</v>
      </c>
      <c r="B8" s="1" t="s">
        <v>52</v>
      </c>
      <c r="C8" s="100"/>
      <c r="D8" s="87">
        <v>0</v>
      </c>
      <c r="E8" s="87"/>
      <c r="F8" s="87"/>
      <c r="G8" s="87"/>
      <c r="H8" s="87"/>
      <c r="I8" s="87"/>
      <c r="J8" s="87">
        <v>0</v>
      </c>
      <c r="K8" s="87"/>
      <c r="L8" s="101"/>
      <c r="M8" s="100"/>
      <c r="N8" s="87"/>
      <c r="O8" s="87"/>
      <c r="P8" s="87"/>
      <c r="Q8" s="87"/>
      <c r="R8" s="87"/>
      <c r="S8" s="101"/>
      <c r="T8" s="166">
        <v>0</v>
      </c>
      <c r="U8" s="166"/>
      <c r="V8" s="102">
        <f t="shared" ref="V8:V20" si="0">SUM(C8:S8)</f>
        <v>0</v>
      </c>
    </row>
    <row r="9" spans="1:22" s="88" customFormat="1">
      <c r="A9" s="99">
        <v>3</v>
      </c>
      <c r="B9" s="1" t="s">
        <v>153</v>
      </c>
      <c r="C9" s="100"/>
      <c r="D9" s="87">
        <v>0</v>
      </c>
      <c r="E9" s="87"/>
      <c r="F9" s="87"/>
      <c r="G9" s="87"/>
      <c r="H9" s="87"/>
      <c r="I9" s="87"/>
      <c r="J9" s="87">
        <v>0</v>
      </c>
      <c r="K9" s="87"/>
      <c r="L9" s="101"/>
      <c r="M9" s="100"/>
      <c r="N9" s="87"/>
      <c r="O9" s="87"/>
      <c r="P9" s="87"/>
      <c r="Q9" s="87"/>
      <c r="R9" s="87"/>
      <c r="S9" s="101"/>
      <c r="T9" s="166">
        <v>0</v>
      </c>
      <c r="U9" s="166"/>
      <c r="V9" s="102">
        <f t="shared" si="0"/>
        <v>0</v>
      </c>
    </row>
    <row r="10" spans="1:22" s="88" customFormat="1">
      <c r="A10" s="99">
        <v>4</v>
      </c>
      <c r="B10" s="1" t="s">
        <v>53</v>
      </c>
      <c r="C10" s="100"/>
      <c r="D10" s="87">
        <v>0</v>
      </c>
      <c r="E10" s="87"/>
      <c r="F10" s="87"/>
      <c r="G10" s="87"/>
      <c r="H10" s="87"/>
      <c r="I10" s="87"/>
      <c r="J10" s="87">
        <v>0</v>
      </c>
      <c r="K10" s="87"/>
      <c r="L10" s="101"/>
      <c r="M10" s="100"/>
      <c r="N10" s="87"/>
      <c r="O10" s="87"/>
      <c r="P10" s="87"/>
      <c r="Q10" s="87"/>
      <c r="R10" s="87"/>
      <c r="S10" s="101"/>
      <c r="T10" s="166">
        <v>0</v>
      </c>
      <c r="U10" s="166"/>
      <c r="V10" s="102">
        <f t="shared" si="0"/>
        <v>0</v>
      </c>
    </row>
    <row r="11" spans="1:22" s="88" customFormat="1">
      <c r="A11" s="99">
        <v>5</v>
      </c>
      <c r="B11" s="1" t="s">
        <v>54</v>
      </c>
      <c r="C11" s="100"/>
      <c r="D11" s="87">
        <v>0</v>
      </c>
      <c r="E11" s="87"/>
      <c r="F11" s="87"/>
      <c r="G11" s="87"/>
      <c r="H11" s="87"/>
      <c r="I11" s="87"/>
      <c r="J11" s="87">
        <v>0</v>
      </c>
      <c r="K11" s="87"/>
      <c r="L11" s="101"/>
      <c r="M11" s="100"/>
      <c r="N11" s="87"/>
      <c r="O11" s="87"/>
      <c r="P11" s="87"/>
      <c r="Q11" s="87"/>
      <c r="R11" s="87"/>
      <c r="S11" s="101"/>
      <c r="T11" s="166">
        <v>0</v>
      </c>
      <c r="U11" s="166"/>
      <c r="V11" s="102">
        <f t="shared" si="0"/>
        <v>0</v>
      </c>
    </row>
    <row r="12" spans="1:22" s="88" customFormat="1">
      <c r="A12" s="99">
        <v>6</v>
      </c>
      <c r="B12" s="1" t="s">
        <v>55</v>
      </c>
      <c r="C12" s="100"/>
      <c r="D12" s="87">
        <v>0</v>
      </c>
      <c r="E12" s="87"/>
      <c r="F12" s="87"/>
      <c r="G12" s="87"/>
      <c r="H12" s="87"/>
      <c r="I12" s="87"/>
      <c r="J12" s="87">
        <v>0</v>
      </c>
      <c r="K12" s="87"/>
      <c r="L12" s="101"/>
      <c r="M12" s="100"/>
      <c r="N12" s="87"/>
      <c r="O12" s="87"/>
      <c r="P12" s="87"/>
      <c r="Q12" s="87"/>
      <c r="R12" s="87"/>
      <c r="S12" s="101"/>
      <c r="T12" s="166">
        <v>0</v>
      </c>
      <c r="U12" s="166"/>
      <c r="V12" s="102">
        <f t="shared" si="0"/>
        <v>0</v>
      </c>
    </row>
    <row r="13" spans="1:22" s="88" customFormat="1">
      <c r="A13" s="99">
        <v>7</v>
      </c>
      <c r="B13" s="1" t="s">
        <v>56</v>
      </c>
      <c r="C13" s="100"/>
      <c r="D13" s="87">
        <v>24697</v>
      </c>
      <c r="E13" s="87"/>
      <c r="F13" s="87"/>
      <c r="G13" s="87"/>
      <c r="H13" s="87"/>
      <c r="I13" s="87"/>
      <c r="J13" s="87">
        <v>0</v>
      </c>
      <c r="K13" s="87"/>
      <c r="L13" s="101"/>
      <c r="M13" s="100"/>
      <c r="N13" s="87"/>
      <c r="O13" s="87"/>
      <c r="P13" s="87"/>
      <c r="Q13" s="87"/>
      <c r="R13" s="87"/>
      <c r="S13" s="101"/>
      <c r="T13" s="166">
        <v>0</v>
      </c>
      <c r="U13" s="166">
        <v>24697</v>
      </c>
      <c r="V13" s="102">
        <f t="shared" si="0"/>
        <v>24697</v>
      </c>
    </row>
    <row r="14" spans="1:22" s="88" customFormat="1">
      <c r="A14" s="99">
        <v>8</v>
      </c>
      <c r="B14" s="1" t="s">
        <v>57</v>
      </c>
      <c r="C14" s="100"/>
      <c r="D14" s="87">
        <v>0</v>
      </c>
      <c r="E14" s="87"/>
      <c r="F14" s="87"/>
      <c r="G14" s="87"/>
      <c r="H14" s="87"/>
      <c r="I14" s="87"/>
      <c r="J14" s="87">
        <v>0</v>
      </c>
      <c r="K14" s="87"/>
      <c r="L14" s="101"/>
      <c r="M14" s="100"/>
      <c r="N14" s="87"/>
      <c r="O14" s="87"/>
      <c r="P14" s="87"/>
      <c r="Q14" s="87"/>
      <c r="R14" s="87"/>
      <c r="S14" s="101"/>
      <c r="T14" s="166">
        <v>0</v>
      </c>
      <c r="U14" s="166">
        <v>0</v>
      </c>
      <c r="V14" s="102">
        <f t="shared" si="0"/>
        <v>0</v>
      </c>
    </row>
    <row r="15" spans="1:22" s="88" customFormat="1">
      <c r="A15" s="99">
        <v>9</v>
      </c>
      <c r="B15" s="1" t="s">
        <v>58</v>
      </c>
      <c r="C15" s="100"/>
      <c r="D15" s="87">
        <v>0</v>
      </c>
      <c r="E15" s="87"/>
      <c r="F15" s="87"/>
      <c r="G15" s="87"/>
      <c r="H15" s="87"/>
      <c r="I15" s="87"/>
      <c r="J15" s="87">
        <v>0</v>
      </c>
      <c r="K15" s="87"/>
      <c r="L15" s="101"/>
      <c r="M15" s="100"/>
      <c r="N15" s="87"/>
      <c r="O15" s="87"/>
      <c r="P15" s="87"/>
      <c r="Q15" s="87"/>
      <c r="R15" s="87"/>
      <c r="S15" s="101"/>
      <c r="T15" s="166">
        <v>0</v>
      </c>
      <c r="U15" s="166"/>
      <c r="V15" s="102">
        <f t="shared" si="0"/>
        <v>0</v>
      </c>
    </row>
    <row r="16" spans="1:22" s="88" customFormat="1">
      <c r="A16" s="99">
        <v>10</v>
      </c>
      <c r="B16" s="1" t="s">
        <v>59</v>
      </c>
      <c r="C16" s="100"/>
      <c r="D16" s="87">
        <v>0</v>
      </c>
      <c r="E16" s="87"/>
      <c r="F16" s="87"/>
      <c r="G16" s="87"/>
      <c r="H16" s="87"/>
      <c r="I16" s="87"/>
      <c r="J16" s="87">
        <v>0</v>
      </c>
      <c r="K16" s="87"/>
      <c r="L16" s="101"/>
      <c r="M16" s="100"/>
      <c r="N16" s="87"/>
      <c r="O16" s="87"/>
      <c r="P16" s="87"/>
      <c r="Q16" s="87"/>
      <c r="R16" s="87"/>
      <c r="S16" s="101"/>
      <c r="T16" s="166">
        <v>0</v>
      </c>
      <c r="U16" s="166"/>
      <c r="V16" s="102">
        <f t="shared" si="0"/>
        <v>0</v>
      </c>
    </row>
    <row r="17" spans="1:22" s="88" customFormat="1">
      <c r="A17" s="99">
        <v>11</v>
      </c>
      <c r="B17" s="1" t="s">
        <v>60</v>
      </c>
      <c r="C17" s="100"/>
      <c r="D17" s="87">
        <v>0</v>
      </c>
      <c r="E17" s="87"/>
      <c r="F17" s="87"/>
      <c r="G17" s="87"/>
      <c r="H17" s="87"/>
      <c r="I17" s="87"/>
      <c r="J17" s="87">
        <v>0</v>
      </c>
      <c r="K17" s="87"/>
      <c r="L17" s="101"/>
      <c r="M17" s="100"/>
      <c r="N17" s="87"/>
      <c r="O17" s="87"/>
      <c r="P17" s="87"/>
      <c r="Q17" s="87"/>
      <c r="R17" s="87"/>
      <c r="S17" s="101"/>
      <c r="T17" s="166">
        <v>0</v>
      </c>
      <c r="U17" s="166"/>
      <c r="V17" s="102">
        <f t="shared" si="0"/>
        <v>0</v>
      </c>
    </row>
    <row r="18" spans="1:22" s="88" customFormat="1">
      <c r="A18" s="99">
        <v>12</v>
      </c>
      <c r="B18" s="1" t="s">
        <v>61</v>
      </c>
      <c r="C18" s="100"/>
      <c r="D18" s="87">
        <v>0</v>
      </c>
      <c r="E18" s="87"/>
      <c r="F18" s="87"/>
      <c r="G18" s="87"/>
      <c r="H18" s="87"/>
      <c r="I18" s="87"/>
      <c r="J18" s="87">
        <v>0</v>
      </c>
      <c r="K18" s="87"/>
      <c r="L18" s="101"/>
      <c r="M18" s="100"/>
      <c r="N18" s="87"/>
      <c r="O18" s="87"/>
      <c r="P18" s="87"/>
      <c r="Q18" s="87"/>
      <c r="R18" s="87"/>
      <c r="S18" s="101"/>
      <c r="T18" s="166">
        <v>0</v>
      </c>
      <c r="U18" s="166"/>
      <c r="V18" s="102">
        <f t="shared" si="0"/>
        <v>0</v>
      </c>
    </row>
    <row r="19" spans="1:22" s="88" customFormat="1">
      <c r="A19" s="99">
        <v>13</v>
      </c>
      <c r="B19" s="1" t="s">
        <v>62</v>
      </c>
      <c r="C19" s="100"/>
      <c r="D19" s="87">
        <v>0</v>
      </c>
      <c r="E19" s="87"/>
      <c r="F19" s="87"/>
      <c r="G19" s="87"/>
      <c r="H19" s="87"/>
      <c r="I19" s="87"/>
      <c r="J19" s="87">
        <v>0</v>
      </c>
      <c r="K19" s="87"/>
      <c r="L19" s="101"/>
      <c r="M19" s="100"/>
      <c r="N19" s="87"/>
      <c r="O19" s="87"/>
      <c r="P19" s="87"/>
      <c r="Q19" s="87"/>
      <c r="R19" s="87"/>
      <c r="S19" s="101"/>
      <c r="T19" s="166">
        <v>0</v>
      </c>
      <c r="U19" s="166"/>
      <c r="V19" s="102">
        <f t="shared" si="0"/>
        <v>0</v>
      </c>
    </row>
    <row r="20" spans="1:22" s="88" customFormat="1">
      <c r="A20" s="99">
        <v>14</v>
      </c>
      <c r="B20" s="1" t="s">
        <v>63</v>
      </c>
      <c r="C20" s="100"/>
      <c r="D20" s="87">
        <v>0</v>
      </c>
      <c r="E20" s="87"/>
      <c r="F20" s="87"/>
      <c r="G20" s="87"/>
      <c r="H20" s="87"/>
      <c r="I20" s="87"/>
      <c r="J20" s="87">
        <v>0</v>
      </c>
      <c r="K20" s="87"/>
      <c r="L20" s="101"/>
      <c r="M20" s="100"/>
      <c r="N20" s="87"/>
      <c r="O20" s="87"/>
      <c r="P20" s="87"/>
      <c r="Q20" s="87"/>
      <c r="R20" s="87"/>
      <c r="S20" s="101"/>
      <c r="T20" s="166">
        <v>0</v>
      </c>
      <c r="U20" s="166"/>
      <c r="V20" s="102">
        <f t="shared" si="0"/>
        <v>0</v>
      </c>
    </row>
    <row r="21" spans="1:22" ht="13.8" thickBot="1">
      <c r="A21" s="89"/>
      <c r="B21" s="103" t="s">
        <v>64</v>
      </c>
      <c r="C21" s="104">
        <f>SUM(C7:C20)</f>
        <v>0</v>
      </c>
      <c r="D21" s="91">
        <f t="shared" ref="D21:V21" si="1">SUM(D7:D20)</f>
        <v>24697</v>
      </c>
      <c r="E21" s="91">
        <f t="shared" si="1"/>
        <v>0</v>
      </c>
      <c r="F21" s="91">
        <f t="shared" si="1"/>
        <v>0</v>
      </c>
      <c r="G21" s="91">
        <f t="shared" si="1"/>
        <v>0</v>
      </c>
      <c r="H21" s="91">
        <f t="shared" si="1"/>
        <v>0</v>
      </c>
      <c r="I21" s="91">
        <f t="shared" si="1"/>
        <v>0</v>
      </c>
      <c r="J21" s="91">
        <f t="shared" si="1"/>
        <v>0</v>
      </c>
      <c r="K21" s="91">
        <f t="shared" si="1"/>
        <v>0</v>
      </c>
      <c r="L21" s="105">
        <f t="shared" si="1"/>
        <v>0</v>
      </c>
      <c r="M21" s="104">
        <f t="shared" si="1"/>
        <v>0</v>
      </c>
      <c r="N21" s="91">
        <f t="shared" si="1"/>
        <v>0</v>
      </c>
      <c r="O21" s="91">
        <f t="shared" si="1"/>
        <v>0</v>
      </c>
      <c r="P21" s="91">
        <f t="shared" si="1"/>
        <v>0</v>
      </c>
      <c r="Q21" s="91">
        <f t="shared" si="1"/>
        <v>0</v>
      </c>
      <c r="R21" s="91">
        <f t="shared" si="1"/>
        <v>0</v>
      </c>
      <c r="S21" s="105">
        <f>SUM(S7:S20)</f>
        <v>0</v>
      </c>
      <c r="T21" s="105">
        <f>SUM(T7:T20)</f>
        <v>0</v>
      </c>
      <c r="U21" s="105">
        <f t="shared" ref="U21" si="2">SUM(U7:U20)</f>
        <v>24697</v>
      </c>
      <c r="V21" s="106">
        <f t="shared" si="1"/>
        <v>24697</v>
      </c>
    </row>
    <row r="24" spans="1:22">
      <c r="A24" s="7"/>
      <c r="B24" s="7"/>
      <c r="C24" s="26"/>
      <c r="D24" s="26"/>
      <c r="E24" s="26"/>
    </row>
    <row r="25" spans="1:22">
      <c r="A25" s="107"/>
      <c r="B25" s="107"/>
      <c r="C25" s="7"/>
      <c r="D25" s="26"/>
      <c r="E25" s="26"/>
    </row>
    <row r="26" spans="1:22">
      <c r="A26" s="107"/>
      <c r="B26" s="27"/>
      <c r="C26" s="7"/>
      <c r="D26" s="26"/>
      <c r="E26" s="26"/>
    </row>
    <row r="27" spans="1:22">
      <c r="A27" s="107"/>
      <c r="B27" s="107"/>
      <c r="C27" s="7"/>
      <c r="D27" s="26"/>
      <c r="E27" s="26"/>
    </row>
    <row r="28" spans="1:22">
      <c r="A28" s="107"/>
      <c r="B28" s="27"/>
      <c r="C28" s="7"/>
      <c r="D28" s="26"/>
      <c r="E28" s="26"/>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3"/>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C8" sqref="C8:G21"/>
    </sheetView>
  </sheetViews>
  <sheetFormatPr defaultColWidth="9.33203125" defaultRowHeight="13.8"/>
  <cols>
    <col min="1" max="1" width="10.5546875" style="4" bestFit="1" customWidth="1"/>
    <col min="2" max="2" width="101.6640625" style="4" customWidth="1"/>
    <col min="3" max="3" width="13.6640625" style="167" customWidth="1"/>
    <col min="4" max="4" width="14.6640625" style="167" bestFit="1" customWidth="1"/>
    <col min="5" max="5" width="17.6640625" style="167" customWidth="1"/>
    <col min="6" max="6" width="15.6640625" style="167" customWidth="1"/>
    <col min="7" max="7" width="17.44140625" style="167" customWidth="1"/>
    <col min="8" max="8" width="15.33203125" style="167" customWidth="1"/>
    <col min="9" max="16384" width="9.33203125" style="17"/>
  </cols>
  <sheetData>
    <row r="1" spans="1:9">
      <c r="A1" s="2" t="s">
        <v>30</v>
      </c>
      <c r="B1" s="4" t="str">
        <f>'Info '!C2</f>
        <v>VTB Bank Georgia JSC</v>
      </c>
      <c r="C1" s="3"/>
    </row>
    <row r="2" spans="1:9">
      <c r="A2" s="2" t="s">
        <v>31</v>
      </c>
      <c r="B2" s="273">
        <f>'1. key ratios '!B2</f>
        <v>46203</v>
      </c>
      <c r="C2" s="273"/>
    </row>
    <row r="4" spans="1:9" ht="14.4" thickBot="1">
      <c r="A4" s="2" t="s">
        <v>150</v>
      </c>
      <c r="B4" s="92" t="s">
        <v>239</v>
      </c>
    </row>
    <row r="5" spans="1:9">
      <c r="A5" s="93"/>
      <c r="B5" s="108"/>
      <c r="C5" s="168" t="s">
        <v>0</v>
      </c>
      <c r="D5" s="168" t="s">
        <v>1</v>
      </c>
      <c r="E5" s="168" t="s">
        <v>2</v>
      </c>
      <c r="F5" s="168" t="s">
        <v>3</v>
      </c>
      <c r="G5" s="169" t="s">
        <v>4</v>
      </c>
      <c r="H5" s="170" t="s">
        <v>5</v>
      </c>
      <c r="I5" s="109"/>
    </row>
    <row r="6" spans="1:9" s="109" customFormat="1" ht="12.75" customHeight="1">
      <c r="A6" s="110"/>
      <c r="B6" s="832" t="s">
        <v>149</v>
      </c>
      <c r="C6" s="834" t="s">
        <v>232</v>
      </c>
      <c r="D6" s="836" t="s">
        <v>231</v>
      </c>
      <c r="E6" s="837"/>
      <c r="F6" s="834" t="s">
        <v>236</v>
      </c>
      <c r="G6" s="834" t="s">
        <v>237</v>
      </c>
      <c r="H6" s="830" t="s">
        <v>235</v>
      </c>
    </row>
    <row r="7" spans="1:9" ht="41.4">
      <c r="A7" s="112"/>
      <c r="B7" s="833"/>
      <c r="C7" s="835"/>
      <c r="D7" s="171" t="s">
        <v>234</v>
      </c>
      <c r="E7" s="171" t="s">
        <v>233</v>
      </c>
      <c r="F7" s="835"/>
      <c r="G7" s="835"/>
      <c r="H7" s="831"/>
      <c r="I7" s="109"/>
    </row>
    <row r="8" spans="1:9">
      <c r="A8" s="110">
        <v>1</v>
      </c>
      <c r="B8" s="1" t="s">
        <v>51</v>
      </c>
      <c r="C8" s="172">
        <v>400099.8</v>
      </c>
      <c r="D8" s="173">
        <v>0</v>
      </c>
      <c r="E8" s="172">
        <v>0</v>
      </c>
      <c r="F8" s="172">
        <v>0</v>
      </c>
      <c r="G8" s="174">
        <v>0</v>
      </c>
      <c r="H8" s="684">
        <f>IFERROR(G8/(C8+E8),0)</f>
        <v>0</v>
      </c>
    </row>
    <row r="9" spans="1:9" ht="15" customHeight="1">
      <c r="A9" s="110">
        <v>2</v>
      </c>
      <c r="B9" s="1" t="s">
        <v>52</v>
      </c>
      <c r="C9" s="172">
        <v>0</v>
      </c>
      <c r="D9" s="173">
        <v>0</v>
      </c>
      <c r="E9" s="172">
        <v>0</v>
      </c>
      <c r="F9" s="172">
        <v>0</v>
      </c>
      <c r="G9" s="174">
        <v>0</v>
      </c>
      <c r="H9" s="684">
        <f t="shared" ref="H9:H21" si="0">IFERROR(G9/(C9+E9),0)</f>
        <v>0</v>
      </c>
    </row>
    <row r="10" spans="1:9">
      <c r="A10" s="110">
        <v>3</v>
      </c>
      <c r="B10" s="1" t="s">
        <v>153</v>
      </c>
      <c r="C10" s="172">
        <v>0</v>
      </c>
      <c r="D10" s="173">
        <v>0</v>
      </c>
      <c r="E10" s="172">
        <v>0</v>
      </c>
      <c r="F10" s="172">
        <v>0</v>
      </c>
      <c r="G10" s="174">
        <v>0</v>
      </c>
      <c r="H10" s="684">
        <f t="shared" si="0"/>
        <v>0</v>
      </c>
    </row>
    <row r="11" spans="1:9">
      <c r="A11" s="110">
        <v>4</v>
      </c>
      <c r="B11" s="1" t="s">
        <v>53</v>
      </c>
      <c r="C11" s="172">
        <v>0</v>
      </c>
      <c r="D11" s="173">
        <v>0</v>
      </c>
      <c r="E11" s="172">
        <v>0</v>
      </c>
      <c r="F11" s="172">
        <v>0</v>
      </c>
      <c r="G11" s="174">
        <v>0</v>
      </c>
      <c r="H11" s="684">
        <f t="shared" si="0"/>
        <v>0</v>
      </c>
    </row>
    <row r="12" spans="1:9">
      <c r="A12" s="110">
        <v>5</v>
      </c>
      <c r="B12" s="1" t="s">
        <v>54</v>
      </c>
      <c r="C12" s="172">
        <v>0</v>
      </c>
      <c r="D12" s="173">
        <v>0</v>
      </c>
      <c r="E12" s="172">
        <v>0</v>
      </c>
      <c r="F12" s="172">
        <v>0</v>
      </c>
      <c r="G12" s="174">
        <v>0</v>
      </c>
      <c r="H12" s="684">
        <f t="shared" si="0"/>
        <v>0</v>
      </c>
    </row>
    <row r="13" spans="1:9">
      <c r="A13" s="110">
        <v>6</v>
      </c>
      <c r="B13" s="1" t="s">
        <v>55</v>
      </c>
      <c r="C13" s="172">
        <v>6806549.9880999988</v>
      </c>
      <c r="D13" s="173">
        <v>0</v>
      </c>
      <c r="E13" s="172">
        <v>0</v>
      </c>
      <c r="F13" s="172">
        <v>2489390.1955999988</v>
      </c>
      <c r="G13" s="174">
        <v>2489390.1955999988</v>
      </c>
      <c r="H13" s="684">
        <f t="shared" si="0"/>
        <v>0.36573450572643112</v>
      </c>
    </row>
    <row r="14" spans="1:9">
      <c r="A14" s="110">
        <v>7</v>
      </c>
      <c r="B14" s="1" t="s">
        <v>56</v>
      </c>
      <c r="C14" s="172">
        <v>87949508.783161923</v>
      </c>
      <c r="D14" s="173">
        <v>194342</v>
      </c>
      <c r="E14" s="172">
        <v>107029</v>
      </c>
      <c r="F14" s="172">
        <v>88056537.783161923</v>
      </c>
      <c r="G14" s="174">
        <v>88031839.783161923</v>
      </c>
      <c r="H14" s="684">
        <f t="shared" si="0"/>
        <v>0.99971952110971229</v>
      </c>
    </row>
    <row r="15" spans="1:9">
      <c r="A15" s="110">
        <v>8</v>
      </c>
      <c r="B15" s="1" t="s">
        <v>57</v>
      </c>
      <c r="C15" s="172">
        <v>0</v>
      </c>
      <c r="D15" s="173">
        <v>0</v>
      </c>
      <c r="E15" s="172">
        <v>0</v>
      </c>
      <c r="F15" s="172">
        <v>0</v>
      </c>
      <c r="G15" s="174">
        <v>0</v>
      </c>
      <c r="H15" s="684">
        <f t="shared" si="0"/>
        <v>0</v>
      </c>
    </row>
    <row r="16" spans="1:9">
      <c r="A16" s="110">
        <v>9</v>
      </c>
      <c r="B16" s="1" t="s">
        <v>58</v>
      </c>
      <c r="C16" s="172">
        <v>3754008.163051432</v>
      </c>
      <c r="D16" s="173">
        <v>0</v>
      </c>
      <c r="E16" s="172">
        <v>0</v>
      </c>
      <c r="F16" s="172">
        <v>1313902.8570680011</v>
      </c>
      <c r="G16" s="174">
        <v>1313902.8570680011</v>
      </c>
      <c r="H16" s="684">
        <f t="shared" si="0"/>
        <v>0.35</v>
      </c>
    </row>
    <row r="17" spans="1:8">
      <c r="A17" s="110">
        <v>10</v>
      </c>
      <c r="B17" s="1" t="s">
        <v>59</v>
      </c>
      <c r="C17" s="172">
        <v>31994630.63992615</v>
      </c>
      <c r="D17" s="173">
        <v>0</v>
      </c>
      <c r="E17" s="172">
        <v>0</v>
      </c>
      <c r="F17" s="172">
        <v>42803264.416443944</v>
      </c>
      <c r="G17" s="174">
        <v>42803264.416443944</v>
      </c>
      <c r="H17" s="684">
        <f t="shared" si="0"/>
        <v>1.337826490268329</v>
      </c>
    </row>
    <row r="18" spans="1:8">
      <c r="A18" s="110">
        <v>11</v>
      </c>
      <c r="B18" s="1" t="s">
        <v>60</v>
      </c>
      <c r="C18" s="172">
        <v>0</v>
      </c>
      <c r="D18" s="173">
        <v>0</v>
      </c>
      <c r="E18" s="172">
        <v>0</v>
      </c>
      <c r="F18" s="172">
        <v>0</v>
      </c>
      <c r="G18" s="174">
        <v>0</v>
      </c>
      <c r="H18" s="684">
        <f t="shared" si="0"/>
        <v>0</v>
      </c>
    </row>
    <row r="19" spans="1:8">
      <c r="A19" s="110">
        <v>12</v>
      </c>
      <c r="B19" s="1" t="s">
        <v>61</v>
      </c>
      <c r="C19" s="172">
        <v>0</v>
      </c>
      <c r="D19" s="173">
        <v>0</v>
      </c>
      <c r="E19" s="172">
        <v>0</v>
      </c>
      <c r="F19" s="172">
        <v>0</v>
      </c>
      <c r="G19" s="174">
        <v>0</v>
      </c>
      <c r="H19" s="684">
        <f t="shared" si="0"/>
        <v>0</v>
      </c>
    </row>
    <row r="20" spans="1:8">
      <c r="A20" s="110">
        <v>13</v>
      </c>
      <c r="B20" s="1" t="s">
        <v>144</v>
      </c>
      <c r="C20" s="172">
        <v>0</v>
      </c>
      <c r="D20" s="173">
        <v>0</v>
      </c>
      <c r="E20" s="172">
        <v>0</v>
      </c>
      <c r="F20" s="172">
        <v>0</v>
      </c>
      <c r="G20" s="174">
        <v>0</v>
      </c>
      <c r="H20" s="684">
        <f t="shared" si="0"/>
        <v>0</v>
      </c>
    </row>
    <row r="21" spans="1:8">
      <c r="A21" s="110">
        <v>14</v>
      </c>
      <c r="B21" s="1" t="s">
        <v>63</v>
      </c>
      <c r="C21" s="172">
        <v>298792272.61220002</v>
      </c>
      <c r="D21" s="173">
        <v>0</v>
      </c>
      <c r="E21" s="172">
        <v>0</v>
      </c>
      <c r="F21" s="172">
        <v>101771017.76000001</v>
      </c>
      <c r="G21" s="174">
        <v>101771017.76000001</v>
      </c>
      <c r="H21" s="684">
        <f t="shared" si="0"/>
        <v>0.34060793095572373</v>
      </c>
    </row>
    <row r="22" spans="1:8" ht="14.4" thickBot="1">
      <c r="A22" s="113"/>
      <c r="B22" s="114" t="s">
        <v>64</v>
      </c>
      <c r="C22" s="175">
        <f>SUM(C8:C21)</f>
        <v>429697069.98643953</v>
      </c>
      <c r="D22" s="175">
        <f>SUM(D8:D21)</f>
        <v>194342</v>
      </c>
      <c r="E22" s="175">
        <f>SUM(E8:E21)</f>
        <v>107029</v>
      </c>
      <c r="F22" s="175">
        <f>SUM(F8:F21)</f>
        <v>236434113.01227385</v>
      </c>
      <c r="G22" s="175">
        <f>SUM(G8:G21)</f>
        <v>236409415.01227385</v>
      </c>
      <c r="H22" s="176">
        <f>G22/(C22+E22)</f>
        <v>0.55003992649156341</v>
      </c>
    </row>
    <row r="23" spans="1:8">
      <c r="C23" s="770">
        <f>C22-'2. SOFP'!E36+'2. SOFP'!E29</f>
        <v>-0.48850921867415309</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7"/>
  <sheetViews>
    <sheetView zoomScale="70" zoomScaleNormal="70" workbookViewId="0">
      <pane xSplit="2" ySplit="6" topLeftCell="C7" activePane="bottomRight" state="frozen"/>
      <selection activeCell="B19" sqref="B19"/>
      <selection pane="topRight" activeCell="B19" sqref="B19"/>
      <selection pane="bottomLeft" activeCell="B19" sqref="B19"/>
      <selection pane="bottomRight" activeCell="K25" sqref="K25"/>
    </sheetView>
  </sheetViews>
  <sheetFormatPr defaultColWidth="9.33203125" defaultRowHeight="13.8"/>
  <cols>
    <col min="1" max="1" width="10.5546875" style="167" bestFit="1" customWidth="1"/>
    <col min="2" max="2" width="104.33203125" style="167" customWidth="1"/>
    <col min="3" max="11" width="12.6640625" style="167" customWidth="1"/>
    <col min="12" max="16384" width="9.33203125" style="167"/>
  </cols>
  <sheetData>
    <row r="1" spans="1:11">
      <c r="A1" s="167" t="s">
        <v>30</v>
      </c>
      <c r="B1" s="3" t="str">
        <f>'Info '!C2</f>
        <v>VTB Bank Georgia JSC</v>
      </c>
    </row>
    <row r="2" spans="1:11">
      <c r="A2" s="167" t="s">
        <v>31</v>
      </c>
      <c r="B2" s="756">
        <f>'1. key ratios '!B2</f>
        <v>46203</v>
      </c>
      <c r="C2" s="188"/>
      <c r="D2" s="188"/>
    </row>
    <row r="3" spans="1:11">
      <c r="B3" s="188"/>
      <c r="C3" s="188"/>
      <c r="D3" s="188"/>
    </row>
    <row r="4" spans="1:11" ht="14.4" thickBot="1">
      <c r="A4" s="167" t="s">
        <v>146</v>
      </c>
      <c r="B4" s="215" t="s">
        <v>240</v>
      </c>
      <c r="C4" s="188"/>
      <c r="D4" s="188"/>
    </row>
    <row r="5" spans="1:11" ht="30" customHeight="1">
      <c r="A5" s="838"/>
      <c r="B5" s="839"/>
      <c r="C5" s="840" t="s">
        <v>292</v>
      </c>
      <c r="D5" s="840"/>
      <c r="E5" s="840"/>
      <c r="F5" s="840" t="s">
        <v>293</v>
      </c>
      <c r="G5" s="840"/>
      <c r="H5" s="840"/>
      <c r="I5" s="840" t="s">
        <v>294</v>
      </c>
      <c r="J5" s="840"/>
      <c r="K5" s="841"/>
    </row>
    <row r="6" spans="1:11">
      <c r="A6" s="189"/>
      <c r="B6" s="190"/>
      <c r="C6" s="19" t="s">
        <v>32</v>
      </c>
      <c r="D6" s="19" t="s">
        <v>33</v>
      </c>
      <c r="E6" s="19" t="s">
        <v>34</v>
      </c>
      <c r="F6" s="19" t="s">
        <v>32</v>
      </c>
      <c r="G6" s="19" t="s">
        <v>33</v>
      </c>
      <c r="H6" s="19" t="s">
        <v>34</v>
      </c>
      <c r="I6" s="19" t="s">
        <v>32</v>
      </c>
      <c r="J6" s="19" t="s">
        <v>33</v>
      </c>
      <c r="K6" s="19" t="s">
        <v>34</v>
      </c>
    </row>
    <row r="7" spans="1:11">
      <c r="A7" s="191" t="s">
        <v>243</v>
      </c>
      <c r="B7" s="192"/>
      <c r="C7" s="192"/>
      <c r="D7" s="192"/>
      <c r="E7" s="192"/>
      <c r="F7" s="192"/>
      <c r="G7" s="192"/>
      <c r="H7" s="192"/>
      <c r="I7" s="192"/>
      <c r="J7" s="192"/>
      <c r="K7" s="193"/>
    </row>
    <row r="8" spans="1:11">
      <c r="A8" s="194">
        <v>1</v>
      </c>
      <c r="B8" s="195" t="s">
        <v>241</v>
      </c>
      <c r="C8" s="739"/>
      <c r="D8" s="739"/>
      <c r="E8" s="739"/>
      <c r="F8" s="740">
        <v>102314086.17956047</v>
      </c>
      <c r="G8" s="740">
        <v>94699604.585531861</v>
      </c>
      <c r="H8" s="740">
        <v>197013690.76509228</v>
      </c>
      <c r="I8" s="740">
        <v>102314086.17956047</v>
      </c>
      <c r="J8" s="740">
        <v>94699604.585531861</v>
      </c>
      <c r="K8" s="741">
        <v>197013690.76509228</v>
      </c>
    </row>
    <row r="9" spans="1:11">
      <c r="A9" s="191" t="s">
        <v>244</v>
      </c>
      <c r="B9" s="192"/>
      <c r="C9" s="742"/>
      <c r="D9" s="742"/>
      <c r="E9" s="742"/>
      <c r="F9" s="742"/>
      <c r="G9" s="742"/>
      <c r="H9" s="742"/>
      <c r="I9" s="742"/>
      <c r="J9" s="742"/>
      <c r="K9" s="743"/>
    </row>
    <row r="10" spans="1:11">
      <c r="A10" s="197">
        <v>2</v>
      </c>
      <c r="B10" s="198" t="s">
        <v>252</v>
      </c>
      <c r="C10" s="744">
        <v>3109817.8783516483</v>
      </c>
      <c r="D10" s="745">
        <v>188975.71219780215</v>
      </c>
      <c r="E10" s="745">
        <v>3298793.5905494499</v>
      </c>
      <c r="F10" s="745">
        <v>623551.15620769246</v>
      </c>
      <c r="G10" s="745">
        <v>38098.257715384607</v>
      </c>
      <c r="H10" s="745">
        <v>661649.41392307717</v>
      </c>
      <c r="I10" s="745">
        <v>155490.89391758235</v>
      </c>
      <c r="J10" s="745">
        <v>9455.3970384615386</v>
      </c>
      <c r="K10" s="746">
        <v>164946.29095604393</v>
      </c>
    </row>
    <row r="11" spans="1:11">
      <c r="A11" s="197">
        <v>3</v>
      </c>
      <c r="B11" s="198" t="s">
        <v>246</v>
      </c>
      <c r="C11" s="744">
        <v>9391462.478681324</v>
      </c>
      <c r="D11" s="745">
        <v>98055665.293076962</v>
      </c>
      <c r="E11" s="745">
        <v>107447127.77175827</v>
      </c>
      <c r="F11" s="745">
        <v>6680792.5785137387</v>
      </c>
      <c r="G11" s="745">
        <v>381306.16201225261</v>
      </c>
      <c r="H11" s="745">
        <v>7062098.7405259861</v>
      </c>
      <c r="I11" s="745">
        <v>3615499.0070494511</v>
      </c>
      <c r="J11" s="745">
        <v>361134.8236969561</v>
      </c>
      <c r="K11" s="746">
        <v>3976633.8307464062</v>
      </c>
    </row>
    <row r="12" spans="1:11">
      <c r="A12" s="197">
        <v>4</v>
      </c>
      <c r="B12" s="198" t="s">
        <v>247</v>
      </c>
      <c r="C12" s="744">
        <v>0</v>
      </c>
      <c r="D12" s="745">
        <v>0</v>
      </c>
      <c r="E12" s="745">
        <v>0</v>
      </c>
      <c r="F12" s="745">
        <v>0</v>
      </c>
      <c r="G12" s="745">
        <v>0</v>
      </c>
      <c r="H12" s="745">
        <v>0</v>
      </c>
      <c r="I12" s="745">
        <v>0</v>
      </c>
      <c r="J12" s="745">
        <v>0</v>
      </c>
      <c r="K12" s="746">
        <v>0</v>
      </c>
    </row>
    <row r="13" spans="1:11">
      <c r="A13" s="197">
        <v>5</v>
      </c>
      <c r="B13" s="198" t="s">
        <v>255</v>
      </c>
      <c r="C13" s="744">
        <v>200000</v>
      </c>
      <c r="D13" s="745">
        <v>0</v>
      </c>
      <c r="E13" s="745">
        <v>200000</v>
      </c>
      <c r="F13" s="745">
        <v>20000</v>
      </c>
      <c r="G13" s="745">
        <v>0</v>
      </c>
      <c r="H13" s="745">
        <v>20000</v>
      </c>
      <c r="I13" s="745">
        <v>10000</v>
      </c>
      <c r="J13" s="745">
        <v>0</v>
      </c>
      <c r="K13" s="746">
        <v>10000</v>
      </c>
    </row>
    <row r="14" spans="1:11">
      <c r="A14" s="197">
        <v>6</v>
      </c>
      <c r="B14" s="198" t="s">
        <v>287</v>
      </c>
      <c r="C14" s="744">
        <v>0</v>
      </c>
      <c r="D14" s="745">
        <v>0</v>
      </c>
      <c r="E14" s="745">
        <v>0</v>
      </c>
      <c r="F14" s="745">
        <v>0</v>
      </c>
      <c r="G14" s="745">
        <v>0</v>
      </c>
      <c r="H14" s="745">
        <v>0</v>
      </c>
      <c r="I14" s="745">
        <v>0</v>
      </c>
      <c r="J14" s="745">
        <v>0</v>
      </c>
      <c r="K14" s="746">
        <v>0</v>
      </c>
    </row>
    <row r="15" spans="1:11">
      <c r="A15" s="197">
        <v>7</v>
      </c>
      <c r="B15" s="198" t="s">
        <v>288</v>
      </c>
      <c r="C15" s="744">
        <v>4142909.71054945</v>
      </c>
      <c r="D15" s="745">
        <v>60444174.051062644</v>
      </c>
      <c r="E15" s="745">
        <v>64587083.761612095</v>
      </c>
      <c r="F15" s="745">
        <v>462695.63373626384</v>
      </c>
      <c r="G15" s="745">
        <v>17171891.648434062</v>
      </c>
      <c r="H15" s="745">
        <v>17634587.282170326</v>
      </c>
      <c r="I15" s="745">
        <v>462695.63373626384</v>
      </c>
      <c r="J15" s="745">
        <v>17171891.648434062</v>
      </c>
      <c r="K15" s="746">
        <v>17634587.282170326</v>
      </c>
    </row>
    <row r="16" spans="1:11">
      <c r="A16" s="197">
        <v>8</v>
      </c>
      <c r="B16" s="199" t="s">
        <v>248</v>
      </c>
      <c r="C16" s="744">
        <v>16844190.06758241</v>
      </c>
      <c r="D16" s="745">
        <v>158688815.05633733</v>
      </c>
      <c r="E16" s="745">
        <v>175533005.12391984</v>
      </c>
      <c r="F16" s="745">
        <v>7787039.3684576908</v>
      </c>
      <c r="G16" s="745">
        <v>17591296.068161707</v>
      </c>
      <c r="H16" s="745">
        <v>25378335.436619412</v>
      </c>
      <c r="I16" s="745">
        <v>4243685.5347032985</v>
      </c>
      <c r="J16" s="745">
        <v>17542481.869169477</v>
      </c>
      <c r="K16" s="746">
        <v>21786167.403872784</v>
      </c>
    </row>
    <row r="17" spans="1:11">
      <c r="A17" s="191" t="s">
        <v>245</v>
      </c>
      <c r="B17" s="192"/>
      <c r="C17" s="742"/>
      <c r="D17" s="742"/>
      <c r="E17" s="742"/>
      <c r="F17" s="742"/>
      <c r="G17" s="742"/>
      <c r="H17" s="742"/>
      <c r="I17" s="742"/>
      <c r="J17" s="742"/>
      <c r="K17" s="743"/>
    </row>
    <row r="18" spans="1:11">
      <c r="A18" s="197">
        <v>9</v>
      </c>
      <c r="B18" s="198" t="s">
        <v>251</v>
      </c>
      <c r="C18" s="744">
        <v>0</v>
      </c>
      <c r="D18" s="745">
        <v>0</v>
      </c>
      <c r="E18" s="745">
        <v>0</v>
      </c>
      <c r="F18" s="745">
        <v>0</v>
      </c>
      <c r="G18" s="745">
        <v>0</v>
      </c>
      <c r="H18" s="745">
        <v>0</v>
      </c>
      <c r="I18" s="745">
        <v>0</v>
      </c>
      <c r="J18" s="745">
        <v>0</v>
      </c>
      <c r="K18" s="746">
        <v>0</v>
      </c>
    </row>
    <row r="19" spans="1:11">
      <c r="A19" s="197">
        <v>10</v>
      </c>
      <c r="B19" s="198" t="s">
        <v>289</v>
      </c>
      <c r="C19" s="744">
        <v>25765078.886836324</v>
      </c>
      <c r="D19" s="745">
        <v>21742878.019137528</v>
      </c>
      <c r="E19" s="745">
        <v>47507956.905973867</v>
      </c>
      <c r="F19" s="745">
        <v>2944.9223087582413</v>
      </c>
      <c r="G19" s="745">
        <v>610388.57608195371</v>
      </c>
      <c r="H19" s="745">
        <v>613333.49839071196</v>
      </c>
      <c r="I19" s="745">
        <v>2944.9223087582413</v>
      </c>
      <c r="J19" s="745">
        <v>610388.57608195371</v>
      </c>
      <c r="K19" s="746">
        <v>613333.49839071196</v>
      </c>
    </row>
    <row r="20" spans="1:11">
      <c r="A20" s="197">
        <v>11</v>
      </c>
      <c r="B20" s="198" t="s">
        <v>250</v>
      </c>
      <c r="C20" s="744">
        <v>15068156.784285711</v>
      </c>
      <c r="D20" s="745">
        <v>3373622.3573692278</v>
      </c>
      <c r="E20" s="745">
        <v>18441779.141654938</v>
      </c>
      <c r="F20" s="745">
        <v>0</v>
      </c>
      <c r="G20" s="745">
        <v>0</v>
      </c>
      <c r="H20" s="745">
        <v>0</v>
      </c>
      <c r="I20" s="745">
        <v>0</v>
      </c>
      <c r="J20" s="745">
        <v>0</v>
      </c>
      <c r="K20" s="746">
        <v>0</v>
      </c>
    </row>
    <row r="21" spans="1:11" ht="14.4" thickBot="1">
      <c r="A21" s="200">
        <v>12</v>
      </c>
      <c r="B21" s="201" t="s">
        <v>249</v>
      </c>
      <c r="C21" s="747">
        <v>40833235.671122037</v>
      </c>
      <c r="D21" s="748">
        <v>25116500.376506757</v>
      </c>
      <c r="E21" s="747">
        <v>65949736.047628812</v>
      </c>
      <c r="F21" s="748">
        <v>2944.9223087582413</v>
      </c>
      <c r="G21" s="748">
        <v>610388.57608195371</v>
      </c>
      <c r="H21" s="748">
        <v>613333.49839071196</v>
      </c>
      <c r="I21" s="748">
        <v>2944.9223087582413</v>
      </c>
      <c r="J21" s="748">
        <v>610388.57608195371</v>
      </c>
      <c r="K21" s="749">
        <v>613333.49839071196</v>
      </c>
    </row>
    <row r="22" spans="1:11" ht="38.25" customHeight="1" thickBot="1">
      <c r="A22" s="202"/>
      <c r="B22" s="203"/>
      <c r="C22" s="203"/>
      <c r="D22" s="203"/>
      <c r="E22" s="203"/>
      <c r="F22" s="842" t="s">
        <v>291</v>
      </c>
      <c r="G22" s="840"/>
      <c r="H22" s="840"/>
      <c r="I22" s="842" t="s">
        <v>256</v>
      </c>
      <c r="J22" s="840"/>
      <c r="K22" s="841"/>
    </row>
    <row r="23" spans="1:11">
      <c r="A23" s="204">
        <v>13</v>
      </c>
      <c r="B23" s="205" t="s">
        <v>241</v>
      </c>
      <c r="C23" s="206"/>
      <c r="D23" s="206"/>
      <c r="E23" s="206"/>
      <c r="F23" s="750">
        <v>102314086.17956047</v>
      </c>
      <c r="G23" s="750">
        <v>94699604.585531861</v>
      </c>
      <c r="H23" s="750">
        <v>197013690.76509228</v>
      </c>
      <c r="I23" s="750">
        <v>102314086.17956047</v>
      </c>
      <c r="J23" s="750">
        <v>94699604.585531861</v>
      </c>
      <c r="K23" s="751">
        <v>197013690.76509228</v>
      </c>
    </row>
    <row r="24" spans="1:11" ht="14.4" thickBot="1">
      <c r="A24" s="207">
        <v>14</v>
      </c>
      <c r="B24" s="208" t="s">
        <v>253</v>
      </c>
      <c r="C24" s="209"/>
      <c r="D24" s="210"/>
      <c r="E24" s="211"/>
      <c r="F24" s="752">
        <v>7784094.4461489329</v>
      </c>
      <c r="G24" s="752">
        <v>16980907.492079753</v>
      </c>
      <c r="H24" s="752">
        <v>24765001.9382287</v>
      </c>
      <c r="I24" s="752">
        <v>4240740.6123945406</v>
      </c>
      <c r="J24" s="752">
        <v>16932093.293087523</v>
      </c>
      <c r="K24" s="753">
        <v>21172833.905482072</v>
      </c>
    </row>
    <row r="25" spans="1:11" ht="14.4" thickBot="1">
      <c r="A25" s="212">
        <v>15</v>
      </c>
      <c r="B25" s="213" t="s">
        <v>254</v>
      </c>
      <c r="C25" s="214"/>
      <c r="D25" s="214"/>
      <c r="E25" s="214"/>
      <c r="F25" s="754">
        <v>13.143993419835606</v>
      </c>
      <c r="G25" s="754">
        <v>5.576828248413797</v>
      </c>
      <c r="H25" s="754">
        <v>7.9553270884655358</v>
      </c>
      <c r="I25" s="754">
        <v>24.126466466853454</v>
      </c>
      <c r="J25" s="754">
        <v>5.5929059063354378</v>
      </c>
      <c r="K25" s="755">
        <v>9.305022258455514</v>
      </c>
    </row>
    <row r="27" spans="1:11" ht="27">
      <c r="B27" s="187"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60" zoomScaleNormal="60" workbookViewId="0">
      <pane xSplit="1" ySplit="3" topLeftCell="B4" activePane="bottomRight" state="frozen"/>
      <selection activeCell="B19" sqref="B19"/>
      <selection pane="topRight" activeCell="B19" sqref="B19"/>
      <selection pane="bottomLeft" activeCell="B19" sqref="B19"/>
      <selection pane="bottomRight" activeCell="P7" sqref="P7:P33"/>
    </sheetView>
  </sheetViews>
  <sheetFormatPr defaultColWidth="9.33203125" defaultRowHeight="13.2"/>
  <cols>
    <col min="1" max="1" width="10.5546875" style="4" bestFit="1" customWidth="1"/>
    <col min="2" max="2" width="95" style="4" customWidth="1"/>
    <col min="3" max="3" width="12.5546875" style="4" bestFit="1" customWidth="1"/>
    <col min="4" max="4" width="11.44140625" style="4" customWidth="1"/>
    <col min="5" max="5" width="18.33203125" style="4" bestFit="1" customWidth="1"/>
    <col min="6" max="13" width="12.6640625" style="4" customWidth="1"/>
    <col min="14" max="14" width="31" style="4" bestFit="1" customWidth="1"/>
    <col min="15" max="16" width="9.33203125" style="17"/>
    <col min="17" max="17" width="44.33203125" style="17" customWidth="1"/>
    <col min="18" max="16384" width="9.33203125" style="17"/>
  </cols>
  <sheetData>
    <row r="1" spans="1:17" ht="13.8">
      <c r="A1" s="571" t="s">
        <v>716</v>
      </c>
      <c r="B1" s="527" t="str">
        <f>'Info '!C2</f>
        <v>VTB Bank Georgia JSC</v>
      </c>
      <c r="C1" s="527"/>
      <c r="D1" s="527"/>
      <c r="E1" s="527"/>
      <c r="F1" s="527"/>
      <c r="G1" s="527"/>
      <c r="H1" s="527"/>
      <c r="I1" s="527"/>
      <c r="J1" s="527"/>
      <c r="K1" s="527"/>
      <c r="L1" s="527"/>
      <c r="M1" s="527"/>
      <c r="N1" s="527"/>
      <c r="O1" s="164"/>
      <c r="P1" s="164"/>
      <c r="Q1" s="164"/>
    </row>
    <row r="2" spans="1:17" ht="14.25" customHeight="1">
      <c r="A2" s="527" t="s">
        <v>717</v>
      </c>
      <c r="B2" s="489">
        <f>'1. key ratios '!B2</f>
        <v>46203</v>
      </c>
      <c r="C2" s="527"/>
      <c r="D2" s="527"/>
      <c r="E2" s="527"/>
      <c r="F2" s="527"/>
      <c r="G2" s="527"/>
      <c r="H2" s="527"/>
      <c r="I2" s="527"/>
      <c r="J2" s="527"/>
      <c r="K2" s="527"/>
      <c r="L2" s="527"/>
      <c r="M2" s="527"/>
      <c r="N2" s="527"/>
      <c r="O2" s="164"/>
      <c r="P2" s="164"/>
      <c r="Q2" s="164"/>
    </row>
    <row r="3" spans="1:17" ht="14.25" customHeight="1">
      <c r="A3" s="527"/>
      <c r="B3" s="164"/>
      <c r="C3" s="164"/>
      <c r="D3" s="164"/>
      <c r="E3" s="164"/>
      <c r="F3" s="164"/>
      <c r="G3" s="164"/>
      <c r="H3" s="164"/>
      <c r="I3" s="164"/>
      <c r="J3" s="164"/>
      <c r="K3" s="164"/>
      <c r="L3" s="164"/>
      <c r="M3" s="164"/>
      <c r="N3" s="164"/>
      <c r="O3" s="164"/>
      <c r="P3" s="164"/>
      <c r="Q3" s="164"/>
    </row>
    <row r="4" spans="1:17" ht="14.4">
      <c r="A4" s="527"/>
      <c r="B4" s="572" t="s">
        <v>718</v>
      </c>
      <c r="C4" s="164"/>
      <c r="D4" s="164"/>
      <c r="E4" s="164"/>
      <c r="F4" s="164"/>
      <c r="G4" s="164"/>
      <c r="H4" s="164"/>
      <c r="I4" s="164"/>
      <c r="J4" s="164"/>
      <c r="K4" s="164"/>
      <c r="L4" s="164"/>
      <c r="M4" s="164"/>
      <c r="N4" s="164"/>
      <c r="O4" s="164"/>
      <c r="P4" s="164"/>
      <c r="Q4" s="164"/>
    </row>
    <row r="5" spans="1:17" ht="57.6">
      <c r="A5" s="527"/>
      <c r="B5" s="573" t="s">
        <v>719</v>
      </c>
      <c r="C5" s="574" t="s">
        <v>720</v>
      </c>
      <c r="D5" s="574" t="s">
        <v>721</v>
      </c>
      <c r="E5" s="574" t="s">
        <v>722</v>
      </c>
      <c r="F5" s="574" t="s">
        <v>723</v>
      </c>
      <c r="G5" s="574" t="s">
        <v>724</v>
      </c>
      <c r="H5" s="574" t="s">
        <v>725</v>
      </c>
      <c r="I5" s="575" t="s">
        <v>726</v>
      </c>
      <c r="J5" s="576">
        <v>0.02</v>
      </c>
      <c r="K5" s="576">
        <v>0.2</v>
      </c>
      <c r="L5" s="576">
        <v>0.35</v>
      </c>
      <c r="M5" s="576">
        <v>0.5</v>
      </c>
      <c r="N5" s="576">
        <v>0.75</v>
      </c>
      <c r="O5" s="576">
        <v>1</v>
      </c>
      <c r="P5" s="576">
        <v>1.5</v>
      </c>
      <c r="Q5" s="577" t="s">
        <v>727</v>
      </c>
    </row>
    <row r="6" spans="1:17" ht="14.4">
      <c r="A6" s="527"/>
      <c r="B6" s="578"/>
      <c r="C6" s="579" t="b">
        <f>IF(C7&gt;0,C7,IF(C8&gt;0,C8,IF(C9&gt;0,C9)))</f>
        <v>0</v>
      </c>
      <c r="D6" s="579" t="b">
        <f t="shared" ref="D6:Q6" si="0">IF(D7&gt;0,D7,IF(D8&gt;0,D8,IF(D9&gt;0,D9)))</f>
        <v>0</v>
      </c>
      <c r="E6" s="579" t="b">
        <f t="shared" si="0"/>
        <v>0</v>
      </c>
      <c r="F6" s="579" t="b">
        <f t="shared" si="0"/>
        <v>0</v>
      </c>
      <c r="G6" s="579" t="b">
        <f t="shared" si="0"/>
        <v>0</v>
      </c>
      <c r="H6" s="579"/>
      <c r="I6" s="579" t="b">
        <f t="shared" si="0"/>
        <v>0</v>
      </c>
      <c r="J6" s="579" t="b">
        <f t="shared" si="0"/>
        <v>0</v>
      </c>
      <c r="K6" s="579" t="b">
        <f t="shared" si="0"/>
        <v>0</v>
      </c>
      <c r="L6" s="579" t="b">
        <f t="shared" si="0"/>
        <v>0</v>
      </c>
      <c r="M6" s="579" t="b">
        <f t="shared" si="0"/>
        <v>0</v>
      </c>
      <c r="N6" s="579" t="b">
        <f t="shared" si="0"/>
        <v>0</v>
      </c>
      <c r="O6" s="579" t="b">
        <f t="shared" si="0"/>
        <v>0</v>
      </c>
      <c r="P6" s="579" t="b">
        <f t="shared" si="0"/>
        <v>0</v>
      </c>
      <c r="Q6" s="579" t="b">
        <f t="shared" si="0"/>
        <v>0</v>
      </c>
    </row>
    <row r="7" spans="1:17" ht="14.4">
      <c r="A7" s="527"/>
      <c r="B7" s="580" t="s">
        <v>728</v>
      </c>
      <c r="C7" s="579">
        <f t="shared" ref="C7:G9" si="1">C11+C15+C19+C23+C27+C31</f>
        <v>0</v>
      </c>
      <c r="D7" s="579">
        <f t="shared" si="1"/>
        <v>0</v>
      </c>
      <c r="E7" s="579">
        <f t="shared" si="1"/>
        <v>0</v>
      </c>
      <c r="F7" s="579">
        <f t="shared" si="1"/>
        <v>0</v>
      </c>
      <c r="G7" s="579">
        <f t="shared" si="1"/>
        <v>0</v>
      </c>
      <c r="H7" s="581">
        <v>1.4</v>
      </c>
      <c r="I7" s="582">
        <f t="shared" ref="I7:I33" si="2">(F7+G7)*H7</f>
        <v>0</v>
      </c>
      <c r="J7" s="579">
        <f t="shared" ref="J7:Q8" si="3">J11+J15+J19+J23+J27+J31</f>
        <v>0</v>
      </c>
      <c r="K7" s="579">
        <f t="shared" si="3"/>
        <v>0</v>
      </c>
      <c r="L7" s="579">
        <f t="shared" si="3"/>
        <v>0</v>
      </c>
      <c r="M7" s="579">
        <f t="shared" si="3"/>
        <v>0</v>
      </c>
      <c r="N7" s="579">
        <f t="shared" si="3"/>
        <v>0</v>
      </c>
      <c r="O7" s="579">
        <f t="shared" si="3"/>
        <v>0</v>
      </c>
      <c r="P7" s="579">
        <f t="shared" si="3"/>
        <v>0</v>
      </c>
      <c r="Q7" s="579">
        <f t="shared" si="3"/>
        <v>0</v>
      </c>
    </row>
    <row r="8" spans="1:17" ht="14.4">
      <c r="A8" s="527"/>
      <c r="B8" s="580" t="s">
        <v>729</v>
      </c>
      <c r="C8" s="579">
        <f t="shared" si="1"/>
        <v>0</v>
      </c>
      <c r="D8" s="579">
        <f t="shared" si="1"/>
        <v>0</v>
      </c>
      <c r="E8" s="579">
        <f t="shared" si="1"/>
        <v>0</v>
      </c>
      <c r="F8" s="579">
        <f t="shared" si="1"/>
        <v>0</v>
      </c>
      <c r="G8" s="579">
        <f t="shared" si="1"/>
        <v>0</v>
      </c>
      <c r="H8" s="581">
        <v>1.4</v>
      </c>
      <c r="I8" s="582">
        <f t="shared" si="2"/>
        <v>0</v>
      </c>
      <c r="J8" s="579">
        <f t="shared" si="3"/>
        <v>0</v>
      </c>
      <c r="K8" s="579">
        <f t="shared" si="3"/>
        <v>0</v>
      </c>
      <c r="L8" s="579">
        <f t="shared" si="3"/>
        <v>0</v>
      </c>
      <c r="M8" s="579">
        <f t="shared" si="3"/>
        <v>0</v>
      </c>
      <c r="N8" s="579">
        <f t="shared" si="3"/>
        <v>0</v>
      </c>
      <c r="O8" s="579">
        <f t="shared" si="3"/>
        <v>0</v>
      </c>
      <c r="P8" s="579">
        <f t="shared" si="3"/>
        <v>0</v>
      </c>
      <c r="Q8" s="579">
        <f t="shared" si="3"/>
        <v>0</v>
      </c>
    </row>
    <row r="9" spans="1:17" ht="14.4">
      <c r="A9" s="527"/>
      <c r="B9" s="580" t="s">
        <v>736</v>
      </c>
      <c r="C9" s="579">
        <f t="shared" si="1"/>
        <v>0</v>
      </c>
      <c r="D9" s="579">
        <f t="shared" si="1"/>
        <v>0</v>
      </c>
      <c r="E9" s="579">
        <f t="shared" si="1"/>
        <v>0</v>
      </c>
      <c r="F9" s="579">
        <f t="shared" si="1"/>
        <v>0</v>
      </c>
      <c r="G9" s="579">
        <f t="shared" si="1"/>
        <v>0</v>
      </c>
      <c r="H9" s="581">
        <v>1.4</v>
      </c>
      <c r="I9" s="582">
        <f t="shared" si="2"/>
        <v>0</v>
      </c>
      <c r="J9" s="579">
        <f t="shared" ref="J9:P9" si="4">J13+J17+J21+J25+J29+J33</f>
        <v>0</v>
      </c>
      <c r="K9" s="579">
        <f t="shared" si="4"/>
        <v>0</v>
      </c>
      <c r="L9" s="579">
        <f t="shared" si="4"/>
        <v>0</v>
      </c>
      <c r="M9" s="579">
        <f t="shared" si="4"/>
        <v>0</v>
      </c>
      <c r="N9" s="579">
        <f t="shared" si="4"/>
        <v>0</v>
      </c>
      <c r="O9" s="579">
        <f t="shared" si="4"/>
        <v>0</v>
      </c>
      <c r="P9" s="579">
        <f t="shared" si="4"/>
        <v>0</v>
      </c>
      <c r="Q9" s="579">
        <f t="shared" ref="Q9" si="5">Q13+Q17+Q21+Q25+Q29+Q33</f>
        <v>0</v>
      </c>
    </row>
    <row r="10" spans="1:17" ht="14.4">
      <c r="A10" s="527"/>
      <c r="B10" s="583" t="s">
        <v>730</v>
      </c>
      <c r="C10" s="584">
        <v>0</v>
      </c>
      <c r="D10" s="584">
        <v>0</v>
      </c>
      <c r="E10" s="584">
        <v>0</v>
      </c>
      <c r="F10" s="584">
        <v>0</v>
      </c>
      <c r="G10" s="584">
        <v>0</v>
      </c>
      <c r="H10" s="581">
        <v>1.4</v>
      </c>
      <c r="I10" s="582">
        <f t="shared" si="2"/>
        <v>0</v>
      </c>
      <c r="J10" s="584">
        <v>0</v>
      </c>
      <c r="K10" s="584">
        <v>0</v>
      </c>
      <c r="L10" s="584">
        <v>0</v>
      </c>
      <c r="M10" s="584">
        <v>0</v>
      </c>
      <c r="N10" s="584">
        <v>0</v>
      </c>
      <c r="O10" s="584">
        <v>0</v>
      </c>
      <c r="P10" s="584">
        <v>0</v>
      </c>
      <c r="Q10" s="579">
        <f>SUM(Q11:Q13)</f>
        <v>0</v>
      </c>
    </row>
    <row r="11" spans="1:17" ht="14.4">
      <c r="A11" s="527"/>
      <c r="B11" s="585" t="s">
        <v>728</v>
      </c>
      <c r="C11" s="584">
        <v>0</v>
      </c>
      <c r="D11" s="584">
        <v>0</v>
      </c>
      <c r="E11" s="584">
        <v>0</v>
      </c>
      <c r="F11" s="584">
        <v>0</v>
      </c>
      <c r="G11" s="584">
        <v>0</v>
      </c>
      <c r="H11" s="581">
        <v>1.4</v>
      </c>
      <c r="I11" s="582">
        <f t="shared" si="2"/>
        <v>0</v>
      </c>
      <c r="J11" s="584">
        <v>0</v>
      </c>
      <c r="K11" s="584">
        <v>0</v>
      </c>
      <c r="L11" s="584">
        <v>0</v>
      </c>
      <c r="M11" s="584">
        <v>0</v>
      </c>
      <c r="N11" s="584">
        <v>0</v>
      </c>
      <c r="O11" s="584">
        <v>0</v>
      </c>
      <c r="P11" s="584">
        <v>0</v>
      </c>
      <c r="Q11" s="579">
        <f>SUMPRODUCT($J$5:$P$5,J11:P11)</f>
        <v>0</v>
      </c>
    </row>
    <row r="12" spans="1:17" ht="14.4">
      <c r="A12" s="527"/>
      <c r="B12" s="585" t="s">
        <v>729</v>
      </c>
      <c r="C12" s="584">
        <v>0</v>
      </c>
      <c r="D12" s="584">
        <v>0</v>
      </c>
      <c r="E12" s="584">
        <v>0</v>
      </c>
      <c r="F12" s="584">
        <v>0</v>
      </c>
      <c r="G12" s="584">
        <v>0</v>
      </c>
      <c r="H12" s="581">
        <v>1.4</v>
      </c>
      <c r="I12" s="582">
        <f t="shared" si="2"/>
        <v>0</v>
      </c>
      <c r="J12" s="584">
        <v>0</v>
      </c>
      <c r="K12" s="584">
        <v>0</v>
      </c>
      <c r="L12" s="584">
        <v>0</v>
      </c>
      <c r="M12" s="584">
        <v>0</v>
      </c>
      <c r="N12" s="584">
        <v>0</v>
      </c>
      <c r="O12" s="584">
        <v>0</v>
      </c>
      <c r="P12" s="584">
        <v>0</v>
      </c>
      <c r="Q12" s="579">
        <f t="shared" ref="Q12:Q13" si="6">SUMPRODUCT($J$5:$P$5,J12:P12)</f>
        <v>0</v>
      </c>
    </row>
    <row r="13" spans="1:17" ht="14.4">
      <c r="A13" s="527"/>
      <c r="B13" s="585" t="s">
        <v>736</v>
      </c>
      <c r="C13" s="584">
        <v>0</v>
      </c>
      <c r="D13" s="584">
        <v>0</v>
      </c>
      <c r="E13" s="584">
        <v>0</v>
      </c>
      <c r="F13" s="584">
        <v>0</v>
      </c>
      <c r="G13" s="584">
        <v>0</v>
      </c>
      <c r="H13" s="581">
        <v>1.4</v>
      </c>
      <c r="I13" s="582">
        <f t="shared" si="2"/>
        <v>0</v>
      </c>
      <c r="J13" s="584">
        <v>0</v>
      </c>
      <c r="K13" s="584">
        <v>0</v>
      </c>
      <c r="L13" s="584">
        <v>0</v>
      </c>
      <c r="M13" s="584">
        <v>0</v>
      </c>
      <c r="N13" s="584">
        <v>0</v>
      </c>
      <c r="O13" s="584">
        <v>0</v>
      </c>
      <c r="P13" s="584">
        <v>0</v>
      </c>
      <c r="Q13" s="579">
        <f t="shared" si="6"/>
        <v>0</v>
      </c>
    </row>
    <row r="14" spans="1:17" ht="14.4">
      <c r="A14" s="527"/>
      <c r="B14" s="583" t="s">
        <v>731</v>
      </c>
      <c r="C14" s="584">
        <v>0</v>
      </c>
      <c r="D14" s="584">
        <v>0</v>
      </c>
      <c r="E14" s="584">
        <v>0</v>
      </c>
      <c r="F14" s="584">
        <v>0</v>
      </c>
      <c r="G14" s="584">
        <v>0</v>
      </c>
      <c r="H14" s="581">
        <v>1.4</v>
      </c>
      <c r="I14" s="582">
        <f t="shared" si="2"/>
        <v>0</v>
      </c>
      <c r="J14" s="584">
        <v>0</v>
      </c>
      <c r="K14" s="584">
        <v>0</v>
      </c>
      <c r="L14" s="584">
        <v>0</v>
      </c>
      <c r="M14" s="584">
        <v>0</v>
      </c>
      <c r="N14" s="584">
        <v>0</v>
      </c>
      <c r="O14" s="584">
        <v>0</v>
      </c>
      <c r="P14" s="584">
        <v>0</v>
      </c>
      <c r="Q14" s="579">
        <f>SUM(Q15:Q17)</f>
        <v>0</v>
      </c>
    </row>
    <row r="15" spans="1:17" ht="14.4">
      <c r="A15" s="527"/>
      <c r="B15" s="585" t="s">
        <v>728</v>
      </c>
      <c r="C15" s="584">
        <v>0</v>
      </c>
      <c r="D15" s="584">
        <v>0</v>
      </c>
      <c r="E15" s="584">
        <v>0</v>
      </c>
      <c r="F15" s="584">
        <v>0</v>
      </c>
      <c r="G15" s="584">
        <v>0</v>
      </c>
      <c r="H15" s="581">
        <v>1.4</v>
      </c>
      <c r="I15" s="582">
        <f t="shared" si="2"/>
        <v>0</v>
      </c>
      <c r="J15" s="584">
        <v>0</v>
      </c>
      <c r="K15" s="584">
        <v>0</v>
      </c>
      <c r="L15" s="584">
        <v>0</v>
      </c>
      <c r="M15" s="584">
        <v>0</v>
      </c>
      <c r="N15" s="584">
        <v>0</v>
      </c>
      <c r="O15" s="584">
        <v>0</v>
      </c>
      <c r="P15" s="584">
        <v>0</v>
      </c>
      <c r="Q15" s="579">
        <f>SUMPRODUCT($J$5:$P$5,J15:P15)</f>
        <v>0</v>
      </c>
    </row>
    <row r="16" spans="1:17" ht="14.4">
      <c r="A16" s="527"/>
      <c r="B16" s="585" t="s">
        <v>729</v>
      </c>
      <c r="C16" s="584">
        <v>0</v>
      </c>
      <c r="D16" s="584">
        <v>0</v>
      </c>
      <c r="E16" s="584">
        <v>0</v>
      </c>
      <c r="F16" s="584">
        <v>0</v>
      </c>
      <c r="G16" s="584">
        <v>0</v>
      </c>
      <c r="H16" s="581">
        <v>1.4</v>
      </c>
      <c r="I16" s="582">
        <f t="shared" si="2"/>
        <v>0</v>
      </c>
      <c r="J16" s="584">
        <v>0</v>
      </c>
      <c r="K16" s="584">
        <v>0</v>
      </c>
      <c r="L16" s="584">
        <v>0</v>
      </c>
      <c r="M16" s="584">
        <v>0</v>
      </c>
      <c r="N16" s="584">
        <v>0</v>
      </c>
      <c r="O16" s="584">
        <v>0</v>
      </c>
      <c r="P16" s="584">
        <v>0</v>
      </c>
      <c r="Q16" s="579">
        <f t="shared" ref="Q16:Q17" si="7">SUMPRODUCT($J$5:$P$5,J16:P16)</f>
        <v>0</v>
      </c>
    </row>
    <row r="17" spans="1:17" ht="14.4">
      <c r="A17" s="527"/>
      <c r="B17" s="585" t="s">
        <v>736</v>
      </c>
      <c r="C17" s="584">
        <v>0</v>
      </c>
      <c r="D17" s="584">
        <v>0</v>
      </c>
      <c r="E17" s="584">
        <v>0</v>
      </c>
      <c r="F17" s="584">
        <v>0</v>
      </c>
      <c r="G17" s="584">
        <v>0</v>
      </c>
      <c r="H17" s="581">
        <v>1.4</v>
      </c>
      <c r="I17" s="582">
        <f t="shared" si="2"/>
        <v>0</v>
      </c>
      <c r="J17" s="584">
        <v>0</v>
      </c>
      <c r="K17" s="584">
        <v>0</v>
      </c>
      <c r="L17" s="584">
        <v>0</v>
      </c>
      <c r="M17" s="584">
        <v>0</v>
      </c>
      <c r="N17" s="584">
        <v>0</v>
      </c>
      <c r="O17" s="584">
        <v>0</v>
      </c>
      <c r="P17" s="584">
        <v>0</v>
      </c>
      <c r="Q17" s="579">
        <f t="shared" si="7"/>
        <v>0</v>
      </c>
    </row>
    <row r="18" spans="1:17" ht="14.4">
      <c r="A18" s="527"/>
      <c r="B18" s="583" t="s">
        <v>732</v>
      </c>
      <c r="C18" s="584">
        <v>0</v>
      </c>
      <c r="D18" s="584">
        <v>0</v>
      </c>
      <c r="E18" s="584">
        <v>0</v>
      </c>
      <c r="F18" s="584">
        <v>0</v>
      </c>
      <c r="G18" s="584">
        <v>0</v>
      </c>
      <c r="H18" s="581">
        <v>1.4</v>
      </c>
      <c r="I18" s="582">
        <f t="shared" si="2"/>
        <v>0</v>
      </c>
      <c r="J18" s="584">
        <v>0</v>
      </c>
      <c r="K18" s="584">
        <v>0</v>
      </c>
      <c r="L18" s="584">
        <v>0</v>
      </c>
      <c r="M18" s="584">
        <v>0</v>
      </c>
      <c r="N18" s="584">
        <v>0</v>
      </c>
      <c r="O18" s="584">
        <v>0</v>
      </c>
      <c r="P18" s="584">
        <v>0</v>
      </c>
      <c r="Q18" s="579">
        <f>SUM(Q19:Q21)</f>
        <v>0</v>
      </c>
    </row>
    <row r="19" spans="1:17" ht="14.4">
      <c r="A19" s="527"/>
      <c r="B19" s="585" t="s">
        <v>728</v>
      </c>
      <c r="C19" s="584">
        <v>0</v>
      </c>
      <c r="D19" s="584">
        <v>0</v>
      </c>
      <c r="E19" s="584">
        <v>0</v>
      </c>
      <c r="F19" s="584">
        <v>0</v>
      </c>
      <c r="G19" s="584">
        <v>0</v>
      </c>
      <c r="H19" s="581">
        <v>1.4</v>
      </c>
      <c r="I19" s="582">
        <f t="shared" si="2"/>
        <v>0</v>
      </c>
      <c r="J19" s="584">
        <v>0</v>
      </c>
      <c r="K19" s="584">
        <v>0</v>
      </c>
      <c r="L19" s="584">
        <v>0</v>
      </c>
      <c r="M19" s="584">
        <v>0</v>
      </c>
      <c r="N19" s="584">
        <v>0</v>
      </c>
      <c r="O19" s="584">
        <v>0</v>
      </c>
      <c r="P19" s="584">
        <v>0</v>
      </c>
      <c r="Q19" s="579">
        <f>SUMPRODUCT($J$5:$P$5,J19:P19)</f>
        <v>0</v>
      </c>
    </row>
    <row r="20" spans="1:17" ht="14.4">
      <c r="A20" s="527"/>
      <c r="B20" s="585" t="s">
        <v>729</v>
      </c>
      <c r="C20" s="584">
        <v>0</v>
      </c>
      <c r="D20" s="584">
        <v>0</v>
      </c>
      <c r="E20" s="584">
        <v>0</v>
      </c>
      <c r="F20" s="584">
        <v>0</v>
      </c>
      <c r="G20" s="584">
        <v>0</v>
      </c>
      <c r="H20" s="581">
        <v>1.4</v>
      </c>
      <c r="I20" s="582">
        <f t="shared" si="2"/>
        <v>0</v>
      </c>
      <c r="J20" s="584">
        <v>0</v>
      </c>
      <c r="K20" s="584">
        <v>0</v>
      </c>
      <c r="L20" s="584">
        <v>0</v>
      </c>
      <c r="M20" s="584">
        <v>0</v>
      </c>
      <c r="N20" s="584">
        <v>0</v>
      </c>
      <c r="O20" s="584">
        <v>0</v>
      </c>
      <c r="P20" s="584">
        <v>0</v>
      </c>
      <c r="Q20" s="579">
        <f t="shared" ref="Q20:Q21" si="8">SUMPRODUCT($J$5:$P$5,J20:P20)</f>
        <v>0</v>
      </c>
    </row>
    <row r="21" spans="1:17" ht="14.4">
      <c r="A21" s="527"/>
      <c r="B21" s="585" t="s">
        <v>736</v>
      </c>
      <c r="C21" s="584">
        <v>0</v>
      </c>
      <c r="D21" s="584">
        <v>0</v>
      </c>
      <c r="E21" s="584">
        <v>0</v>
      </c>
      <c r="F21" s="584">
        <v>0</v>
      </c>
      <c r="G21" s="584">
        <v>0</v>
      </c>
      <c r="H21" s="581">
        <v>1.4</v>
      </c>
      <c r="I21" s="582">
        <f t="shared" si="2"/>
        <v>0</v>
      </c>
      <c r="J21" s="584">
        <v>0</v>
      </c>
      <c r="K21" s="584">
        <v>0</v>
      </c>
      <c r="L21" s="584">
        <v>0</v>
      </c>
      <c r="M21" s="584">
        <v>0</v>
      </c>
      <c r="N21" s="584">
        <v>0</v>
      </c>
      <c r="O21" s="584">
        <v>0</v>
      </c>
      <c r="P21" s="584">
        <v>0</v>
      </c>
      <c r="Q21" s="579">
        <f t="shared" si="8"/>
        <v>0</v>
      </c>
    </row>
    <row r="22" spans="1:17" ht="14.4">
      <c r="A22" s="527"/>
      <c r="B22" s="583" t="s">
        <v>733</v>
      </c>
      <c r="C22" s="584">
        <v>0</v>
      </c>
      <c r="D22" s="584">
        <v>0</v>
      </c>
      <c r="E22" s="584">
        <v>0</v>
      </c>
      <c r="F22" s="584">
        <v>0</v>
      </c>
      <c r="G22" s="584">
        <v>0</v>
      </c>
      <c r="H22" s="581">
        <v>1.4</v>
      </c>
      <c r="I22" s="582">
        <f t="shared" si="2"/>
        <v>0</v>
      </c>
      <c r="J22" s="584">
        <v>0</v>
      </c>
      <c r="K22" s="584">
        <v>0</v>
      </c>
      <c r="L22" s="584">
        <v>0</v>
      </c>
      <c r="M22" s="584">
        <v>0</v>
      </c>
      <c r="N22" s="584">
        <v>0</v>
      </c>
      <c r="O22" s="584">
        <v>0</v>
      </c>
      <c r="P22" s="584">
        <v>0</v>
      </c>
      <c r="Q22" s="579">
        <f>SUM(Q23:Q25)</f>
        <v>0</v>
      </c>
    </row>
    <row r="23" spans="1:17" ht="14.4">
      <c r="A23" s="527"/>
      <c r="B23" s="585" t="s">
        <v>728</v>
      </c>
      <c r="C23" s="584">
        <v>0</v>
      </c>
      <c r="D23" s="584">
        <v>0</v>
      </c>
      <c r="E23" s="584">
        <v>0</v>
      </c>
      <c r="F23" s="584">
        <v>0</v>
      </c>
      <c r="G23" s="584">
        <v>0</v>
      </c>
      <c r="H23" s="581">
        <v>1.4</v>
      </c>
      <c r="I23" s="582">
        <f t="shared" si="2"/>
        <v>0</v>
      </c>
      <c r="J23" s="584">
        <v>0</v>
      </c>
      <c r="K23" s="584">
        <v>0</v>
      </c>
      <c r="L23" s="584">
        <v>0</v>
      </c>
      <c r="M23" s="584">
        <v>0</v>
      </c>
      <c r="N23" s="584">
        <v>0</v>
      </c>
      <c r="O23" s="584">
        <v>0</v>
      </c>
      <c r="P23" s="584">
        <v>0</v>
      </c>
      <c r="Q23" s="579">
        <f>SUMPRODUCT($J$5:$P$5,J23:P23)</f>
        <v>0</v>
      </c>
    </row>
    <row r="24" spans="1:17" ht="14.4">
      <c r="A24" s="527"/>
      <c r="B24" s="585" t="s">
        <v>729</v>
      </c>
      <c r="C24" s="584">
        <v>0</v>
      </c>
      <c r="D24" s="584">
        <v>0</v>
      </c>
      <c r="E24" s="584">
        <v>0</v>
      </c>
      <c r="F24" s="584">
        <v>0</v>
      </c>
      <c r="G24" s="584">
        <v>0</v>
      </c>
      <c r="H24" s="581">
        <v>1.4</v>
      </c>
      <c r="I24" s="582">
        <f t="shared" si="2"/>
        <v>0</v>
      </c>
      <c r="J24" s="584">
        <v>0</v>
      </c>
      <c r="K24" s="584">
        <v>0</v>
      </c>
      <c r="L24" s="584">
        <v>0</v>
      </c>
      <c r="M24" s="584">
        <v>0</v>
      </c>
      <c r="N24" s="584">
        <v>0</v>
      </c>
      <c r="O24" s="584">
        <v>0</v>
      </c>
      <c r="P24" s="584">
        <v>0</v>
      </c>
      <c r="Q24" s="579">
        <f t="shared" ref="Q24:Q25" si="9">SUMPRODUCT($J$5:$P$5,J24:P24)</f>
        <v>0</v>
      </c>
    </row>
    <row r="25" spans="1:17" ht="14.4">
      <c r="A25" s="527"/>
      <c r="B25" s="585" t="s">
        <v>736</v>
      </c>
      <c r="C25" s="584">
        <v>0</v>
      </c>
      <c r="D25" s="584">
        <v>0</v>
      </c>
      <c r="E25" s="584">
        <v>0</v>
      </c>
      <c r="F25" s="584">
        <v>0</v>
      </c>
      <c r="G25" s="584">
        <v>0</v>
      </c>
      <c r="H25" s="581">
        <v>1.4</v>
      </c>
      <c r="I25" s="582">
        <f t="shared" si="2"/>
        <v>0</v>
      </c>
      <c r="J25" s="584">
        <v>0</v>
      </c>
      <c r="K25" s="584">
        <v>0</v>
      </c>
      <c r="L25" s="584">
        <v>0</v>
      </c>
      <c r="M25" s="584">
        <v>0</v>
      </c>
      <c r="N25" s="584">
        <v>0</v>
      </c>
      <c r="O25" s="584">
        <v>0</v>
      </c>
      <c r="P25" s="584">
        <v>0</v>
      </c>
      <c r="Q25" s="579">
        <f t="shared" si="9"/>
        <v>0</v>
      </c>
    </row>
    <row r="26" spans="1:17" ht="14.4">
      <c r="A26" s="527"/>
      <c r="B26" s="583" t="s">
        <v>734</v>
      </c>
      <c r="C26" s="584">
        <v>0</v>
      </c>
      <c r="D26" s="584">
        <v>0</v>
      </c>
      <c r="E26" s="584">
        <v>0</v>
      </c>
      <c r="F26" s="584">
        <v>0</v>
      </c>
      <c r="G26" s="584">
        <v>0</v>
      </c>
      <c r="H26" s="581">
        <v>1.4</v>
      </c>
      <c r="I26" s="582">
        <f t="shared" si="2"/>
        <v>0</v>
      </c>
      <c r="J26" s="584">
        <v>0</v>
      </c>
      <c r="K26" s="584">
        <v>0</v>
      </c>
      <c r="L26" s="584">
        <v>0</v>
      </c>
      <c r="M26" s="584">
        <v>0</v>
      </c>
      <c r="N26" s="584">
        <v>0</v>
      </c>
      <c r="O26" s="584">
        <v>0</v>
      </c>
      <c r="P26" s="584">
        <v>0</v>
      </c>
      <c r="Q26" s="579">
        <f>SUM(Q27:Q29)</f>
        <v>0</v>
      </c>
    </row>
    <row r="27" spans="1:17" ht="14.4">
      <c r="A27" s="527"/>
      <c r="B27" s="585" t="s">
        <v>728</v>
      </c>
      <c r="C27" s="584">
        <v>0</v>
      </c>
      <c r="D27" s="584">
        <v>0</v>
      </c>
      <c r="E27" s="584">
        <v>0</v>
      </c>
      <c r="F27" s="584">
        <v>0</v>
      </c>
      <c r="G27" s="584">
        <v>0</v>
      </c>
      <c r="H27" s="581">
        <v>1.4</v>
      </c>
      <c r="I27" s="582">
        <f t="shared" si="2"/>
        <v>0</v>
      </c>
      <c r="J27" s="584">
        <v>0</v>
      </c>
      <c r="K27" s="584">
        <v>0</v>
      </c>
      <c r="L27" s="584">
        <v>0</v>
      </c>
      <c r="M27" s="584">
        <v>0</v>
      </c>
      <c r="N27" s="584">
        <v>0</v>
      </c>
      <c r="O27" s="584">
        <v>0</v>
      </c>
      <c r="P27" s="584">
        <v>0</v>
      </c>
      <c r="Q27" s="579">
        <f>SUMPRODUCT($J$5:$P$5,J27:P27)</f>
        <v>0</v>
      </c>
    </row>
    <row r="28" spans="1:17" ht="14.4">
      <c r="A28" s="527"/>
      <c r="B28" s="585" t="s">
        <v>729</v>
      </c>
      <c r="C28" s="584">
        <v>0</v>
      </c>
      <c r="D28" s="584">
        <v>0</v>
      </c>
      <c r="E28" s="584">
        <v>0</v>
      </c>
      <c r="F28" s="584">
        <v>0</v>
      </c>
      <c r="G28" s="584">
        <v>0</v>
      </c>
      <c r="H28" s="581">
        <v>1.4</v>
      </c>
      <c r="I28" s="582">
        <f t="shared" si="2"/>
        <v>0</v>
      </c>
      <c r="J28" s="584">
        <v>0</v>
      </c>
      <c r="K28" s="584">
        <v>0</v>
      </c>
      <c r="L28" s="584">
        <v>0</v>
      </c>
      <c r="M28" s="584">
        <v>0</v>
      </c>
      <c r="N28" s="584">
        <v>0</v>
      </c>
      <c r="O28" s="584">
        <v>0</v>
      </c>
      <c r="P28" s="584">
        <v>0</v>
      </c>
      <c r="Q28" s="579">
        <f t="shared" ref="Q28:Q29" si="10">SUMPRODUCT($J$5:$P$5,J28:P28)</f>
        <v>0</v>
      </c>
    </row>
    <row r="29" spans="1:17" ht="14.4">
      <c r="A29" s="527"/>
      <c r="B29" s="585" t="s">
        <v>736</v>
      </c>
      <c r="C29" s="584">
        <v>0</v>
      </c>
      <c r="D29" s="584">
        <v>0</v>
      </c>
      <c r="E29" s="584">
        <v>0</v>
      </c>
      <c r="F29" s="584">
        <v>0</v>
      </c>
      <c r="G29" s="584">
        <v>0</v>
      </c>
      <c r="H29" s="581">
        <v>1.4</v>
      </c>
      <c r="I29" s="582">
        <f t="shared" si="2"/>
        <v>0</v>
      </c>
      <c r="J29" s="584">
        <v>0</v>
      </c>
      <c r="K29" s="584">
        <v>0</v>
      </c>
      <c r="L29" s="584">
        <v>0</v>
      </c>
      <c r="M29" s="584">
        <v>0</v>
      </c>
      <c r="N29" s="584">
        <v>0</v>
      </c>
      <c r="O29" s="584">
        <v>0</v>
      </c>
      <c r="P29" s="584">
        <v>0</v>
      </c>
      <c r="Q29" s="579">
        <f t="shared" si="10"/>
        <v>0</v>
      </c>
    </row>
    <row r="30" spans="1:17" ht="14.4">
      <c r="A30" s="527"/>
      <c r="B30" s="586" t="s">
        <v>735</v>
      </c>
      <c r="C30" s="584">
        <v>0</v>
      </c>
      <c r="D30" s="584">
        <v>0</v>
      </c>
      <c r="E30" s="584">
        <v>0</v>
      </c>
      <c r="F30" s="584">
        <v>0</v>
      </c>
      <c r="G30" s="584">
        <v>0</v>
      </c>
      <c r="H30" s="581">
        <v>1.4</v>
      </c>
      <c r="I30" s="582">
        <f t="shared" si="2"/>
        <v>0</v>
      </c>
      <c r="J30" s="584">
        <v>0</v>
      </c>
      <c r="K30" s="584">
        <v>0</v>
      </c>
      <c r="L30" s="584">
        <v>0</v>
      </c>
      <c r="M30" s="584">
        <v>0</v>
      </c>
      <c r="N30" s="584">
        <v>0</v>
      </c>
      <c r="O30" s="584">
        <v>0</v>
      </c>
      <c r="P30" s="584">
        <v>0</v>
      </c>
      <c r="Q30" s="579">
        <f>SUM(Q31:Q33)</f>
        <v>0</v>
      </c>
    </row>
    <row r="31" spans="1:17" ht="14.4">
      <c r="A31" s="527"/>
      <c r="B31" s="585" t="s">
        <v>728</v>
      </c>
      <c r="C31" s="584">
        <v>0</v>
      </c>
      <c r="D31" s="584">
        <v>0</v>
      </c>
      <c r="E31" s="584">
        <v>0</v>
      </c>
      <c r="F31" s="584">
        <v>0</v>
      </c>
      <c r="G31" s="584">
        <v>0</v>
      </c>
      <c r="H31" s="581">
        <v>1.4</v>
      </c>
      <c r="I31" s="582">
        <f t="shared" si="2"/>
        <v>0</v>
      </c>
      <c r="J31" s="584">
        <v>0</v>
      </c>
      <c r="K31" s="584">
        <v>0</v>
      </c>
      <c r="L31" s="584">
        <v>0</v>
      </c>
      <c r="M31" s="584">
        <v>0</v>
      </c>
      <c r="N31" s="584">
        <v>0</v>
      </c>
      <c r="O31" s="584">
        <v>0</v>
      </c>
      <c r="P31" s="584">
        <v>0</v>
      </c>
      <c r="Q31" s="579">
        <f>SUMPRODUCT($J$5:$P$5,J31:P31)</f>
        <v>0</v>
      </c>
    </row>
    <row r="32" spans="1:17" ht="14.4">
      <c r="A32" s="527"/>
      <c r="B32" s="585" t="s">
        <v>729</v>
      </c>
      <c r="C32" s="584">
        <v>0</v>
      </c>
      <c r="D32" s="584">
        <v>0</v>
      </c>
      <c r="E32" s="584">
        <v>0</v>
      </c>
      <c r="F32" s="584">
        <v>0</v>
      </c>
      <c r="G32" s="584">
        <v>0</v>
      </c>
      <c r="H32" s="581">
        <v>1.4</v>
      </c>
      <c r="I32" s="582">
        <f t="shared" si="2"/>
        <v>0</v>
      </c>
      <c r="J32" s="584">
        <v>0</v>
      </c>
      <c r="K32" s="584">
        <v>0</v>
      </c>
      <c r="L32" s="584">
        <v>0</v>
      </c>
      <c r="M32" s="584">
        <v>0</v>
      </c>
      <c r="N32" s="584">
        <v>0</v>
      </c>
      <c r="O32" s="584">
        <v>0</v>
      </c>
      <c r="P32" s="584">
        <v>0</v>
      </c>
      <c r="Q32" s="579">
        <f t="shared" ref="Q32:Q33" si="11">SUMPRODUCT($J$5:$P$5,J32:P32)</f>
        <v>0</v>
      </c>
    </row>
    <row r="33" spans="1:17" ht="14.4">
      <c r="A33" s="527"/>
      <c r="B33" s="585" t="s">
        <v>736</v>
      </c>
      <c r="C33" s="584">
        <v>0</v>
      </c>
      <c r="D33" s="584">
        <v>0</v>
      </c>
      <c r="E33" s="584">
        <v>0</v>
      </c>
      <c r="F33" s="584">
        <v>0</v>
      </c>
      <c r="G33" s="584">
        <v>0</v>
      </c>
      <c r="H33" s="581">
        <v>1.4</v>
      </c>
      <c r="I33" s="582">
        <f t="shared" si="2"/>
        <v>0</v>
      </c>
      <c r="J33" s="584">
        <v>0</v>
      </c>
      <c r="K33" s="584">
        <v>0</v>
      </c>
      <c r="L33" s="584">
        <v>0</v>
      </c>
      <c r="M33" s="584">
        <v>0</v>
      </c>
      <c r="N33" s="584">
        <v>0</v>
      </c>
      <c r="O33" s="584">
        <v>0</v>
      </c>
      <c r="P33" s="584">
        <v>0</v>
      </c>
      <c r="Q33" s="579">
        <f t="shared" si="11"/>
        <v>0</v>
      </c>
    </row>
    <row r="34" spans="1:17" ht="14.4">
      <c r="A34" s="527"/>
      <c r="B34" s="587" t="s">
        <v>64</v>
      </c>
      <c r="C34" s="588" t="b">
        <f>C6</f>
        <v>0</v>
      </c>
      <c r="D34" s="588" t="b">
        <f t="shared" ref="D34:G34" si="12">D6</f>
        <v>0</v>
      </c>
      <c r="E34" s="588" t="b">
        <f t="shared" si="12"/>
        <v>0</v>
      </c>
      <c r="F34" s="588" t="b">
        <f t="shared" si="12"/>
        <v>0</v>
      </c>
      <c r="G34" s="588" t="b">
        <f t="shared" si="12"/>
        <v>0</v>
      </c>
      <c r="H34" s="581">
        <v>1.4</v>
      </c>
      <c r="I34" s="582">
        <f>(F34+G34)*H34</f>
        <v>0</v>
      </c>
      <c r="J34" s="588" t="b">
        <f t="shared" ref="J34:Q34" si="13">J6</f>
        <v>0</v>
      </c>
      <c r="K34" s="588" t="b">
        <f t="shared" si="13"/>
        <v>0</v>
      </c>
      <c r="L34" s="588" t="b">
        <f t="shared" si="13"/>
        <v>0</v>
      </c>
      <c r="M34" s="588" t="b">
        <f t="shared" si="13"/>
        <v>0</v>
      </c>
      <c r="N34" s="588" t="b">
        <f t="shared" si="13"/>
        <v>0</v>
      </c>
      <c r="O34" s="588" t="b">
        <f t="shared" si="13"/>
        <v>0</v>
      </c>
      <c r="P34" s="588" t="b">
        <f t="shared" si="13"/>
        <v>0</v>
      </c>
      <c r="Q34" s="588" t="b">
        <f t="shared" si="13"/>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H55"/>
  <sheetViews>
    <sheetView tabSelected="1"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L15" sqref="L15"/>
    </sheetView>
  </sheetViews>
  <sheetFormatPr defaultColWidth="9.33203125" defaultRowHeight="13.8"/>
  <cols>
    <col min="1" max="1" width="9.5546875" style="3" bestFit="1" customWidth="1"/>
    <col min="2" max="2" width="86" style="3" customWidth="1"/>
    <col min="3" max="3" width="12.6640625" style="3" customWidth="1"/>
    <col min="4" max="7" width="12.6640625" style="4" customWidth="1"/>
    <col min="8" max="8" width="9.33203125" style="5" customWidth="1"/>
    <col min="9" max="12" width="9.33203125" style="5"/>
    <col min="13" max="13" width="6.6640625" style="5" customWidth="1"/>
    <col min="14" max="16384" width="9.33203125" style="5"/>
  </cols>
  <sheetData>
    <row r="1" spans="1:8">
      <c r="A1" s="2" t="s">
        <v>30</v>
      </c>
      <c r="B1" s="3" t="str">
        <f>'Info '!C2</f>
        <v>VTB Bank Georgia JSC</v>
      </c>
    </row>
    <row r="2" spans="1:8">
      <c r="A2" s="2" t="s">
        <v>31</v>
      </c>
      <c r="B2" s="273">
        <f>'Info '!D2</f>
        <v>46203</v>
      </c>
      <c r="C2" s="6"/>
      <c r="D2" s="7"/>
      <c r="E2" s="7"/>
      <c r="F2" s="7"/>
      <c r="G2" s="7"/>
      <c r="H2" s="8"/>
    </row>
    <row r="3" spans="1:8" ht="14.4" thickBot="1">
      <c r="A3" s="2"/>
      <c r="B3" s="6"/>
      <c r="C3" s="6"/>
      <c r="D3" s="7"/>
      <c r="E3" s="7"/>
      <c r="F3" s="7"/>
      <c r="G3" s="7"/>
      <c r="H3" s="8"/>
    </row>
    <row r="4" spans="1:8" ht="15" customHeight="1" thickBot="1">
      <c r="A4" s="9" t="s">
        <v>93</v>
      </c>
      <c r="B4" s="10" t="s">
        <v>92</v>
      </c>
      <c r="C4" s="10"/>
      <c r="D4" s="775" t="s">
        <v>664</v>
      </c>
      <c r="E4" s="776"/>
      <c r="F4" s="776"/>
      <c r="G4" s="777"/>
      <c r="H4" s="8"/>
    </row>
    <row r="5" spans="1:8">
      <c r="A5" s="11" t="s">
        <v>6</v>
      </c>
      <c r="B5" s="12"/>
      <c r="C5" s="271" t="str">
        <f>INT((MONTH($B$2))/3)&amp;"Q"&amp;"-"&amp;YEAR($B$2)</f>
        <v>2Q-2026</v>
      </c>
      <c r="D5" s="271" t="str">
        <f>IF(INT(MONTH($B$2))=3, "4"&amp;"Q"&amp;"-"&amp;YEAR($B$2)-1, IF(INT(MONTH($B$2))=6, "1"&amp;"Q"&amp;"-"&amp;YEAR($B$2), IF(INT(MONTH($B$2))=9, "2"&amp;"Q"&amp;"-"&amp;YEAR($B$2),IF(INT(MONTH($B$2))=12, "3"&amp;"Q"&amp;"-"&amp;YEAR($B$2), 0))))</f>
        <v>1Q-2026</v>
      </c>
      <c r="E5" s="271" t="str">
        <f>IF(INT(MONTH($B$2))=3, "3"&amp;"Q"&amp;"-"&amp;YEAR($B$2)-1, IF(INT(MONTH($B$2))=6, "4"&amp;"Q"&amp;"-"&amp;YEAR($B$2)-1, IF(INT(MONTH($B$2))=9, "1"&amp;"Q"&amp;"-"&amp;YEAR($B$2),IF(INT(MONTH($B$2))=12, "2"&amp;"Q"&amp;"-"&amp;YEAR($B$2), 0))))</f>
        <v>4Q-2025</v>
      </c>
      <c r="F5" s="271" t="str">
        <f>IF(INT(MONTH($B$2))=3, "2"&amp;"Q"&amp;"-"&amp;YEAR($B$2)-1, IF(INT(MONTH($B$2))=6, "3"&amp;"Q"&amp;"-"&amp;YEAR($B$2)-1, IF(INT(MONTH($B$2))=9, "4"&amp;"Q"&amp;"-"&amp;YEAR($B$2)-1,IF(INT(MONTH($B$2))=12, "1"&amp;"Q"&amp;"-"&amp;YEAR($B$2), 0))))</f>
        <v>3Q-2025</v>
      </c>
      <c r="G5" s="272" t="str">
        <f>IF(INT(MONTH($B$2))=3, "1"&amp;"Q"&amp;"-"&amp;YEAR($B$2)-1, IF(INT(MONTH($B$2))=6, "2"&amp;"Q"&amp;"-"&amp;YEAR($B$2)-1, IF(INT(MONTH($B$2))=9, "3"&amp;"Q"&amp;"-"&amp;YEAR($B$2)-1,IF(INT(MONTH($B$2))=12, "4"&amp;"Q"&amp;"-"&amp;YEAR($B$2)-1, 0))))</f>
        <v>2Q-2025</v>
      </c>
    </row>
    <row r="6" spans="1:8">
      <c r="B6" s="122" t="s">
        <v>91</v>
      </c>
      <c r="C6" s="274"/>
      <c r="D6" s="274"/>
      <c r="E6" s="274"/>
      <c r="F6" s="274"/>
      <c r="G6" s="275"/>
    </row>
    <row r="7" spans="1:8">
      <c r="A7" s="13"/>
      <c r="B7" s="123" t="s">
        <v>89</v>
      </c>
      <c r="C7" s="196"/>
      <c r="D7" s="196"/>
      <c r="E7" s="196"/>
      <c r="F7" s="196"/>
      <c r="G7" s="522"/>
    </row>
    <row r="8" spans="1:8">
      <c r="A8" s="276">
        <v>1</v>
      </c>
      <c r="B8" s="14" t="s">
        <v>327</v>
      </c>
      <c r="C8" s="613">
        <v>191178414.63736543</v>
      </c>
      <c r="D8" s="614">
        <v>203962200.28920376</v>
      </c>
      <c r="E8" s="614">
        <v>205458224.18000001</v>
      </c>
      <c r="F8" s="614">
        <v>220785189.54756331</v>
      </c>
      <c r="G8" s="615">
        <v>215316541.1730147</v>
      </c>
    </row>
    <row r="9" spans="1:8">
      <c r="A9" s="276">
        <v>2</v>
      </c>
      <c r="B9" s="14" t="s">
        <v>328</v>
      </c>
      <c r="C9" s="613">
        <v>249111014.63736543</v>
      </c>
      <c r="D9" s="614">
        <v>260597700.28920376</v>
      </c>
      <c r="E9" s="614">
        <v>263683224.18000001</v>
      </c>
      <c r="F9" s="614">
        <v>276171189.54756331</v>
      </c>
      <c r="G9" s="615">
        <v>274151841.1730147</v>
      </c>
    </row>
    <row r="10" spans="1:8">
      <c r="A10" s="276">
        <v>3</v>
      </c>
      <c r="B10" s="14" t="s">
        <v>142</v>
      </c>
      <c r="C10" s="613">
        <v>273734272.55288541</v>
      </c>
      <c r="D10" s="614">
        <v>284669648.09880376</v>
      </c>
      <c r="E10" s="614">
        <v>288430761.69999999</v>
      </c>
      <c r="F10" s="614">
        <v>326026508.7733233</v>
      </c>
      <c r="G10" s="615">
        <v>333743974.9771347</v>
      </c>
    </row>
    <row r="11" spans="1:8">
      <c r="A11" s="276">
        <v>4</v>
      </c>
      <c r="B11" s="14" t="s">
        <v>330</v>
      </c>
      <c r="C11" s="613">
        <v>110212366.43234377</v>
      </c>
      <c r="D11" s="614">
        <v>110448865.50934328</v>
      </c>
      <c r="E11" s="614">
        <v>113822925.64419368</v>
      </c>
      <c r="F11" s="614">
        <v>114417141.59921861</v>
      </c>
      <c r="G11" s="615">
        <v>118031628.88576123</v>
      </c>
    </row>
    <row r="12" spans="1:8">
      <c r="A12" s="276">
        <v>5</v>
      </c>
      <c r="B12" s="14" t="s">
        <v>331</v>
      </c>
      <c r="C12" s="613">
        <v>123681037.51583965</v>
      </c>
      <c r="D12" s="614">
        <v>124130581.03429593</v>
      </c>
      <c r="E12" s="614">
        <v>127754118.71161868</v>
      </c>
      <c r="F12" s="614">
        <v>128842775.84985498</v>
      </c>
      <c r="G12" s="615">
        <v>133079542.9835466</v>
      </c>
    </row>
    <row r="13" spans="1:8">
      <c r="A13" s="276">
        <v>6</v>
      </c>
      <c r="B13" s="14" t="s">
        <v>329</v>
      </c>
      <c r="C13" s="613">
        <v>141525476.88054851</v>
      </c>
      <c r="D13" s="614">
        <v>142257006.02536118</v>
      </c>
      <c r="E13" s="614">
        <v>146210862.73515862</v>
      </c>
      <c r="F13" s="614">
        <v>147953546.30314407</v>
      </c>
      <c r="G13" s="615">
        <v>153013486.9270075</v>
      </c>
    </row>
    <row r="14" spans="1:8">
      <c r="A14" s="13"/>
      <c r="B14" s="122" t="s">
        <v>333</v>
      </c>
      <c r="C14" s="196"/>
      <c r="D14" s="196"/>
      <c r="E14" s="196"/>
      <c r="F14" s="196"/>
      <c r="G14" s="522"/>
    </row>
    <row r="15" spans="1:8" ht="15" customHeight="1">
      <c r="A15" s="276">
        <v>7</v>
      </c>
      <c r="B15" s="14" t="s">
        <v>332</v>
      </c>
      <c r="C15" s="616">
        <v>465514168.41415226</v>
      </c>
      <c r="D15" s="614">
        <v>471837341.28482068</v>
      </c>
      <c r="E15" s="614">
        <v>479661952.32671499</v>
      </c>
      <c r="F15" s="614">
        <v>492756469.31668466</v>
      </c>
      <c r="G15" s="615">
        <v>509416496.22447902</v>
      </c>
    </row>
    <row r="16" spans="1:8">
      <c r="A16" s="13"/>
      <c r="B16" s="122" t="s">
        <v>334</v>
      </c>
      <c r="C16" s="196"/>
      <c r="D16" s="196"/>
      <c r="E16" s="196"/>
      <c r="F16" s="196"/>
      <c r="G16" s="522"/>
    </row>
    <row r="17" spans="1:8" s="15" customFormat="1">
      <c r="A17" s="276"/>
      <c r="B17" s="123" t="s">
        <v>714</v>
      </c>
      <c r="C17" s="196"/>
      <c r="D17" s="196"/>
      <c r="E17" s="196"/>
      <c r="F17" s="196"/>
      <c r="G17" s="522"/>
    </row>
    <row r="18" spans="1:8">
      <c r="A18" s="11">
        <v>8</v>
      </c>
      <c r="B18" s="14" t="s">
        <v>327</v>
      </c>
      <c r="C18" s="617">
        <v>0.41068226835854421</v>
      </c>
      <c r="D18" s="618">
        <v>0.43227227360558496</v>
      </c>
      <c r="E18" s="618">
        <v>0.42833963207499731</v>
      </c>
      <c r="F18" s="618">
        <v>0.44806147315271294</v>
      </c>
      <c r="G18" s="619">
        <v>0.42267288705572953</v>
      </c>
    </row>
    <row r="19" spans="1:8" ht="15" customHeight="1">
      <c r="A19" s="11">
        <v>9</v>
      </c>
      <c r="B19" s="14" t="s">
        <v>328</v>
      </c>
      <c r="C19" s="617">
        <v>0.53513089727430108</v>
      </c>
      <c r="D19" s="618">
        <v>0.55230410458738177</v>
      </c>
      <c r="E19" s="618">
        <v>0.54972720454674684</v>
      </c>
      <c r="F19" s="618">
        <v>0.56046182393208455</v>
      </c>
      <c r="G19" s="619">
        <v>0.53816836165471793</v>
      </c>
    </row>
    <row r="20" spans="1:8">
      <c r="A20" s="11">
        <v>10</v>
      </c>
      <c r="B20" s="14" t="s">
        <v>142</v>
      </c>
      <c r="C20" s="617">
        <v>0.58802565233493231</v>
      </c>
      <c r="D20" s="618">
        <v>0.6033215754472584</v>
      </c>
      <c r="E20" s="618">
        <v>0.60132091007197386</v>
      </c>
      <c r="F20" s="618">
        <v>0.66163821091061648</v>
      </c>
      <c r="G20" s="619">
        <v>0.65514952391739467</v>
      </c>
    </row>
    <row r="21" spans="1:8">
      <c r="A21" s="11">
        <v>11</v>
      </c>
      <c r="B21" s="14" t="s">
        <v>330</v>
      </c>
      <c r="C21" s="617">
        <v>0.23675405371183361</v>
      </c>
      <c r="D21" s="618">
        <v>0.23408250226357508</v>
      </c>
      <c r="E21" s="618">
        <v>0.23729821615424856</v>
      </c>
      <c r="F21" s="618">
        <v>0.23219815207679195</v>
      </c>
      <c r="G21" s="619">
        <v>0.2316996598275638</v>
      </c>
    </row>
    <row r="22" spans="1:8">
      <c r="A22" s="11">
        <v>12</v>
      </c>
      <c r="B22" s="14" t="s">
        <v>331</v>
      </c>
      <c r="C22" s="617">
        <v>0.26568694554921646</v>
      </c>
      <c r="D22" s="618">
        <v>0.26307918041477252</v>
      </c>
      <c r="E22" s="618">
        <v>0.266341989586451</v>
      </c>
      <c r="F22" s="618">
        <v>0.26147353484475577</v>
      </c>
      <c r="G22" s="619">
        <v>0.26123917063907542</v>
      </c>
    </row>
    <row r="23" spans="1:8">
      <c r="A23" s="11">
        <v>13</v>
      </c>
      <c r="B23" s="14" t="s">
        <v>329</v>
      </c>
      <c r="C23" s="617">
        <v>0.30401969796682549</v>
      </c>
      <c r="D23" s="618">
        <v>0.30149586219266383</v>
      </c>
      <c r="E23" s="618">
        <v>0.30482063883934901</v>
      </c>
      <c r="F23" s="618">
        <v>0.30025693322365554</v>
      </c>
      <c r="G23" s="619">
        <v>0.30037010591738023</v>
      </c>
    </row>
    <row r="24" spans="1:8">
      <c r="A24" s="523"/>
      <c r="B24" s="122" t="s">
        <v>699</v>
      </c>
      <c r="C24" s="196"/>
      <c r="D24" s="196"/>
      <c r="E24" s="196"/>
      <c r="F24" s="196"/>
      <c r="G24" s="522"/>
    </row>
    <row r="25" spans="1:8" ht="26.4">
      <c r="A25" s="11">
        <v>14</v>
      </c>
      <c r="B25" s="14" t="s">
        <v>700</v>
      </c>
      <c r="C25" s="617"/>
      <c r="D25" s="618"/>
      <c r="E25" s="618"/>
      <c r="F25" s="618"/>
      <c r="G25" s="619"/>
      <c r="H25" s="521"/>
    </row>
    <row r="26" spans="1:8">
      <c r="A26" s="13"/>
      <c r="B26" s="122" t="s">
        <v>88</v>
      </c>
      <c r="C26" s="196"/>
      <c r="D26" s="196"/>
      <c r="E26" s="196"/>
      <c r="F26" s="196"/>
      <c r="G26" s="522"/>
    </row>
    <row r="27" spans="1:8" ht="15" customHeight="1">
      <c r="A27" s="277">
        <v>15</v>
      </c>
      <c r="B27" s="14" t="s">
        <v>87</v>
      </c>
      <c r="C27" s="620">
        <v>2.2905704512456403E-2</v>
      </c>
      <c r="D27" s="620">
        <v>2.3719307422438815E-2</v>
      </c>
      <c r="E27" s="620">
        <v>2.842414682998172E-2</v>
      </c>
      <c r="F27" s="620">
        <v>3.0449502520937814E-2</v>
      </c>
      <c r="G27" s="621">
        <v>3.2835555902460178E-2</v>
      </c>
    </row>
    <row r="28" spans="1:8">
      <c r="A28" s="277">
        <v>16</v>
      </c>
      <c r="B28" s="14" t="s">
        <v>86</v>
      </c>
      <c r="C28" s="620">
        <v>2.4329941920106242E-2</v>
      </c>
      <c r="D28" s="620">
        <v>2.363421601473651E-2</v>
      </c>
      <c r="E28" s="620">
        <v>2.2852894874976777E-2</v>
      </c>
      <c r="F28" s="620">
        <v>2.2537215151765072E-2</v>
      </c>
      <c r="G28" s="621">
        <v>2.2341451596138442E-2</v>
      </c>
    </row>
    <row r="29" spans="1:8">
      <c r="A29" s="277">
        <v>17</v>
      </c>
      <c r="B29" s="14" t="s">
        <v>85</v>
      </c>
      <c r="C29" s="620">
        <v>2.844639570189967E-2</v>
      </c>
      <c r="D29" s="620">
        <v>2.6896219860979027E-2</v>
      </c>
      <c r="E29" s="620">
        <v>2.2248748647880318E-2</v>
      </c>
      <c r="F29" s="620">
        <v>2.0821428767448087E-2</v>
      </c>
      <c r="G29" s="621">
        <v>0.16799840608693248</v>
      </c>
    </row>
    <row r="30" spans="1:8">
      <c r="A30" s="277">
        <v>18</v>
      </c>
      <c r="B30" s="14" t="s">
        <v>84</v>
      </c>
      <c r="C30" s="620">
        <v>-1.4242374076498384E-3</v>
      </c>
      <c r="D30" s="620">
        <v>8.509140770230371E-5</v>
      </c>
      <c r="E30" s="620">
        <v>5.5712519550049433E-3</v>
      </c>
      <c r="F30" s="620">
        <v>7.9122873691727415E-3</v>
      </c>
      <c r="G30" s="621">
        <v>1.0494104306321738E-2</v>
      </c>
    </row>
    <row r="31" spans="1:8">
      <c r="A31" s="277">
        <v>19</v>
      </c>
      <c r="B31" s="14" t="s">
        <v>154</v>
      </c>
      <c r="C31" s="620">
        <v>-6.8731699895713511E-2</v>
      </c>
      <c r="D31" s="620">
        <v>-2.9973440520911738E-2</v>
      </c>
      <c r="E31" s="620">
        <v>-0.12109394095693059</v>
      </c>
      <c r="F31" s="620">
        <v>-0.1225321728237438</v>
      </c>
      <c r="G31" s="621">
        <v>-0.19159884987417394</v>
      </c>
    </row>
    <row r="32" spans="1:8">
      <c r="A32" s="277">
        <v>20</v>
      </c>
      <c r="B32" s="14" t="s">
        <v>155</v>
      </c>
      <c r="C32" s="620">
        <v>-0.1125303906508347</v>
      </c>
      <c r="D32" s="620">
        <v>-4.818266572144457E-2</v>
      </c>
      <c r="E32" s="620">
        <v>-0.18386223132507423</v>
      </c>
      <c r="F32" s="620">
        <v>-0.18388419297292002</v>
      </c>
      <c r="G32" s="621">
        <v>-0.28483275794593982</v>
      </c>
    </row>
    <row r="33" spans="1:7">
      <c r="A33" s="13"/>
      <c r="B33" s="122" t="s">
        <v>216</v>
      </c>
      <c r="C33" s="622"/>
      <c r="D33" s="622"/>
      <c r="E33" s="622"/>
      <c r="F33" s="622"/>
      <c r="G33" s="623"/>
    </row>
    <row r="34" spans="1:7">
      <c r="A34" s="277">
        <v>21</v>
      </c>
      <c r="B34" s="14" t="s">
        <v>83</v>
      </c>
      <c r="C34" s="620">
        <v>0.21510552347014653</v>
      </c>
      <c r="D34" s="620">
        <v>0.20763986320843478</v>
      </c>
      <c r="E34" s="620">
        <v>0.18909588116338125</v>
      </c>
      <c r="F34" s="620">
        <v>0.16037480931261741</v>
      </c>
      <c r="G34" s="621">
        <v>0.13780979538154459</v>
      </c>
    </row>
    <row r="35" spans="1:7" ht="15" customHeight="1">
      <c r="A35" s="277">
        <v>22</v>
      </c>
      <c r="B35" s="14" t="s">
        <v>673</v>
      </c>
      <c r="C35" s="620">
        <v>0.21627138186875319</v>
      </c>
      <c r="D35" s="620">
        <v>0.20453583490174396</v>
      </c>
      <c r="E35" s="620">
        <v>0.18154396292332778</v>
      </c>
      <c r="F35" s="620">
        <v>0.16415743743478284</v>
      </c>
      <c r="G35" s="621">
        <v>0.14103161704484155</v>
      </c>
    </row>
    <row r="36" spans="1:7">
      <c r="A36" s="277">
        <v>23</v>
      </c>
      <c r="B36" s="14" t="s">
        <v>82</v>
      </c>
      <c r="C36" s="620">
        <v>0.62241703934223636</v>
      </c>
      <c r="D36" s="620">
        <v>0.62898270159518566</v>
      </c>
      <c r="E36" s="620">
        <v>0.63118016843427294</v>
      </c>
      <c r="F36" s="620">
        <v>0.63361364494246364</v>
      </c>
      <c r="G36" s="621">
        <v>0.6529923632859026</v>
      </c>
    </row>
    <row r="37" spans="1:7" ht="15" customHeight="1">
      <c r="A37" s="277">
        <v>24</v>
      </c>
      <c r="B37" s="14" t="s">
        <v>81</v>
      </c>
      <c r="C37" s="620">
        <v>0.41615740725373118</v>
      </c>
      <c r="D37" s="620">
        <v>0.40241307822431149</v>
      </c>
      <c r="E37" s="620">
        <v>0.41767571594572561</v>
      </c>
      <c r="F37" s="620">
        <v>0.41896163034402828</v>
      </c>
      <c r="G37" s="621">
        <v>0.43308618032303936</v>
      </c>
    </row>
    <row r="38" spans="1:7">
      <c r="A38" s="277">
        <v>25</v>
      </c>
      <c r="B38" s="14" t="s">
        <v>80</v>
      </c>
      <c r="C38" s="620">
        <v>1.3422297985379793E-2</v>
      </c>
      <c r="D38" s="620">
        <v>-8.485973613693487E-4</v>
      </c>
      <c r="E38" s="620">
        <v>-0.17966283905552852</v>
      </c>
      <c r="F38" s="620">
        <v>-0.17802989535880412</v>
      </c>
      <c r="G38" s="621">
        <v>-0.14308363260619505</v>
      </c>
    </row>
    <row r="39" spans="1:7" ht="15" customHeight="1">
      <c r="A39" s="13"/>
      <c r="B39" s="122" t="s">
        <v>217</v>
      </c>
      <c r="C39" s="622"/>
      <c r="D39" s="622"/>
      <c r="E39" s="622"/>
      <c r="F39" s="622"/>
      <c r="G39" s="623"/>
    </row>
    <row r="40" spans="1:7" ht="15" customHeight="1">
      <c r="A40" s="277">
        <v>26</v>
      </c>
      <c r="B40" s="14" t="s">
        <v>79</v>
      </c>
      <c r="C40" s="624">
        <v>0.44705889212812011</v>
      </c>
      <c r="D40" s="624">
        <v>0.44164590141062299</v>
      </c>
      <c r="E40" s="624">
        <v>0.43013280169881346</v>
      </c>
      <c r="F40" s="624">
        <v>0.42786597370883067</v>
      </c>
      <c r="G40" s="625">
        <v>0.39038614860592646</v>
      </c>
    </row>
    <row r="41" spans="1:7" ht="15" customHeight="1">
      <c r="A41" s="277">
        <v>27</v>
      </c>
      <c r="B41" s="14" t="s">
        <v>78</v>
      </c>
      <c r="C41" s="624">
        <v>0.90253683006317154</v>
      </c>
      <c r="D41" s="624">
        <v>0.90312046974921445</v>
      </c>
      <c r="E41" s="624">
        <v>0.90589552070219193</v>
      </c>
      <c r="F41" s="624">
        <v>0.90518325360737684</v>
      </c>
      <c r="G41" s="625">
        <v>0.91056092155928992</v>
      </c>
    </row>
    <row r="42" spans="1:7" ht="15" customHeight="1">
      <c r="A42" s="277">
        <v>28</v>
      </c>
      <c r="B42" s="14" t="s">
        <v>77</v>
      </c>
      <c r="C42" s="624">
        <v>3.0447110382903514E-2</v>
      </c>
      <c r="D42" s="624">
        <v>2.9167920770224506E-2</v>
      </c>
      <c r="E42" s="624">
        <v>2.8932602028690222E-2</v>
      </c>
      <c r="F42" s="624">
        <v>2.8535495172531872E-2</v>
      </c>
      <c r="G42" s="625">
        <v>2.7597252715332154E-2</v>
      </c>
    </row>
    <row r="43" spans="1:7" ht="15" customHeight="1">
      <c r="A43" s="278"/>
      <c r="B43" s="122" t="s">
        <v>258</v>
      </c>
      <c r="C43" s="622"/>
      <c r="D43" s="622"/>
      <c r="E43" s="622"/>
      <c r="F43" s="622"/>
      <c r="G43" s="623"/>
    </row>
    <row r="44" spans="1:7">
      <c r="A44" s="277">
        <v>29</v>
      </c>
      <c r="B44" s="14" t="s">
        <v>241</v>
      </c>
      <c r="C44" s="905">
        <f>'14. LCR'!H23</f>
        <v>197013690.76509228</v>
      </c>
      <c r="D44" s="905">
        <v>191351923.48860675</v>
      </c>
      <c r="E44" s="905">
        <v>183658405.59958461</v>
      </c>
      <c r="F44" s="905">
        <v>182831067.64700872</v>
      </c>
      <c r="G44" s="906">
        <v>171043266.58984289</v>
      </c>
    </row>
    <row r="45" spans="1:7" ht="15" customHeight="1">
      <c r="A45" s="277">
        <v>30</v>
      </c>
      <c r="B45" s="14" t="s">
        <v>253</v>
      </c>
      <c r="C45" s="905">
        <f>'14. LCR'!H24</f>
        <v>24765001.9382287</v>
      </c>
      <c r="D45" s="907">
        <v>24593964.943588186</v>
      </c>
      <c r="E45" s="907">
        <v>24327315.08081742</v>
      </c>
      <c r="F45" s="907">
        <v>22411159.451030284</v>
      </c>
      <c r="G45" s="908">
        <v>22576739.909721624</v>
      </c>
    </row>
    <row r="46" spans="1:7" ht="15" customHeight="1">
      <c r="A46" s="308">
        <v>31</v>
      </c>
      <c r="B46" s="309" t="s">
        <v>242</v>
      </c>
      <c r="C46" s="909">
        <f>C44/C45</f>
        <v>7.9553270884655358</v>
      </c>
      <c r="D46" s="909">
        <f t="shared" ref="D46:G46" si="0">D44/D45</f>
        <v>7.7804422315602872</v>
      </c>
      <c r="E46" s="909">
        <f t="shared" si="0"/>
        <v>7.5494728863195828</v>
      </c>
      <c r="F46" s="909">
        <f t="shared" si="0"/>
        <v>8.1580369836065589</v>
      </c>
      <c r="G46" s="909">
        <f t="shared" si="0"/>
        <v>7.5760834945080378</v>
      </c>
    </row>
    <row r="47" spans="1:7" ht="15" customHeight="1">
      <c r="A47" s="308"/>
      <c r="B47" s="122" t="s">
        <v>337</v>
      </c>
      <c r="C47" s="196"/>
      <c r="D47" s="196"/>
      <c r="E47" s="196"/>
      <c r="F47" s="196"/>
      <c r="G47" s="522"/>
    </row>
    <row r="48" spans="1:7" ht="15" customHeight="1">
      <c r="A48" s="308">
        <v>32</v>
      </c>
      <c r="B48" s="309" t="s">
        <v>344</v>
      </c>
      <c r="C48" s="626">
        <v>391843340.14896542</v>
      </c>
      <c r="D48" s="626">
        <v>397796290.65400374</v>
      </c>
      <c r="E48" s="626">
        <v>402503761.77419996</v>
      </c>
      <c r="F48" s="626">
        <v>405959156.17846334</v>
      </c>
      <c r="G48" s="627">
        <v>408975543.48831475</v>
      </c>
    </row>
    <row r="49" spans="1:7" ht="15" customHeight="1">
      <c r="A49" s="308">
        <v>33</v>
      </c>
      <c r="B49" s="309" t="s">
        <v>359</v>
      </c>
      <c r="C49" s="626">
        <v>216657376.4042542</v>
      </c>
      <c r="D49" s="626">
        <v>216064210.70404243</v>
      </c>
      <c r="E49" s="626">
        <v>221957575.32114533</v>
      </c>
      <c r="F49" s="626">
        <v>225999443.12906942</v>
      </c>
      <c r="G49" s="627">
        <v>235310460.36967027</v>
      </c>
    </row>
    <row r="50" spans="1:7" ht="14.4" thickBot="1">
      <c r="A50" s="279">
        <v>34</v>
      </c>
      <c r="B50" s="124" t="s">
        <v>377</v>
      </c>
      <c r="C50" s="628">
        <v>1.8085852725265039</v>
      </c>
      <c r="D50" s="628">
        <v>1.841102186048257</v>
      </c>
      <c r="E50" s="628">
        <v>1.8134265577186384</v>
      </c>
      <c r="F50" s="628">
        <v>1.7962838782156556</v>
      </c>
      <c r="G50" s="629">
        <v>1.738025342544562</v>
      </c>
    </row>
    <row r="51" spans="1:7">
      <c r="A51" s="16"/>
    </row>
    <row r="52" spans="1:7">
      <c r="B52" s="187"/>
    </row>
    <row r="53" spans="1:7" ht="52.8">
      <c r="B53" s="187" t="s">
        <v>257</v>
      </c>
    </row>
    <row r="55" spans="1:7" ht="14.4">
      <c r="B55" s="186"/>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zoomScale="80" zoomScaleNormal="80" workbookViewId="0">
      <selection activeCell="E6" sqref="E6"/>
    </sheetView>
  </sheetViews>
  <sheetFormatPr defaultColWidth="8.6640625" defaultRowHeight="13.8"/>
  <cols>
    <col min="1" max="1" width="11.44140625" style="527" customWidth="1"/>
    <col min="2" max="2" width="76.6640625" style="607" customWidth="1"/>
    <col min="3" max="3" width="22.6640625" style="527" customWidth="1"/>
    <col min="4" max="16384" width="8.6640625" style="527"/>
  </cols>
  <sheetData>
    <row r="1" spans="1:3">
      <c r="A1" s="218" t="s">
        <v>30</v>
      </c>
      <c r="B1" s="526" t="str">
        <f>'Info '!C2</f>
        <v>VTB Bank Georgia JSC</v>
      </c>
    </row>
    <row r="2" spans="1:3">
      <c r="A2" s="218" t="s">
        <v>31</v>
      </c>
      <c r="B2" s="528">
        <f>'1. key ratios '!B2</f>
        <v>46203</v>
      </c>
    </row>
    <row r="3" spans="1:3">
      <c r="B3" s="527"/>
    </row>
    <row r="4" spans="1:3">
      <c r="A4" s="527" t="s">
        <v>295</v>
      </c>
      <c r="B4" s="527" t="s">
        <v>296</v>
      </c>
    </row>
    <row r="5" spans="1:3">
      <c r="A5" s="594" t="s">
        <v>297</v>
      </c>
      <c r="B5" s="595"/>
      <c r="C5" s="596"/>
    </row>
    <row r="6" spans="1:3" ht="27.6">
      <c r="A6" s="599">
        <v>1</v>
      </c>
      <c r="B6" s="600" t="s">
        <v>750</v>
      </c>
      <c r="C6" s="685">
        <v>430399527.25643951</v>
      </c>
    </row>
    <row r="7" spans="1:3">
      <c r="A7" s="599">
        <v>2</v>
      </c>
      <c r="B7" s="600" t="s">
        <v>298</v>
      </c>
      <c r="C7" s="685">
        <v>-12768892.27</v>
      </c>
    </row>
    <row r="8" spans="1:3" ht="27.6">
      <c r="A8" s="601">
        <v>3</v>
      </c>
      <c r="B8" s="602" t="s">
        <v>299</v>
      </c>
      <c r="C8" s="686">
        <f>C7+C6</f>
        <v>417630634.98643953</v>
      </c>
    </row>
    <row r="9" spans="1:3">
      <c r="A9" s="594" t="s">
        <v>300</v>
      </c>
      <c r="B9" s="595"/>
      <c r="C9" s="687"/>
    </row>
    <row r="10" spans="1:3" ht="25.95" customHeight="1">
      <c r="A10" s="599">
        <v>4</v>
      </c>
      <c r="B10" s="603" t="s">
        <v>748</v>
      </c>
      <c r="C10" s="685">
        <v>0</v>
      </c>
    </row>
    <row r="11" spans="1:3" ht="25.95" customHeight="1">
      <c r="A11" s="599">
        <v>5</v>
      </c>
      <c r="B11" s="604" t="s">
        <v>749</v>
      </c>
      <c r="C11" s="685">
        <v>0</v>
      </c>
    </row>
    <row r="12" spans="1:3" ht="25.95" customHeight="1">
      <c r="A12" s="599">
        <v>6</v>
      </c>
      <c r="B12" s="604" t="s">
        <v>742</v>
      </c>
      <c r="C12" s="686">
        <f>'[5]15. CCR'!I34</f>
        <v>0</v>
      </c>
    </row>
    <row r="13" spans="1:3" ht="25.95" customHeight="1">
      <c r="A13" s="605">
        <v>7</v>
      </c>
      <c r="B13" s="603" t="s">
        <v>743</v>
      </c>
      <c r="C13" s="685">
        <v>0</v>
      </c>
    </row>
    <row r="14" spans="1:3" ht="25.95" customHeight="1">
      <c r="A14" s="601">
        <v>8</v>
      </c>
      <c r="B14" s="597" t="s">
        <v>301</v>
      </c>
      <c r="C14" s="686">
        <f>C12</f>
        <v>0</v>
      </c>
    </row>
    <row r="15" spans="1:3">
      <c r="A15" s="594" t="s">
        <v>302</v>
      </c>
      <c r="B15" s="595"/>
      <c r="C15" s="688"/>
    </row>
    <row r="16" spans="1:3" ht="27.6">
      <c r="A16" s="605">
        <v>9</v>
      </c>
      <c r="B16" s="603" t="s">
        <v>303</v>
      </c>
      <c r="C16" s="685"/>
    </row>
    <row r="17" spans="1:3">
      <c r="A17" s="605">
        <v>10</v>
      </c>
      <c r="B17" s="603" t="s">
        <v>304</v>
      </c>
      <c r="C17" s="685"/>
    </row>
    <row r="18" spans="1:3">
      <c r="A18" s="605">
        <v>11</v>
      </c>
      <c r="B18" s="603" t="s">
        <v>305</v>
      </c>
      <c r="C18" s="685"/>
    </row>
    <row r="19" spans="1:3" ht="27.6">
      <c r="A19" s="605">
        <v>12</v>
      </c>
      <c r="B19" s="603" t="s">
        <v>306</v>
      </c>
      <c r="C19" s="685"/>
    </row>
    <row r="20" spans="1:3">
      <c r="A20" s="605">
        <v>14</v>
      </c>
      <c r="B20" s="603" t="s">
        <v>307</v>
      </c>
      <c r="C20" s="685"/>
    </row>
    <row r="21" spans="1:3">
      <c r="A21" s="605">
        <v>14</v>
      </c>
      <c r="B21" s="603" t="s">
        <v>308</v>
      </c>
      <c r="C21" s="685"/>
    </row>
    <row r="22" spans="1:3">
      <c r="A22" s="601">
        <v>15</v>
      </c>
      <c r="B22" s="597" t="s">
        <v>309</v>
      </c>
      <c r="C22" s="686">
        <f>SUM(C16:C21)</f>
        <v>0</v>
      </c>
    </row>
    <row r="23" spans="1:3">
      <c r="A23" s="594" t="s">
        <v>310</v>
      </c>
      <c r="B23" s="595"/>
      <c r="C23" s="687"/>
    </row>
    <row r="24" spans="1:3">
      <c r="A24" s="608">
        <v>16</v>
      </c>
      <c r="B24" s="604" t="s">
        <v>311</v>
      </c>
      <c r="C24" s="685">
        <v>194342.27661672755</v>
      </c>
    </row>
    <row r="25" spans="1:3">
      <c r="A25" s="608">
        <v>17</v>
      </c>
      <c r="B25" s="604" t="s">
        <v>312</v>
      </c>
      <c r="C25" s="685">
        <v>-87313.476128137248</v>
      </c>
    </row>
    <row r="26" spans="1:3">
      <c r="A26" s="609">
        <v>18</v>
      </c>
      <c r="B26" s="597" t="s">
        <v>313</v>
      </c>
      <c r="C26" s="686">
        <f>C24+C25</f>
        <v>107028.80048859031</v>
      </c>
    </row>
    <row r="27" spans="1:3">
      <c r="A27" s="594" t="s">
        <v>314</v>
      </c>
      <c r="B27" s="595"/>
      <c r="C27" s="688"/>
    </row>
    <row r="28" spans="1:3" ht="27.6">
      <c r="A28" s="608">
        <v>19</v>
      </c>
      <c r="B28" s="603" t="s">
        <v>315</v>
      </c>
      <c r="C28" s="685"/>
    </row>
    <row r="29" spans="1:3">
      <c r="A29" s="608">
        <v>20</v>
      </c>
      <c r="B29" s="604" t="s">
        <v>316</v>
      </c>
      <c r="C29" s="685"/>
    </row>
    <row r="30" spans="1:3">
      <c r="A30" s="594" t="s">
        <v>747</v>
      </c>
      <c r="B30" s="595"/>
      <c r="C30" s="687"/>
    </row>
    <row r="31" spans="1:3">
      <c r="A31" s="609">
        <v>21</v>
      </c>
      <c r="B31" s="598" t="s">
        <v>317</v>
      </c>
      <c r="C31" s="686">
        <f>'1. key ratios '!C9</f>
        <v>249111014.63736543</v>
      </c>
    </row>
    <row r="32" spans="1:3">
      <c r="A32" s="609">
        <v>22</v>
      </c>
      <c r="B32" s="597" t="s">
        <v>318</v>
      </c>
      <c r="C32" s="686">
        <f>C8+C14+C22+C26</f>
        <v>417737663.78692812</v>
      </c>
    </row>
    <row r="33" spans="1:3">
      <c r="A33" s="594" t="s">
        <v>319</v>
      </c>
      <c r="B33" s="595"/>
      <c r="C33" s="687"/>
    </row>
    <row r="34" spans="1:3">
      <c r="A34" s="601">
        <v>23</v>
      </c>
      <c r="B34" s="597" t="s">
        <v>319</v>
      </c>
      <c r="C34" s="689">
        <f>IFERROR(C31/C32,0)</f>
        <v>0.59633362330581563</v>
      </c>
    </row>
    <row r="35" spans="1:3">
      <c r="A35" s="594" t="s">
        <v>320</v>
      </c>
      <c r="B35" s="595"/>
      <c r="C35" s="687"/>
    </row>
    <row r="36" spans="1:3">
      <c r="A36" s="606" t="s">
        <v>321</v>
      </c>
      <c r="B36" s="603" t="s">
        <v>322</v>
      </c>
      <c r="C36" s="690"/>
    </row>
    <row r="37" spans="1:3" ht="27.6">
      <c r="A37" s="606" t="s">
        <v>323</v>
      </c>
      <c r="B37" s="600" t="s">
        <v>324</v>
      </c>
      <c r="C37" s="69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election activeCell="E47" sqref="E47"/>
    </sheetView>
  </sheetViews>
  <sheetFormatPr defaultColWidth="8.88671875" defaultRowHeight="14.4"/>
  <cols>
    <col min="1" max="1" width="11.44140625" style="525" customWidth="1"/>
    <col min="2" max="2" width="76.6640625" style="243" customWidth="1"/>
    <col min="3" max="6" width="25.33203125" style="525" customWidth="1"/>
    <col min="7" max="16384" width="8.88671875" style="525"/>
  </cols>
  <sheetData>
    <row r="1" spans="1:6">
      <c r="A1" s="2" t="s">
        <v>30</v>
      </c>
      <c r="B1" s="3" t="str">
        <f>'Info '!C2</f>
        <v>VTB Bank Georgia JSC</v>
      </c>
    </row>
    <row r="2" spans="1:6">
      <c r="A2" s="2" t="s">
        <v>31</v>
      </c>
      <c r="B2" s="273">
        <f>'1. key ratios '!B2</f>
        <v>46203</v>
      </c>
    </row>
    <row r="3" spans="1:6">
      <c r="A3" s="4"/>
      <c r="B3" s="525"/>
    </row>
    <row r="4" spans="1:6">
      <c r="A4" s="589" t="s">
        <v>737</v>
      </c>
    </row>
    <row r="5" spans="1:6" ht="43.2">
      <c r="B5" s="590"/>
      <c r="C5" s="591" t="s">
        <v>738</v>
      </c>
      <c r="D5" s="591" t="s">
        <v>740</v>
      </c>
      <c r="E5" s="591" t="s">
        <v>739</v>
      </c>
      <c r="F5" s="591" t="s">
        <v>741</v>
      </c>
    </row>
    <row r="6" spans="1:6">
      <c r="B6" s="592" t="s">
        <v>715</v>
      </c>
      <c r="C6" s="579" t="b">
        <f>IF(C7&gt;0,C7,IF(C8&gt;0,C8,IF(C9&gt;0,C9)))</f>
        <v>0</v>
      </c>
      <c r="D6" s="579" t="b">
        <f>IF(D7&gt;0,D7,IF(D8&gt;0,D8,IF(D9&gt;0,D9)))</f>
        <v>0</v>
      </c>
      <c r="E6" s="579" t="b">
        <f>IF(E7&gt;0,E7,IF(E8&gt;0,E8,IF(E9&gt;0,E9)))</f>
        <v>0</v>
      </c>
      <c r="F6" s="579" t="b">
        <f>IF(F7&gt;0,F7,IF(F8&gt;0,F8,IF(F9&gt;0,F9)))</f>
        <v>0</v>
      </c>
    </row>
    <row r="7" spans="1:6">
      <c r="B7" s="580" t="s">
        <v>728</v>
      </c>
      <c r="C7" s="593"/>
      <c r="D7" s="593"/>
      <c r="E7" s="593"/>
      <c r="F7" s="593"/>
    </row>
    <row r="8" spans="1:6">
      <c r="B8" s="580" t="s">
        <v>729</v>
      </c>
      <c r="C8" s="593"/>
      <c r="D8" s="593"/>
      <c r="E8" s="593"/>
      <c r="F8" s="593"/>
    </row>
    <row r="9" spans="1:6">
      <c r="B9" s="580" t="s">
        <v>736</v>
      </c>
      <c r="C9" s="593"/>
      <c r="D9" s="593"/>
      <c r="E9" s="593"/>
      <c r="F9" s="59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G42"/>
  <sheetViews>
    <sheetView zoomScale="80" zoomScaleNormal="80" workbookViewId="0">
      <pane xSplit="2" ySplit="6" topLeftCell="C25" activePane="bottomRight" state="frozen"/>
      <selection activeCell="B19" sqref="B19"/>
      <selection pane="topRight" activeCell="B19" sqref="B19"/>
      <selection pane="bottomLeft" activeCell="B19" sqref="B19"/>
      <selection pane="bottomRight" activeCell="C8" sqref="C8:G21"/>
    </sheetView>
  </sheetViews>
  <sheetFormatPr defaultRowHeight="14.4"/>
  <cols>
    <col min="1" max="1" width="8.6640625" style="167"/>
    <col min="2" max="2" width="82.6640625" style="280" customWidth="1"/>
    <col min="3" max="7" width="17.5546875" style="167" customWidth="1"/>
  </cols>
  <sheetData>
    <row r="1" spans="1:7">
      <c r="A1" s="167" t="s">
        <v>30</v>
      </c>
      <c r="B1" s="3" t="str">
        <f>'Info '!C2</f>
        <v>VTB Bank Georgia JSC</v>
      </c>
    </row>
    <row r="2" spans="1:7">
      <c r="A2" s="167" t="s">
        <v>31</v>
      </c>
      <c r="B2" s="273">
        <f>'1. key ratios '!B2</f>
        <v>46203</v>
      </c>
    </row>
    <row r="4" spans="1:7" ht="15" thickBot="1">
      <c r="A4" s="167" t="s">
        <v>376</v>
      </c>
      <c r="B4" s="281" t="s">
        <v>337</v>
      </c>
    </row>
    <row r="5" spans="1:7">
      <c r="A5" s="282"/>
      <c r="B5" s="283"/>
      <c r="C5" s="843" t="s">
        <v>338</v>
      </c>
      <c r="D5" s="843"/>
      <c r="E5" s="843"/>
      <c r="F5" s="843"/>
      <c r="G5" s="844" t="s">
        <v>339</v>
      </c>
    </row>
    <row r="6" spans="1:7">
      <c r="A6" s="284"/>
      <c r="B6" s="285"/>
      <c r="C6" s="286" t="s">
        <v>340</v>
      </c>
      <c r="D6" s="287" t="s">
        <v>341</v>
      </c>
      <c r="E6" s="287" t="s">
        <v>342</v>
      </c>
      <c r="F6" s="287" t="s">
        <v>343</v>
      </c>
      <c r="G6" s="845"/>
    </row>
    <row r="7" spans="1:7">
      <c r="A7" s="288"/>
      <c r="B7" s="289" t="s">
        <v>344</v>
      </c>
      <c r="C7" s="290"/>
      <c r="D7" s="290"/>
      <c r="E7" s="290"/>
      <c r="F7" s="290"/>
      <c r="G7" s="291"/>
    </row>
    <row r="8" spans="1:7">
      <c r="A8" s="292">
        <v>1</v>
      </c>
      <c r="B8" s="293" t="s">
        <v>345</v>
      </c>
      <c r="C8" s="691">
        <v>249111014.6373654</v>
      </c>
      <c r="D8" s="691">
        <v>0</v>
      </c>
      <c r="E8" s="691">
        <v>0</v>
      </c>
      <c r="F8" s="691">
        <v>134670038.86160001</v>
      </c>
      <c r="G8" s="692">
        <v>383781053.49896538</v>
      </c>
    </row>
    <row r="9" spans="1:7">
      <c r="A9" s="292">
        <v>2</v>
      </c>
      <c r="B9" s="294" t="s">
        <v>346</v>
      </c>
      <c r="C9" s="691">
        <v>249111014.6373654</v>
      </c>
      <c r="D9" s="691"/>
      <c r="E9" s="691"/>
      <c r="F9" s="691">
        <v>24623257.915520001</v>
      </c>
      <c r="G9" s="692">
        <v>273734272.55288541</v>
      </c>
    </row>
    <row r="10" spans="1:7" ht="15.6" customHeight="1">
      <c r="A10" s="292">
        <v>3</v>
      </c>
      <c r="B10" s="294" t="s">
        <v>347</v>
      </c>
      <c r="C10" s="693"/>
      <c r="D10" s="693"/>
      <c r="E10" s="693"/>
      <c r="F10" s="691">
        <v>110046780.94608</v>
      </c>
      <c r="G10" s="692">
        <v>110046780.94608</v>
      </c>
    </row>
    <row r="11" spans="1:7" ht="14.7" customHeight="1">
      <c r="A11" s="292">
        <v>4</v>
      </c>
      <c r="B11" s="293" t="s">
        <v>348</v>
      </c>
      <c r="C11" s="691">
        <v>3345348.48</v>
      </c>
      <c r="D11" s="691">
        <v>0</v>
      </c>
      <c r="E11" s="691">
        <v>0</v>
      </c>
      <c r="F11" s="691">
        <v>0</v>
      </c>
      <c r="G11" s="692">
        <v>3178024.59</v>
      </c>
    </row>
    <row r="12" spans="1:7">
      <c r="A12" s="292">
        <v>5</v>
      </c>
      <c r="B12" s="294" t="s">
        <v>349</v>
      </c>
      <c r="C12" s="691">
        <v>3345223</v>
      </c>
      <c r="D12" s="694">
        <v>0</v>
      </c>
      <c r="E12" s="691">
        <v>0</v>
      </c>
      <c r="F12" s="691">
        <v>0</v>
      </c>
      <c r="G12" s="692">
        <v>3177961.8499999996</v>
      </c>
    </row>
    <row r="13" spans="1:7">
      <c r="A13" s="292">
        <v>6</v>
      </c>
      <c r="B13" s="294" t="s">
        <v>350</v>
      </c>
      <c r="C13" s="691">
        <v>125.47999999999999</v>
      </c>
      <c r="D13" s="694">
        <v>0</v>
      </c>
      <c r="E13" s="691">
        <v>0</v>
      </c>
      <c r="F13" s="691">
        <v>0</v>
      </c>
      <c r="G13" s="692">
        <v>62.739999999999995</v>
      </c>
    </row>
    <row r="14" spans="1:7">
      <c r="A14" s="292">
        <v>7</v>
      </c>
      <c r="B14" s="293" t="s">
        <v>351</v>
      </c>
      <c r="C14" s="691">
        <v>10041366.444899995</v>
      </c>
      <c r="D14" s="691">
        <v>835047.28799999994</v>
      </c>
      <c r="E14" s="691">
        <v>0</v>
      </c>
      <c r="F14" s="691">
        <v>0</v>
      </c>
      <c r="G14" s="692">
        <v>4884262.0599999977</v>
      </c>
    </row>
    <row r="15" spans="1:7" ht="41.4">
      <c r="A15" s="292">
        <v>8</v>
      </c>
      <c r="B15" s="294" t="s">
        <v>352</v>
      </c>
      <c r="C15" s="691">
        <v>9713362.7899999954</v>
      </c>
      <c r="D15" s="694">
        <v>55161.33</v>
      </c>
      <c r="E15" s="691">
        <v>0</v>
      </c>
      <c r="F15" s="691">
        <v>0</v>
      </c>
      <c r="G15" s="692">
        <v>4884262.0599999977</v>
      </c>
    </row>
    <row r="16" spans="1:7" ht="27.6">
      <c r="A16" s="292">
        <v>9</v>
      </c>
      <c r="B16" s="294" t="s">
        <v>353</v>
      </c>
      <c r="C16" s="691">
        <v>328003.65489999991</v>
      </c>
      <c r="D16" s="694">
        <v>779885.95799999998</v>
      </c>
      <c r="E16" s="691">
        <v>0</v>
      </c>
      <c r="F16" s="691">
        <v>0</v>
      </c>
      <c r="G16" s="692">
        <v>0</v>
      </c>
    </row>
    <row r="17" spans="1:7">
      <c r="A17" s="292">
        <v>10</v>
      </c>
      <c r="B17" s="293" t="s">
        <v>354</v>
      </c>
      <c r="C17" s="691"/>
      <c r="D17" s="694"/>
      <c r="E17" s="691"/>
      <c r="F17" s="691"/>
      <c r="G17" s="692">
        <v>0</v>
      </c>
    </row>
    <row r="18" spans="1:7">
      <c r="A18" s="292">
        <v>11</v>
      </c>
      <c r="B18" s="293" t="s">
        <v>355</v>
      </c>
      <c r="C18" s="691">
        <v>18246073.0176</v>
      </c>
      <c r="D18" s="694">
        <v>1361707.9941</v>
      </c>
      <c r="E18" s="691">
        <v>20016.72</v>
      </c>
      <c r="F18" s="691">
        <v>183.79000000000002</v>
      </c>
      <c r="G18" s="692">
        <v>0</v>
      </c>
    </row>
    <row r="19" spans="1:7">
      <c r="A19" s="292">
        <v>12</v>
      </c>
      <c r="B19" s="294" t="s">
        <v>356</v>
      </c>
      <c r="C19" s="693"/>
      <c r="D19" s="694">
        <v>0</v>
      </c>
      <c r="E19" s="691">
        <v>0</v>
      </c>
      <c r="F19" s="691">
        <v>0</v>
      </c>
      <c r="G19" s="692">
        <v>0</v>
      </c>
    </row>
    <row r="20" spans="1:7">
      <c r="A20" s="292">
        <v>13</v>
      </c>
      <c r="B20" s="294" t="s">
        <v>357</v>
      </c>
      <c r="C20" s="691">
        <v>18246073.0176</v>
      </c>
      <c r="D20" s="691">
        <v>1361707.9941</v>
      </c>
      <c r="E20" s="691">
        <v>20016.72</v>
      </c>
      <c r="F20" s="691">
        <v>183.79000000000002</v>
      </c>
      <c r="G20" s="692">
        <v>0</v>
      </c>
    </row>
    <row r="21" spans="1:7">
      <c r="A21" s="295">
        <v>14</v>
      </c>
      <c r="B21" s="296" t="s">
        <v>358</v>
      </c>
      <c r="C21" s="693"/>
      <c r="D21" s="693"/>
      <c r="E21" s="693"/>
      <c r="F21" s="693"/>
      <c r="G21" s="695">
        <v>391843340.14896536</v>
      </c>
    </row>
    <row r="22" spans="1:7">
      <c r="A22" s="297"/>
      <c r="B22" s="298" t="s">
        <v>359</v>
      </c>
      <c r="C22" s="299"/>
      <c r="D22" s="300"/>
      <c r="E22" s="299"/>
      <c r="F22" s="299"/>
      <c r="G22" s="301"/>
    </row>
    <row r="23" spans="1:7">
      <c r="A23" s="292">
        <v>15</v>
      </c>
      <c r="B23" s="293" t="s">
        <v>360</v>
      </c>
      <c r="C23" s="696">
        <v>197421354.65220001</v>
      </c>
      <c r="D23" s="697">
        <v>0</v>
      </c>
      <c r="E23" s="696">
        <v>0</v>
      </c>
      <c r="F23" s="696">
        <v>0</v>
      </c>
      <c r="G23" s="692">
        <v>0</v>
      </c>
    </row>
    <row r="24" spans="1:7">
      <c r="A24" s="292">
        <v>16</v>
      </c>
      <c r="B24" s="293" t="s">
        <v>361</v>
      </c>
      <c r="C24" s="691">
        <v>1779.2269690000001</v>
      </c>
      <c r="D24" s="694">
        <v>15522621.852017002</v>
      </c>
      <c r="E24" s="691">
        <v>4434885.1713779988</v>
      </c>
      <c r="F24" s="691">
        <v>35566600.893442005</v>
      </c>
      <c r="G24" s="692">
        <v>39422779.271285914</v>
      </c>
    </row>
    <row r="25" spans="1:7">
      <c r="A25" s="292">
        <v>17</v>
      </c>
      <c r="B25" s="294" t="s">
        <v>362</v>
      </c>
      <c r="C25" s="691">
        <v>0</v>
      </c>
      <c r="D25" s="694">
        <v>0</v>
      </c>
      <c r="E25" s="691">
        <v>0</v>
      </c>
      <c r="F25" s="691">
        <v>0</v>
      </c>
      <c r="G25" s="692">
        <v>0</v>
      </c>
    </row>
    <row r="26" spans="1:7" ht="27.6">
      <c r="A26" s="292">
        <v>18</v>
      </c>
      <c r="B26" s="294" t="s">
        <v>363</v>
      </c>
      <c r="C26" s="691">
        <v>0</v>
      </c>
      <c r="D26" s="694">
        <v>496677.26543999999</v>
      </c>
      <c r="E26" s="691">
        <v>0</v>
      </c>
      <c r="F26" s="691">
        <v>0</v>
      </c>
      <c r="G26" s="692">
        <v>74501.589815999992</v>
      </c>
    </row>
    <row r="27" spans="1:7">
      <c r="A27" s="292">
        <v>19</v>
      </c>
      <c r="B27" s="294" t="s">
        <v>364</v>
      </c>
      <c r="C27" s="691">
        <v>1779.2269690000001</v>
      </c>
      <c r="D27" s="694">
        <v>14854992.731817001</v>
      </c>
      <c r="E27" s="691">
        <v>4264502.4201189987</v>
      </c>
      <c r="F27" s="691">
        <v>32493413.04135301</v>
      </c>
      <c r="G27" s="692">
        <v>37180038.27460257</v>
      </c>
    </row>
    <row r="28" spans="1:7">
      <c r="A28" s="292">
        <v>20</v>
      </c>
      <c r="B28" s="302" t="s">
        <v>365</v>
      </c>
      <c r="C28" s="691">
        <v>0</v>
      </c>
      <c r="D28" s="694">
        <v>0</v>
      </c>
      <c r="E28" s="691">
        <v>0</v>
      </c>
      <c r="F28" s="691">
        <v>0</v>
      </c>
      <c r="G28" s="692">
        <v>0</v>
      </c>
    </row>
    <row r="29" spans="1:7">
      <c r="A29" s="292">
        <v>21</v>
      </c>
      <c r="B29" s="294" t="s">
        <v>366</v>
      </c>
      <c r="C29" s="691">
        <v>0</v>
      </c>
      <c r="D29" s="694">
        <v>170951.85476000002</v>
      </c>
      <c r="E29" s="691">
        <v>170382.75125899998</v>
      </c>
      <c r="F29" s="691">
        <v>3073187.8520889957</v>
      </c>
      <c r="G29" s="692">
        <v>2168239.4068673509</v>
      </c>
    </row>
    <row r="30" spans="1:7">
      <c r="A30" s="292">
        <v>22</v>
      </c>
      <c r="B30" s="302" t="s">
        <v>365</v>
      </c>
      <c r="C30" s="691">
        <v>0</v>
      </c>
      <c r="D30" s="694">
        <v>170951.85476000002</v>
      </c>
      <c r="E30" s="691">
        <v>170382.75125899998</v>
      </c>
      <c r="F30" s="691">
        <v>3073187.8520889957</v>
      </c>
      <c r="G30" s="692">
        <v>2168239.4068673509</v>
      </c>
    </row>
    <row r="31" spans="1:7">
      <c r="A31" s="292">
        <v>23</v>
      </c>
      <c r="B31" s="294" t="s">
        <v>367</v>
      </c>
      <c r="C31" s="691">
        <v>0</v>
      </c>
      <c r="D31" s="694">
        <v>0</v>
      </c>
      <c r="E31" s="691">
        <v>0</v>
      </c>
      <c r="F31" s="691">
        <v>0</v>
      </c>
      <c r="G31" s="692">
        <v>0</v>
      </c>
    </row>
    <row r="32" spans="1:7">
      <c r="A32" s="292">
        <v>24</v>
      </c>
      <c r="B32" s="293" t="s">
        <v>368</v>
      </c>
      <c r="C32" s="691">
        <v>0</v>
      </c>
      <c r="D32" s="694">
        <v>0</v>
      </c>
      <c r="E32" s="691">
        <v>0</v>
      </c>
      <c r="F32" s="691">
        <v>0</v>
      </c>
      <c r="G32" s="692">
        <v>0</v>
      </c>
    </row>
    <row r="33" spans="1:7">
      <c r="A33" s="292">
        <v>25</v>
      </c>
      <c r="B33" s="293" t="s">
        <v>369</v>
      </c>
      <c r="C33" s="691">
        <v>168670503.15939999</v>
      </c>
      <c r="D33" s="691">
        <v>5882514.8499999996</v>
      </c>
      <c r="E33" s="691">
        <v>0</v>
      </c>
      <c r="F33" s="691">
        <v>0</v>
      </c>
      <c r="G33" s="692">
        <v>171611760.5844</v>
      </c>
    </row>
    <row r="34" spans="1:7">
      <c r="A34" s="292">
        <v>26</v>
      </c>
      <c r="B34" s="294" t="s">
        <v>370</v>
      </c>
      <c r="C34" s="693"/>
      <c r="D34" s="694">
        <v>0</v>
      </c>
      <c r="E34" s="691">
        <v>0</v>
      </c>
      <c r="F34" s="691">
        <v>0</v>
      </c>
      <c r="G34" s="692">
        <v>0</v>
      </c>
    </row>
    <row r="35" spans="1:7">
      <c r="A35" s="292">
        <v>27</v>
      </c>
      <c r="B35" s="294" t="s">
        <v>371</v>
      </c>
      <c r="C35" s="691">
        <v>168670503.15939999</v>
      </c>
      <c r="D35" s="694">
        <v>5882514.8499999996</v>
      </c>
      <c r="E35" s="691">
        <v>0</v>
      </c>
      <c r="F35" s="691">
        <v>0</v>
      </c>
      <c r="G35" s="692">
        <v>171611760.5844</v>
      </c>
    </row>
    <row r="36" spans="1:7">
      <c r="A36" s="292">
        <v>28</v>
      </c>
      <c r="B36" s="293" t="s">
        <v>372</v>
      </c>
      <c r="C36" s="691">
        <v>0</v>
      </c>
      <c r="D36" s="694">
        <v>20000</v>
      </c>
      <c r="E36" s="691">
        <v>0</v>
      </c>
      <c r="F36" s="691">
        <v>180000</v>
      </c>
      <c r="G36" s="692">
        <v>29000</v>
      </c>
    </row>
    <row r="37" spans="1:7">
      <c r="A37" s="295">
        <v>29</v>
      </c>
      <c r="B37" s="296" t="s">
        <v>373</v>
      </c>
      <c r="C37" s="693"/>
      <c r="D37" s="693"/>
      <c r="E37" s="693"/>
      <c r="F37" s="693"/>
      <c r="G37" s="695">
        <v>211063539.85568592</v>
      </c>
    </row>
    <row r="38" spans="1:7">
      <c r="A38" s="288"/>
      <c r="B38" s="303"/>
      <c r="C38" s="304"/>
      <c r="D38" s="304"/>
      <c r="E38" s="304"/>
      <c r="F38" s="304"/>
      <c r="G38" s="305"/>
    </row>
    <row r="39" spans="1:7" ht="15" thickBot="1">
      <c r="A39" s="306">
        <v>30</v>
      </c>
      <c r="B39" s="307" t="s">
        <v>374</v>
      </c>
      <c r="C39" s="698"/>
      <c r="D39" s="699"/>
      <c r="E39" s="699"/>
      <c r="F39" s="700"/>
      <c r="G39" s="701">
        <f>IFERROR(G21/G37,0)</f>
        <v>1.8565183755417307</v>
      </c>
    </row>
    <row r="42" spans="1:7" ht="41.4">
      <c r="B42" s="280"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H26"/>
  <sheetViews>
    <sheetView showGridLines="0" zoomScale="80" zoomScaleNormal="80" workbookViewId="0">
      <selection activeCell="D9" sqref="D9"/>
    </sheetView>
  </sheetViews>
  <sheetFormatPr defaultColWidth="9.33203125" defaultRowHeight="12"/>
  <cols>
    <col min="1" max="1" width="11.6640625" style="373" bestFit="1" customWidth="1"/>
    <col min="2" max="2" width="53.5546875" style="373" customWidth="1"/>
    <col min="3" max="3" width="18.6640625" style="373" bestFit="1" customWidth="1"/>
    <col min="4" max="4" width="17.44140625" style="373" bestFit="1" customWidth="1"/>
    <col min="5" max="5" width="17.5546875" style="373" bestFit="1" customWidth="1"/>
    <col min="6" max="6" width="16.88671875" style="373" bestFit="1" customWidth="1"/>
    <col min="7" max="7" width="16" style="373" bestFit="1" customWidth="1"/>
    <col min="8" max="8" width="18.33203125" style="373" bestFit="1" customWidth="1"/>
    <col min="9" max="16384" width="9.33203125" style="373"/>
  </cols>
  <sheetData>
    <row r="1" spans="1:8" ht="13.8">
      <c r="A1" s="310" t="s">
        <v>30</v>
      </c>
      <c r="B1" s="383" t="str">
        <f>'Info '!C2</f>
        <v>VTB Bank Georgia JSC</v>
      </c>
    </row>
    <row r="2" spans="1:8">
      <c r="A2" s="311" t="s">
        <v>31</v>
      </c>
      <c r="B2" s="382">
        <f>'1. key ratios '!B2</f>
        <v>46203</v>
      </c>
    </row>
    <row r="3" spans="1:8">
      <c r="A3" s="312" t="s">
        <v>380</v>
      </c>
    </row>
    <row r="5" spans="1:8" ht="12" customHeight="1">
      <c r="A5" s="846" t="s">
        <v>381</v>
      </c>
      <c r="B5" s="847"/>
      <c r="C5" s="852" t="s">
        <v>382</v>
      </c>
      <c r="D5" s="853"/>
      <c r="E5" s="853"/>
      <c r="F5" s="853"/>
      <c r="G5" s="853"/>
      <c r="H5" s="854"/>
    </row>
    <row r="6" spans="1:8">
      <c r="A6" s="848"/>
      <c r="B6" s="849"/>
      <c r="C6" s="855"/>
      <c r="D6" s="856"/>
      <c r="E6" s="856"/>
      <c r="F6" s="856"/>
      <c r="G6" s="856"/>
      <c r="H6" s="857"/>
    </row>
    <row r="7" spans="1:8">
      <c r="A7" s="850"/>
      <c r="B7" s="851"/>
      <c r="C7" s="381" t="s">
        <v>383</v>
      </c>
      <c r="D7" s="381" t="s">
        <v>384</v>
      </c>
      <c r="E7" s="381" t="s">
        <v>385</v>
      </c>
      <c r="F7" s="381" t="s">
        <v>386</v>
      </c>
      <c r="G7" s="381" t="s">
        <v>387</v>
      </c>
      <c r="H7" s="381" t="s">
        <v>64</v>
      </c>
    </row>
    <row r="8" spans="1:8">
      <c r="A8" s="377">
        <v>1</v>
      </c>
      <c r="B8" s="376" t="s">
        <v>51</v>
      </c>
      <c r="C8" s="702">
        <v>400100</v>
      </c>
      <c r="D8" s="702">
        <v>0</v>
      </c>
      <c r="E8" s="702">
        <v>0</v>
      </c>
      <c r="F8" s="702">
        <v>0</v>
      </c>
      <c r="G8" s="702"/>
      <c r="H8" s="702">
        <f t="shared" ref="H8:H21" si="0">SUM(C8:G8)</f>
        <v>400100</v>
      </c>
    </row>
    <row r="9" spans="1:8">
      <c r="A9" s="377">
        <v>2</v>
      </c>
      <c r="B9" s="376" t="s">
        <v>52</v>
      </c>
      <c r="C9" s="702"/>
      <c r="D9" s="702"/>
      <c r="E9" s="702"/>
      <c r="F9" s="702"/>
      <c r="G9" s="702"/>
      <c r="H9" s="702">
        <f t="shared" si="0"/>
        <v>0</v>
      </c>
    </row>
    <row r="10" spans="1:8">
      <c r="A10" s="377">
        <v>3</v>
      </c>
      <c r="B10" s="376" t="s">
        <v>152</v>
      </c>
      <c r="C10" s="702"/>
      <c r="D10" s="702"/>
      <c r="E10" s="702"/>
      <c r="F10" s="702"/>
      <c r="G10" s="702"/>
      <c r="H10" s="702">
        <f t="shared" si="0"/>
        <v>0</v>
      </c>
    </row>
    <row r="11" spans="1:8">
      <c r="A11" s="377">
        <v>4</v>
      </c>
      <c r="B11" s="376" t="s">
        <v>53</v>
      </c>
      <c r="C11" s="702"/>
      <c r="D11" s="702"/>
      <c r="E11" s="702"/>
      <c r="F11" s="702"/>
      <c r="G11" s="702"/>
      <c r="H11" s="702">
        <f t="shared" si="0"/>
        <v>0</v>
      </c>
    </row>
    <row r="12" spans="1:8">
      <c r="A12" s="377">
        <v>5</v>
      </c>
      <c r="B12" s="376" t="s">
        <v>54</v>
      </c>
      <c r="C12" s="702"/>
      <c r="D12" s="702"/>
      <c r="E12" s="702"/>
      <c r="F12" s="702"/>
      <c r="G12" s="702"/>
      <c r="H12" s="702">
        <f t="shared" si="0"/>
        <v>0</v>
      </c>
    </row>
    <row r="13" spans="1:8">
      <c r="A13" s="377">
        <v>6</v>
      </c>
      <c r="B13" s="376" t="s">
        <v>55</v>
      </c>
      <c r="C13" s="702">
        <v>6693875.4149999991</v>
      </c>
      <c r="D13" s="702">
        <v>112558.57309999999</v>
      </c>
      <c r="E13" s="702">
        <v>0</v>
      </c>
      <c r="F13" s="702">
        <v>0</v>
      </c>
      <c r="G13" s="702"/>
      <c r="H13" s="702">
        <f t="shared" si="0"/>
        <v>6806433.9880999988</v>
      </c>
    </row>
    <row r="14" spans="1:8">
      <c r="A14" s="377">
        <v>7</v>
      </c>
      <c r="B14" s="376" t="s">
        <v>56</v>
      </c>
      <c r="C14" s="702">
        <v>0</v>
      </c>
      <c r="D14" s="702">
        <v>65188922.070700005</v>
      </c>
      <c r="E14" s="702">
        <v>52873269.92719993</v>
      </c>
      <c r="F14" s="702">
        <v>1881948.5305000003</v>
      </c>
      <c r="G14" s="702">
        <v>0</v>
      </c>
      <c r="H14" s="702">
        <f t="shared" si="0"/>
        <v>119944140.52839993</v>
      </c>
    </row>
    <row r="15" spans="1:8">
      <c r="A15" s="377">
        <v>8</v>
      </c>
      <c r="B15" s="378" t="s">
        <v>57</v>
      </c>
      <c r="C15" s="702">
        <v>0</v>
      </c>
      <c r="D15" s="702">
        <v>0</v>
      </c>
      <c r="E15" s="702">
        <v>0</v>
      </c>
      <c r="F15" s="702">
        <v>0</v>
      </c>
      <c r="G15" s="702">
        <v>0</v>
      </c>
      <c r="H15" s="702">
        <f t="shared" si="0"/>
        <v>0</v>
      </c>
    </row>
    <row r="16" spans="1:8">
      <c r="A16" s="377">
        <v>9</v>
      </c>
      <c r="B16" s="376" t="s">
        <v>58</v>
      </c>
      <c r="C16" s="771">
        <v>0</v>
      </c>
      <c r="D16" s="771">
        <v>11800.4774</v>
      </c>
      <c r="E16" s="771">
        <v>692016.4878</v>
      </c>
      <c r="F16" s="771">
        <v>3050191.6123000002</v>
      </c>
      <c r="G16" s="771">
        <v>0</v>
      </c>
      <c r="H16" s="702">
        <f t="shared" si="0"/>
        <v>3754008.5775000001</v>
      </c>
    </row>
    <row r="17" spans="1:8">
      <c r="A17" s="377">
        <v>10</v>
      </c>
      <c r="B17" s="380" t="s">
        <v>395</v>
      </c>
      <c r="C17" s="702">
        <v>0</v>
      </c>
      <c r="D17" s="702">
        <v>26204784.309999999</v>
      </c>
      <c r="E17" s="702">
        <v>5789847.4676000001</v>
      </c>
      <c r="F17" s="702">
        <v>0</v>
      </c>
      <c r="G17" s="702">
        <v>0</v>
      </c>
      <c r="H17" s="702">
        <f t="shared" si="0"/>
        <v>31994631.777599998</v>
      </c>
    </row>
    <row r="18" spans="1:8">
      <c r="A18" s="377">
        <v>11</v>
      </c>
      <c r="B18" s="376" t="s">
        <v>60</v>
      </c>
      <c r="C18" s="702">
        <v>0</v>
      </c>
      <c r="D18" s="702">
        <v>0</v>
      </c>
      <c r="E18" s="702">
        <v>0</v>
      </c>
      <c r="F18" s="702">
        <v>0</v>
      </c>
      <c r="G18" s="702">
        <v>0</v>
      </c>
      <c r="H18" s="702">
        <f t="shared" si="0"/>
        <v>0</v>
      </c>
    </row>
    <row r="19" spans="1:8">
      <c r="A19" s="377">
        <v>12</v>
      </c>
      <c r="B19" s="376" t="s">
        <v>61</v>
      </c>
      <c r="C19" s="702"/>
      <c r="D19" s="702"/>
      <c r="E19" s="702"/>
      <c r="F19" s="702"/>
      <c r="G19" s="702"/>
      <c r="H19" s="702">
        <f t="shared" si="0"/>
        <v>0</v>
      </c>
    </row>
    <row r="20" spans="1:8">
      <c r="A20" s="379">
        <v>13</v>
      </c>
      <c r="B20" s="378" t="s">
        <v>144</v>
      </c>
      <c r="C20" s="702"/>
      <c r="D20" s="702"/>
      <c r="E20" s="702"/>
      <c r="F20" s="702"/>
      <c r="G20" s="702"/>
      <c r="H20" s="702">
        <f t="shared" si="0"/>
        <v>0</v>
      </c>
    </row>
    <row r="21" spans="1:8">
      <c r="A21" s="377">
        <v>14</v>
      </c>
      <c r="B21" s="376" t="s">
        <v>63</v>
      </c>
      <c r="C21" s="702">
        <v>197021255</v>
      </c>
      <c r="D21" s="702">
        <v>16242056.099312639</v>
      </c>
      <c r="E21" s="702">
        <v>1014281.7324000001</v>
      </c>
      <c r="F21" s="702">
        <v>0</v>
      </c>
      <c r="G21" s="702">
        <v>84514680</v>
      </c>
      <c r="H21" s="702">
        <f t="shared" si="0"/>
        <v>298792272.8317126</v>
      </c>
    </row>
    <row r="22" spans="1:8">
      <c r="A22" s="375">
        <v>15</v>
      </c>
      <c r="B22" s="374" t="s">
        <v>64</v>
      </c>
      <c r="C22" s="702">
        <f>SUM(C18:C21)+SUM(C8:C16)</f>
        <v>204115230.41499999</v>
      </c>
      <c r="D22" s="702">
        <f t="shared" ref="D22:H22" si="1">SUM(D18:D21)+SUM(D8:D16)</f>
        <v>81555337.220512643</v>
      </c>
      <c r="E22" s="702">
        <f t="shared" si="1"/>
        <v>54579568.147399932</v>
      </c>
      <c r="F22" s="702">
        <f t="shared" si="1"/>
        <v>4932140.1428000005</v>
      </c>
      <c r="G22" s="702">
        <f t="shared" si="1"/>
        <v>84514680</v>
      </c>
      <c r="H22" s="702">
        <f t="shared" si="1"/>
        <v>429696955.92571253</v>
      </c>
    </row>
    <row r="23" spans="1:8">
      <c r="H23" s="703">
        <f>H22-'13. CRME '!C22</f>
        <v>-114.06072700023651</v>
      </c>
    </row>
    <row r="26" spans="1:8" ht="48">
      <c r="B26" s="316" t="s">
        <v>482</v>
      </c>
    </row>
  </sheetData>
  <mergeCells count="2">
    <mergeCell ref="A5:B7"/>
    <mergeCell ref="C5:H6"/>
  </mergeCells>
  <conditionalFormatting sqref="A5">
    <cfRule type="duplicateValues" dxfId="17" priority="1"/>
    <cfRule type="duplicateValues" dxfId="16" priority="2"/>
  </conditionalFormatting>
  <conditionalFormatting sqref="A5">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26"/>
  <sheetViews>
    <sheetView showGridLines="0" zoomScale="60" zoomScaleNormal="60" workbookViewId="0">
      <selection activeCell="H24" sqref="H24"/>
    </sheetView>
  </sheetViews>
  <sheetFormatPr defaultColWidth="9.33203125" defaultRowHeight="12"/>
  <cols>
    <col min="1" max="1" width="11.6640625" style="384" bestFit="1" customWidth="1"/>
    <col min="2" max="2" width="86.6640625" style="373" customWidth="1"/>
    <col min="3" max="4" width="31.5546875" style="373" customWidth="1"/>
    <col min="5" max="5" width="15.109375" style="313" bestFit="1" customWidth="1"/>
    <col min="6" max="6" width="11.6640625" style="313" bestFit="1" customWidth="1"/>
    <col min="7" max="7" width="21.5546875" style="373" bestFit="1" customWidth="1"/>
    <col min="8" max="8" width="41.44140625" style="373" customWidth="1"/>
    <col min="9" max="16384" width="9.33203125" style="373"/>
  </cols>
  <sheetData>
    <row r="1" spans="1:8" ht="13.8">
      <c r="A1" s="310" t="s">
        <v>30</v>
      </c>
      <c r="B1" s="383" t="str">
        <f>'Info '!C2</f>
        <v>VTB Bank Georgia JSC</v>
      </c>
      <c r="C1" s="398"/>
      <c r="D1" s="398"/>
      <c r="E1" s="398"/>
      <c r="F1" s="398"/>
      <c r="G1" s="398"/>
      <c r="H1" s="398"/>
    </row>
    <row r="2" spans="1:8">
      <c r="A2" s="311" t="s">
        <v>31</v>
      </c>
      <c r="B2" s="382">
        <f>'1. key ratios '!B2</f>
        <v>46203</v>
      </c>
      <c r="C2" s="398"/>
      <c r="D2" s="398"/>
      <c r="E2" s="398"/>
      <c r="F2" s="398"/>
      <c r="G2" s="398"/>
      <c r="H2" s="398"/>
    </row>
    <row r="3" spans="1:8">
      <c r="A3" s="312" t="s">
        <v>388</v>
      </c>
      <c r="B3" s="398"/>
      <c r="C3" s="398"/>
      <c r="D3" s="398"/>
      <c r="E3" s="398"/>
      <c r="F3" s="398"/>
      <c r="G3" s="398"/>
      <c r="H3" s="398"/>
    </row>
    <row r="4" spans="1:8">
      <c r="A4" s="399"/>
      <c r="B4" s="398"/>
      <c r="C4" s="397" t="s">
        <v>0</v>
      </c>
      <c r="D4" s="397" t="s">
        <v>1</v>
      </c>
      <c r="E4" s="397" t="s">
        <v>2</v>
      </c>
      <c r="F4" s="397" t="s">
        <v>3</v>
      </c>
      <c r="G4" s="397" t="s">
        <v>4</v>
      </c>
      <c r="H4" s="397" t="s">
        <v>5</v>
      </c>
    </row>
    <row r="5" spans="1:8" ht="34.200000000000003" customHeight="1">
      <c r="A5" s="846" t="s">
        <v>389</v>
      </c>
      <c r="B5" s="847"/>
      <c r="C5" s="860" t="s">
        <v>390</v>
      </c>
      <c r="D5" s="860"/>
      <c r="E5" s="860" t="s">
        <v>627</v>
      </c>
      <c r="F5" s="858" t="s">
        <v>391</v>
      </c>
      <c r="G5" s="858" t="s">
        <v>392</v>
      </c>
      <c r="H5" s="395" t="s">
        <v>626</v>
      </c>
    </row>
    <row r="6" spans="1:8" ht="24">
      <c r="A6" s="850"/>
      <c r="B6" s="851"/>
      <c r="C6" s="396" t="s">
        <v>393</v>
      </c>
      <c r="D6" s="396" t="s">
        <v>394</v>
      </c>
      <c r="E6" s="860"/>
      <c r="F6" s="859"/>
      <c r="G6" s="859"/>
      <c r="H6" s="395" t="s">
        <v>625</v>
      </c>
    </row>
    <row r="7" spans="1:8">
      <c r="A7" s="393">
        <v>1</v>
      </c>
      <c r="B7" s="376" t="s">
        <v>51</v>
      </c>
      <c r="C7" s="704"/>
      <c r="D7" s="704">
        <v>400099.8</v>
      </c>
      <c r="E7" s="705"/>
      <c r="F7" s="705"/>
      <c r="G7" s="704"/>
      <c r="H7" s="385">
        <f>C7+D7-E7-F7</f>
        <v>400099.8</v>
      </c>
    </row>
    <row r="8" spans="1:8">
      <c r="A8" s="393">
        <v>2</v>
      </c>
      <c r="B8" s="376" t="s">
        <v>52</v>
      </c>
      <c r="C8" s="704"/>
      <c r="D8" s="704"/>
      <c r="E8" s="705"/>
      <c r="F8" s="705"/>
      <c r="G8" s="704"/>
      <c r="H8" s="385">
        <f t="shared" ref="H8:H20" si="0">C8+D8-E8-F8</f>
        <v>0</v>
      </c>
    </row>
    <row r="9" spans="1:8">
      <c r="A9" s="393">
        <v>3</v>
      </c>
      <c r="B9" s="376" t="s">
        <v>152</v>
      </c>
      <c r="C9" s="704"/>
      <c r="D9" s="704"/>
      <c r="E9" s="705"/>
      <c r="F9" s="705"/>
      <c r="G9" s="704"/>
      <c r="H9" s="385">
        <f t="shared" si="0"/>
        <v>0</v>
      </c>
    </row>
    <row r="10" spans="1:8">
      <c r="A10" s="393">
        <v>4</v>
      </c>
      <c r="B10" s="376" t="s">
        <v>53</v>
      </c>
      <c r="C10" s="704"/>
      <c r="D10" s="704"/>
      <c r="E10" s="705"/>
      <c r="F10" s="705"/>
      <c r="G10" s="704"/>
      <c r="H10" s="385">
        <f t="shared" si="0"/>
        <v>0</v>
      </c>
    </row>
    <row r="11" spans="1:8">
      <c r="A11" s="393">
        <v>5</v>
      </c>
      <c r="B11" s="376" t="s">
        <v>54</v>
      </c>
      <c r="C11" s="704"/>
      <c r="D11" s="704"/>
      <c r="E11" s="705"/>
      <c r="F11" s="705"/>
      <c r="G11" s="704"/>
      <c r="H11" s="385">
        <f t="shared" si="0"/>
        <v>0</v>
      </c>
    </row>
    <row r="12" spans="1:8">
      <c r="A12" s="393">
        <v>6</v>
      </c>
      <c r="B12" s="376" t="s">
        <v>55</v>
      </c>
      <c r="C12" s="704"/>
      <c r="D12" s="704">
        <v>6806692.9880999988</v>
      </c>
      <c r="E12" s="705">
        <v>143</v>
      </c>
      <c r="F12" s="705"/>
      <c r="G12" s="704"/>
      <c r="H12" s="385">
        <f t="shared" si="0"/>
        <v>6806549.9880999988</v>
      </c>
    </row>
    <row r="13" spans="1:8">
      <c r="A13" s="393">
        <v>7</v>
      </c>
      <c r="B13" s="376" t="s">
        <v>56</v>
      </c>
      <c r="C13" s="704">
        <v>90479662.504076004</v>
      </c>
      <c r="D13" s="704">
        <v>63593408.434442371</v>
      </c>
      <c r="E13" s="705">
        <v>34128931.515430294</v>
      </c>
      <c r="F13" s="705">
        <v>0</v>
      </c>
      <c r="G13" s="704">
        <v>0</v>
      </c>
      <c r="H13" s="385">
        <f t="shared" si="0"/>
        <v>119944139.42308807</v>
      </c>
    </row>
    <row r="14" spans="1:8">
      <c r="A14" s="393">
        <v>8</v>
      </c>
      <c r="B14" s="378" t="s">
        <v>57</v>
      </c>
      <c r="C14" s="704">
        <v>0</v>
      </c>
      <c r="D14" s="704">
        <v>0</v>
      </c>
      <c r="E14" s="704">
        <v>0</v>
      </c>
      <c r="F14" s="705">
        <v>0</v>
      </c>
      <c r="G14" s="704">
        <v>0</v>
      </c>
      <c r="H14" s="385">
        <f t="shared" si="0"/>
        <v>0</v>
      </c>
    </row>
    <row r="15" spans="1:8">
      <c r="A15" s="393">
        <v>9</v>
      </c>
      <c r="B15" s="376" t="s">
        <v>58</v>
      </c>
      <c r="C15" s="704">
        <v>0</v>
      </c>
      <c r="D15" s="704">
        <v>3759812.4402846219</v>
      </c>
      <c r="E15" s="705">
        <v>5804.2772331896813</v>
      </c>
      <c r="F15" s="705">
        <v>0</v>
      </c>
      <c r="G15" s="704">
        <v>0</v>
      </c>
      <c r="H15" s="385">
        <f t="shared" si="0"/>
        <v>3754008.163051432</v>
      </c>
    </row>
    <row r="16" spans="1:8">
      <c r="A16" s="393">
        <v>10</v>
      </c>
      <c r="B16" s="380" t="s">
        <v>395</v>
      </c>
      <c r="C16" s="704">
        <v>51857923.920373</v>
      </c>
      <c r="D16" s="704">
        <v>0</v>
      </c>
      <c r="E16" s="705">
        <v>19863293.280446846</v>
      </c>
      <c r="F16" s="705">
        <v>0</v>
      </c>
      <c r="G16" s="704">
        <v>0</v>
      </c>
      <c r="H16" s="385">
        <f t="shared" si="0"/>
        <v>31994630.639926154</v>
      </c>
    </row>
    <row r="17" spans="1:8">
      <c r="A17" s="393">
        <v>11</v>
      </c>
      <c r="B17" s="376" t="s">
        <v>60</v>
      </c>
      <c r="C17" s="704">
        <v>0</v>
      </c>
      <c r="D17" s="704">
        <v>0</v>
      </c>
      <c r="E17" s="705">
        <v>0</v>
      </c>
      <c r="F17" s="705">
        <v>0</v>
      </c>
      <c r="G17" s="704">
        <v>0</v>
      </c>
      <c r="H17" s="385">
        <f t="shared" si="0"/>
        <v>0</v>
      </c>
    </row>
    <row r="18" spans="1:8">
      <c r="A18" s="393">
        <v>12</v>
      </c>
      <c r="B18" s="376" t="s">
        <v>61</v>
      </c>
      <c r="C18" s="704"/>
      <c r="D18" s="704"/>
      <c r="E18" s="705"/>
      <c r="F18" s="705"/>
      <c r="G18" s="704"/>
      <c r="H18" s="385">
        <f t="shared" si="0"/>
        <v>0</v>
      </c>
    </row>
    <row r="19" spans="1:8">
      <c r="A19" s="394">
        <v>13</v>
      </c>
      <c r="B19" s="378" t="s">
        <v>144</v>
      </c>
      <c r="C19" s="704"/>
      <c r="D19" s="704"/>
      <c r="E19" s="705"/>
      <c r="F19" s="705"/>
      <c r="G19" s="704"/>
      <c r="H19" s="385">
        <f t="shared" si="0"/>
        <v>0</v>
      </c>
    </row>
    <row r="20" spans="1:8">
      <c r="A20" s="393">
        <v>14</v>
      </c>
      <c r="B20" s="376" t="s">
        <v>63</v>
      </c>
      <c r="C20" s="704">
        <v>0</v>
      </c>
      <c r="D20" s="704">
        <v>299494729.8822</v>
      </c>
      <c r="E20" s="705">
        <v>0</v>
      </c>
      <c r="F20" s="705">
        <v>0</v>
      </c>
      <c r="G20" s="704"/>
      <c r="H20" s="385">
        <f t="shared" si="0"/>
        <v>299494729.8822</v>
      </c>
    </row>
    <row r="21" spans="1:8" s="390" customFormat="1">
      <c r="A21" s="392">
        <v>15</v>
      </c>
      <c r="B21" s="391" t="s">
        <v>64</v>
      </c>
      <c r="C21" s="706">
        <f>SUM(C7:C15)+SUM(C17:C20)</f>
        <v>90479662.504076004</v>
      </c>
      <c r="D21" s="706">
        <f t="shared" ref="D21:G21" si="1">SUM(D7:D15)+SUM(D17:D20)</f>
        <v>374054743.54502702</v>
      </c>
      <c r="E21" s="706">
        <f>SUM(E7:E15)+SUM(E17:E20)</f>
        <v>34134878.792663485</v>
      </c>
      <c r="F21" s="706">
        <f t="shared" si="1"/>
        <v>0</v>
      </c>
      <c r="G21" s="706">
        <f t="shared" si="1"/>
        <v>0</v>
      </c>
      <c r="H21" s="385">
        <f t="shared" ref="H21" si="2">SUM(H7:H15)+SUM(H17:H20)</f>
        <v>430399527.25643951</v>
      </c>
    </row>
    <row r="22" spans="1:8">
      <c r="A22" s="389">
        <v>16</v>
      </c>
      <c r="B22" s="388" t="s">
        <v>396</v>
      </c>
      <c r="C22" s="704">
        <v>90479662.504076004</v>
      </c>
      <c r="D22" s="704">
        <v>67353220.874726996</v>
      </c>
      <c r="E22" s="704">
        <v>34134735.792663485</v>
      </c>
      <c r="F22" s="705">
        <v>0</v>
      </c>
      <c r="G22" s="704"/>
      <c r="H22" s="385">
        <f>C22+D22-E22-F22</f>
        <v>123698147.58613953</v>
      </c>
    </row>
    <row r="23" spans="1:8">
      <c r="A23" s="389">
        <v>17</v>
      </c>
      <c r="B23" s="388" t="s">
        <v>397</v>
      </c>
      <c r="C23" s="386"/>
      <c r="D23" s="386"/>
      <c r="E23" s="387"/>
      <c r="F23" s="387"/>
      <c r="G23" s="386"/>
      <c r="H23" s="385">
        <f>C23+D23-E23-F23</f>
        <v>0</v>
      </c>
    </row>
    <row r="24" spans="1:8">
      <c r="H24" s="707">
        <f>H21-'2. SOFP'!E36</f>
        <v>-0.48850923776626587</v>
      </c>
    </row>
    <row r="25" spans="1:8">
      <c r="E25" s="373"/>
      <c r="F25" s="373"/>
    </row>
    <row r="26" spans="1:8" ht="42.45" customHeight="1">
      <c r="B26" s="316" t="s">
        <v>482</v>
      </c>
    </row>
  </sheetData>
  <mergeCells count="5">
    <mergeCell ref="G5:G6"/>
    <mergeCell ref="A5:B6"/>
    <mergeCell ref="C5:D5"/>
    <mergeCell ref="E5:E6"/>
    <mergeCell ref="F5:F6"/>
  </mergeCells>
  <conditionalFormatting sqref="A5">
    <cfRule type="duplicateValues" dxfId="14" priority="1"/>
    <cfRule type="duplicateValues" dxfId="13" priority="2"/>
  </conditionalFormatting>
  <conditionalFormatting sqref="A5">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I36"/>
  <sheetViews>
    <sheetView showGridLines="0" topLeftCell="A4" zoomScale="70" zoomScaleNormal="70" workbookViewId="0">
      <selection activeCell="C7" sqref="C7:G33"/>
    </sheetView>
  </sheetViews>
  <sheetFormatPr defaultColWidth="9.33203125" defaultRowHeight="12"/>
  <cols>
    <col min="1" max="1" width="11" style="373" bestFit="1" customWidth="1"/>
    <col min="2" max="2" width="55.5546875" style="373" customWidth="1"/>
    <col min="3" max="4" width="35" style="373" customWidth="1"/>
    <col min="5" max="5" width="15.109375" style="373" bestFit="1" customWidth="1"/>
    <col min="6" max="6" width="11.6640625" style="373" bestFit="1" customWidth="1"/>
    <col min="7" max="7" width="22" style="373" customWidth="1"/>
    <col min="8" max="8" width="19.88671875" style="373" customWidth="1"/>
    <col min="9" max="16384" width="9.33203125" style="373"/>
  </cols>
  <sheetData>
    <row r="1" spans="1:8" ht="13.8">
      <c r="A1" s="310" t="s">
        <v>30</v>
      </c>
      <c r="B1" s="383" t="str">
        <f>'Info '!C2</f>
        <v>VTB Bank Georgia JSC</v>
      </c>
      <c r="C1" s="398"/>
      <c r="D1" s="398"/>
      <c r="E1" s="398"/>
      <c r="F1" s="398"/>
      <c r="G1" s="398"/>
      <c r="H1" s="398"/>
    </row>
    <row r="2" spans="1:8">
      <c r="A2" s="311" t="s">
        <v>31</v>
      </c>
      <c r="B2" s="382">
        <f>'1. key ratios '!B2</f>
        <v>46203</v>
      </c>
      <c r="C2" s="398"/>
      <c r="D2" s="398"/>
      <c r="E2" s="398"/>
      <c r="F2" s="398"/>
      <c r="G2" s="398"/>
      <c r="H2" s="398"/>
    </row>
    <row r="3" spans="1:8">
      <c r="A3" s="312" t="s">
        <v>398</v>
      </c>
      <c r="B3" s="398"/>
      <c r="C3" s="398"/>
      <c r="D3" s="398"/>
      <c r="E3" s="398"/>
      <c r="F3" s="398"/>
      <c r="G3" s="398"/>
      <c r="H3" s="398"/>
    </row>
    <row r="4" spans="1:8">
      <c r="A4" s="399"/>
      <c r="B4" s="398"/>
      <c r="C4" s="397" t="s">
        <v>0</v>
      </c>
      <c r="D4" s="397" t="s">
        <v>1</v>
      </c>
      <c r="E4" s="397" t="s">
        <v>2</v>
      </c>
      <c r="F4" s="397" t="s">
        <v>3</v>
      </c>
      <c r="G4" s="397" t="s">
        <v>4</v>
      </c>
      <c r="H4" s="397" t="s">
        <v>5</v>
      </c>
    </row>
    <row r="5" spans="1:8" ht="41.7" customHeight="1">
      <c r="A5" s="846" t="s">
        <v>389</v>
      </c>
      <c r="B5" s="847"/>
      <c r="C5" s="860" t="s">
        <v>390</v>
      </c>
      <c r="D5" s="860"/>
      <c r="E5" s="860" t="s">
        <v>627</v>
      </c>
      <c r="F5" s="858" t="s">
        <v>391</v>
      </c>
      <c r="G5" s="858" t="s">
        <v>392</v>
      </c>
      <c r="H5" s="395" t="s">
        <v>626</v>
      </c>
    </row>
    <row r="6" spans="1:8" ht="24">
      <c r="A6" s="850"/>
      <c r="B6" s="851"/>
      <c r="C6" s="396" t="s">
        <v>393</v>
      </c>
      <c r="D6" s="396" t="s">
        <v>394</v>
      </c>
      <c r="E6" s="860"/>
      <c r="F6" s="859"/>
      <c r="G6" s="859"/>
      <c r="H6" s="395" t="s">
        <v>625</v>
      </c>
    </row>
    <row r="7" spans="1:8">
      <c r="A7" s="386">
        <v>1</v>
      </c>
      <c r="B7" s="404" t="s">
        <v>486</v>
      </c>
      <c r="C7" s="708">
        <v>0</v>
      </c>
      <c r="D7" s="708">
        <v>0</v>
      </c>
      <c r="E7" s="708">
        <v>0</v>
      </c>
      <c r="F7" s="708"/>
      <c r="G7" s="708"/>
      <c r="H7" s="385">
        <f t="shared" ref="H7:H34" si="0">C7+D7-E7-F7</f>
        <v>0</v>
      </c>
    </row>
    <row r="8" spans="1:8">
      <c r="A8" s="386">
        <v>2</v>
      </c>
      <c r="B8" s="404" t="s">
        <v>399</v>
      </c>
      <c r="C8" s="708">
        <v>0</v>
      </c>
      <c r="D8" s="708">
        <v>7593689.3980999989</v>
      </c>
      <c r="E8" s="708">
        <v>2775.98317675</v>
      </c>
      <c r="F8" s="708"/>
      <c r="G8" s="708"/>
      <c r="H8" s="385">
        <f t="shared" si="0"/>
        <v>7590913.4149232488</v>
      </c>
    </row>
    <row r="9" spans="1:8">
      <c r="A9" s="386">
        <v>3</v>
      </c>
      <c r="B9" s="404" t="s">
        <v>400</v>
      </c>
      <c r="C9" s="708">
        <v>0</v>
      </c>
      <c r="D9" s="708">
        <v>0</v>
      </c>
      <c r="E9" s="708">
        <v>0</v>
      </c>
      <c r="F9" s="708"/>
      <c r="G9" s="708"/>
      <c r="H9" s="385">
        <f t="shared" si="0"/>
        <v>0</v>
      </c>
    </row>
    <row r="10" spans="1:8">
      <c r="A10" s="386">
        <v>4</v>
      </c>
      <c r="B10" s="404" t="s">
        <v>487</v>
      </c>
      <c r="C10" s="708">
        <v>503507.53950000001</v>
      </c>
      <c r="D10" s="708">
        <v>0</v>
      </c>
      <c r="E10" s="708">
        <v>497845.84958533297</v>
      </c>
      <c r="F10" s="708"/>
      <c r="G10" s="708"/>
      <c r="H10" s="385">
        <f t="shared" si="0"/>
        <v>5661.6899146670476</v>
      </c>
    </row>
    <row r="11" spans="1:8">
      <c r="A11" s="386">
        <v>5</v>
      </c>
      <c r="B11" s="404" t="s">
        <v>401</v>
      </c>
      <c r="C11" s="708">
        <v>700194.13970000006</v>
      </c>
      <c r="D11" s="708">
        <v>3045609.7402009997</v>
      </c>
      <c r="E11" s="708">
        <v>701793.03360099916</v>
      </c>
      <c r="F11" s="708"/>
      <c r="G11" s="708"/>
      <c r="H11" s="385">
        <f t="shared" si="0"/>
        <v>3044010.8463000008</v>
      </c>
    </row>
    <row r="12" spans="1:8">
      <c r="A12" s="386">
        <v>6</v>
      </c>
      <c r="B12" s="404" t="s">
        <v>402</v>
      </c>
      <c r="C12" s="708">
        <v>0</v>
      </c>
      <c r="D12" s="708">
        <v>0</v>
      </c>
      <c r="E12" s="708">
        <v>0</v>
      </c>
      <c r="F12" s="708"/>
      <c r="G12" s="708"/>
      <c r="H12" s="385">
        <f t="shared" si="0"/>
        <v>0</v>
      </c>
    </row>
    <row r="13" spans="1:8">
      <c r="A13" s="386">
        <v>7</v>
      </c>
      <c r="B13" s="404" t="s">
        <v>403</v>
      </c>
      <c r="C13" s="708">
        <v>0</v>
      </c>
      <c r="D13" s="708">
        <v>0</v>
      </c>
      <c r="E13" s="708">
        <v>0</v>
      </c>
      <c r="F13" s="708"/>
      <c r="G13" s="708"/>
      <c r="H13" s="385">
        <f t="shared" si="0"/>
        <v>0</v>
      </c>
    </row>
    <row r="14" spans="1:8">
      <c r="A14" s="386">
        <v>8</v>
      </c>
      <c r="B14" s="404" t="s">
        <v>404</v>
      </c>
      <c r="C14" s="708">
        <v>32257553.014707997</v>
      </c>
      <c r="D14" s="708">
        <v>6480031.4705999997</v>
      </c>
      <c r="E14" s="708">
        <v>10185525.083601365</v>
      </c>
      <c r="F14" s="708"/>
      <c r="G14" s="708"/>
      <c r="H14" s="385">
        <f t="shared" si="0"/>
        <v>28552059.401706636</v>
      </c>
    </row>
    <row r="15" spans="1:8">
      <c r="A15" s="386">
        <v>9</v>
      </c>
      <c r="B15" s="404" t="s">
        <v>405</v>
      </c>
      <c r="C15" s="708">
        <v>23135058.178999998</v>
      </c>
      <c r="D15" s="708">
        <v>3155761.1453999998</v>
      </c>
      <c r="E15" s="708">
        <v>7534171.9245325802</v>
      </c>
      <c r="F15" s="708"/>
      <c r="G15" s="708"/>
      <c r="H15" s="385">
        <f t="shared" si="0"/>
        <v>18756647.399867415</v>
      </c>
    </row>
    <row r="16" spans="1:8">
      <c r="A16" s="386">
        <v>10</v>
      </c>
      <c r="B16" s="404" t="s">
        <v>406</v>
      </c>
      <c r="C16" s="708">
        <v>8242.23</v>
      </c>
      <c r="D16" s="708">
        <v>0</v>
      </c>
      <c r="E16" s="708">
        <v>8242.23</v>
      </c>
      <c r="F16" s="708"/>
      <c r="G16" s="708"/>
      <c r="H16" s="385">
        <f t="shared" si="0"/>
        <v>0</v>
      </c>
    </row>
    <row r="17" spans="1:9">
      <c r="A17" s="386">
        <v>11</v>
      </c>
      <c r="B17" s="404" t="s">
        <v>407</v>
      </c>
      <c r="C17" s="708">
        <v>0</v>
      </c>
      <c r="D17" s="708">
        <v>0</v>
      </c>
      <c r="E17" s="708">
        <v>0</v>
      </c>
      <c r="F17" s="708"/>
      <c r="G17" s="708"/>
      <c r="H17" s="385">
        <f t="shared" si="0"/>
        <v>0</v>
      </c>
    </row>
    <row r="18" spans="1:9">
      <c r="A18" s="386">
        <v>12</v>
      </c>
      <c r="B18" s="404" t="s">
        <v>408</v>
      </c>
      <c r="C18" s="708">
        <v>842023.31</v>
      </c>
      <c r="D18" s="708">
        <v>0</v>
      </c>
      <c r="E18" s="708">
        <v>842023.31</v>
      </c>
      <c r="F18" s="708"/>
      <c r="G18" s="708"/>
      <c r="H18" s="385">
        <f t="shared" si="0"/>
        <v>0</v>
      </c>
    </row>
    <row r="19" spans="1:9">
      <c r="A19" s="386">
        <v>13</v>
      </c>
      <c r="B19" s="404" t="s">
        <v>409</v>
      </c>
      <c r="C19" s="708">
        <v>0</v>
      </c>
      <c r="D19" s="708">
        <v>4359454.1787510002</v>
      </c>
      <c r="E19" s="708">
        <v>1307836.2536253002</v>
      </c>
      <c r="F19" s="708"/>
      <c r="G19" s="708"/>
      <c r="H19" s="385">
        <f t="shared" si="0"/>
        <v>3051617.9251257</v>
      </c>
    </row>
    <row r="20" spans="1:9">
      <c r="A20" s="386">
        <v>14</v>
      </c>
      <c r="B20" s="404" t="s">
        <v>410</v>
      </c>
      <c r="C20" s="708">
        <v>15474403.434003001</v>
      </c>
      <c r="D20" s="708">
        <v>25734103.966954999</v>
      </c>
      <c r="E20" s="708">
        <v>6215702.3081410388</v>
      </c>
      <c r="F20" s="708"/>
      <c r="G20" s="708"/>
      <c r="H20" s="385">
        <f t="shared" si="0"/>
        <v>34992805.092816964</v>
      </c>
    </row>
    <row r="21" spans="1:9">
      <c r="A21" s="386">
        <v>15</v>
      </c>
      <c r="B21" s="404" t="s">
        <v>411</v>
      </c>
      <c r="C21" s="708">
        <v>0</v>
      </c>
      <c r="D21" s="708">
        <v>0</v>
      </c>
      <c r="E21" s="708">
        <v>0</v>
      </c>
      <c r="F21" s="708"/>
      <c r="G21" s="708"/>
      <c r="H21" s="385">
        <f t="shared" si="0"/>
        <v>0</v>
      </c>
    </row>
    <row r="22" spans="1:9">
      <c r="A22" s="386">
        <v>16</v>
      </c>
      <c r="B22" s="404" t="s">
        <v>412</v>
      </c>
      <c r="C22" s="708">
        <v>0</v>
      </c>
      <c r="D22" s="708">
        <v>0</v>
      </c>
      <c r="E22" s="708">
        <v>0</v>
      </c>
      <c r="F22" s="708"/>
      <c r="G22" s="708"/>
      <c r="H22" s="385">
        <f t="shared" si="0"/>
        <v>0</v>
      </c>
    </row>
    <row r="23" spans="1:9">
      <c r="A23" s="386">
        <v>17</v>
      </c>
      <c r="B23" s="404" t="s">
        <v>490</v>
      </c>
      <c r="C23" s="708">
        <v>4447902.6507999999</v>
      </c>
      <c r="D23" s="708">
        <v>12843589.306</v>
      </c>
      <c r="E23" s="708">
        <v>2661808.5728747547</v>
      </c>
      <c r="F23" s="708"/>
      <c r="G23" s="708"/>
      <c r="H23" s="385">
        <f t="shared" si="0"/>
        <v>14629683.383925244</v>
      </c>
    </row>
    <row r="24" spans="1:9">
      <c r="A24" s="386">
        <v>18</v>
      </c>
      <c r="B24" s="404" t="s">
        <v>413</v>
      </c>
      <c r="C24" s="708">
        <v>0</v>
      </c>
      <c r="D24" s="708">
        <v>0</v>
      </c>
      <c r="E24" s="708">
        <v>0</v>
      </c>
      <c r="F24" s="708"/>
      <c r="G24" s="708"/>
      <c r="H24" s="385">
        <f t="shared" si="0"/>
        <v>0</v>
      </c>
    </row>
    <row r="25" spans="1:9">
      <c r="A25" s="386">
        <v>19</v>
      </c>
      <c r="B25" s="404" t="s">
        <v>414</v>
      </c>
      <c r="C25" s="708">
        <v>0</v>
      </c>
      <c r="D25" s="708">
        <v>0</v>
      </c>
      <c r="E25" s="708">
        <v>0</v>
      </c>
      <c r="F25" s="708"/>
      <c r="G25" s="708"/>
      <c r="H25" s="385">
        <f t="shared" si="0"/>
        <v>0</v>
      </c>
    </row>
    <row r="26" spans="1:9">
      <c r="A26" s="386">
        <v>20</v>
      </c>
      <c r="B26" s="404" t="s">
        <v>489</v>
      </c>
      <c r="C26" s="708">
        <v>0</v>
      </c>
      <c r="D26" s="708">
        <v>3972601.7</v>
      </c>
      <c r="E26" s="708">
        <v>3101.5906540492406</v>
      </c>
      <c r="F26" s="708"/>
      <c r="G26" s="708"/>
      <c r="H26" s="385">
        <f t="shared" si="0"/>
        <v>3969500.1093459511</v>
      </c>
      <c r="I26" s="401"/>
    </row>
    <row r="27" spans="1:9">
      <c r="A27" s="386">
        <v>21</v>
      </c>
      <c r="B27" s="404" t="s">
        <v>415</v>
      </c>
      <c r="C27" s="708">
        <v>0</v>
      </c>
      <c r="D27" s="708">
        <v>0</v>
      </c>
      <c r="E27" s="708">
        <v>0</v>
      </c>
      <c r="F27" s="708"/>
      <c r="G27" s="708"/>
      <c r="H27" s="385">
        <f t="shared" si="0"/>
        <v>0</v>
      </c>
      <c r="I27" s="401"/>
    </row>
    <row r="28" spans="1:9">
      <c r="A28" s="386">
        <v>22</v>
      </c>
      <c r="B28" s="404" t="s">
        <v>416</v>
      </c>
      <c r="C28" s="708">
        <v>0</v>
      </c>
      <c r="D28" s="708">
        <v>0</v>
      </c>
      <c r="E28" s="708">
        <v>0</v>
      </c>
      <c r="F28" s="708"/>
      <c r="G28" s="708"/>
      <c r="H28" s="385">
        <f t="shared" si="0"/>
        <v>0</v>
      </c>
      <c r="I28" s="401"/>
    </row>
    <row r="29" spans="1:9">
      <c r="A29" s="386">
        <v>23</v>
      </c>
      <c r="B29" s="404" t="s">
        <v>417</v>
      </c>
      <c r="C29" s="708">
        <v>11040288.730605002</v>
      </c>
      <c r="D29" s="708">
        <v>178590.1249</v>
      </c>
      <c r="E29" s="708">
        <v>3158487.0611308287</v>
      </c>
      <c r="F29" s="708"/>
      <c r="G29" s="708"/>
      <c r="H29" s="385">
        <f t="shared" si="0"/>
        <v>8060391.7943741735</v>
      </c>
      <c r="I29" s="401"/>
    </row>
    <row r="30" spans="1:9">
      <c r="A30" s="386">
        <v>24</v>
      </c>
      <c r="B30" s="404" t="s">
        <v>488</v>
      </c>
      <c r="C30" s="708">
        <v>1758856.30002</v>
      </c>
      <c r="D30" s="708">
        <v>1952960.5292</v>
      </c>
      <c r="E30" s="708">
        <v>703965.91613150109</v>
      </c>
      <c r="F30" s="708"/>
      <c r="G30" s="708"/>
      <c r="H30" s="385">
        <f t="shared" si="0"/>
        <v>3007850.9130884986</v>
      </c>
      <c r="I30" s="401"/>
    </row>
    <row r="31" spans="1:9">
      <c r="A31" s="386">
        <v>25</v>
      </c>
      <c r="B31" s="404" t="s">
        <v>418</v>
      </c>
      <c r="C31" s="708">
        <v>0</v>
      </c>
      <c r="D31" s="708">
        <v>0</v>
      </c>
      <c r="E31" s="708">
        <v>0</v>
      </c>
      <c r="F31" s="708"/>
      <c r="G31" s="708"/>
      <c r="H31" s="385">
        <f t="shared" si="0"/>
        <v>0</v>
      </c>
      <c r="I31" s="401"/>
    </row>
    <row r="32" spans="1:9">
      <c r="A32" s="386">
        <v>26</v>
      </c>
      <c r="B32" s="404" t="s">
        <v>485</v>
      </c>
      <c r="C32" s="708">
        <v>311632.97574000002</v>
      </c>
      <c r="D32" s="708">
        <v>5243622.1027199998</v>
      </c>
      <c r="E32" s="708">
        <v>311456.67560898367</v>
      </c>
      <c r="F32" s="708"/>
      <c r="G32" s="708"/>
      <c r="H32" s="385">
        <f t="shared" si="0"/>
        <v>5243798.4028510163</v>
      </c>
      <c r="I32" s="401"/>
    </row>
    <row r="33" spans="1:9">
      <c r="A33" s="386">
        <v>27</v>
      </c>
      <c r="B33" s="387" t="s">
        <v>419</v>
      </c>
      <c r="C33" s="708">
        <v>0</v>
      </c>
      <c r="D33" s="708">
        <f>'18. Assets by Exposure classes'!D20</f>
        <v>299494729.8822</v>
      </c>
      <c r="E33" s="708">
        <v>0</v>
      </c>
      <c r="F33" s="708"/>
      <c r="G33" s="708"/>
      <c r="H33" s="385">
        <f t="shared" si="0"/>
        <v>299494729.8822</v>
      </c>
      <c r="I33" s="401"/>
    </row>
    <row r="34" spans="1:9">
      <c r="A34" s="386">
        <v>28</v>
      </c>
      <c r="B34" s="403" t="s">
        <v>64</v>
      </c>
      <c r="C34" s="709">
        <f t="shared" ref="C34:F34" si="1">SUM(C7:C33)</f>
        <v>90479662.504076004</v>
      </c>
      <c r="D34" s="709">
        <f t="shared" si="1"/>
        <v>374054743.54502702</v>
      </c>
      <c r="E34" s="709">
        <f t="shared" si="1"/>
        <v>34134735.792663485</v>
      </c>
      <c r="F34" s="709">
        <f t="shared" si="1"/>
        <v>0</v>
      </c>
      <c r="G34" s="709">
        <f>SUM(G7:G33)</f>
        <v>0</v>
      </c>
      <c r="H34" s="385">
        <f t="shared" si="0"/>
        <v>430399670.25643957</v>
      </c>
      <c r="I34" s="401"/>
    </row>
    <row r="35" spans="1:9">
      <c r="A35" s="401"/>
      <c r="B35" s="401"/>
      <c r="C35" s="401"/>
      <c r="D35" s="768">
        <f>D34-'18. Assets by Exposure classes'!D21</f>
        <v>0</v>
      </c>
      <c r="E35" s="401"/>
      <c r="F35" s="401"/>
      <c r="G35" s="401"/>
      <c r="H35" s="401"/>
      <c r="I35" s="401"/>
    </row>
    <row r="36" spans="1:9">
      <c r="A36" s="401"/>
      <c r="B36" s="402"/>
      <c r="C36" s="401"/>
      <c r="D36" s="401"/>
      <c r="E36" s="401"/>
      <c r="F36" s="401"/>
      <c r="G36" s="401"/>
      <c r="H36" s="401"/>
      <c r="I36" s="401"/>
    </row>
  </sheetData>
  <mergeCells count="5">
    <mergeCell ref="G5:G6"/>
    <mergeCell ref="A5:B6"/>
    <mergeCell ref="C5:D5"/>
    <mergeCell ref="E5:E6"/>
    <mergeCell ref="F5:F6"/>
  </mergeCells>
  <conditionalFormatting sqref="A5">
    <cfRule type="duplicateValues" dxfId="11" priority="1"/>
    <cfRule type="duplicateValues" dxfId="10" priority="2"/>
  </conditionalFormatting>
  <conditionalFormatting sqref="A5">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9"/>
  <sheetViews>
    <sheetView showGridLines="0" zoomScale="80" zoomScaleNormal="80" workbookViewId="0">
      <selection activeCell="C16" sqref="C16"/>
    </sheetView>
  </sheetViews>
  <sheetFormatPr defaultColWidth="9.33203125" defaultRowHeight="12"/>
  <cols>
    <col min="1" max="1" width="11.6640625" style="373" bestFit="1" customWidth="1"/>
    <col min="2" max="2" width="108" style="373" bestFit="1" customWidth="1"/>
    <col min="3" max="3" width="35.5546875" style="373" customWidth="1"/>
    <col min="4" max="4" width="38.44140625" style="313" customWidth="1"/>
    <col min="5" max="16384" width="9.33203125" style="373"/>
  </cols>
  <sheetData>
    <row r="1" spans="1:4" ht="13.8">
      <c r="A1" s="310" t="s">
        <v>30</v>
      </c>
      <c r="B1" s="383" t="str">
        <f>'Info '!C2</f>
        <v>VTB Bank Georgia JSC</v>
      </c>
      <c r="D1" s="373"/>
    </row>
    <row r="2" spans="1:4">
      <c r="A2" s="311" t="s">
        <v>31</v>
      </c>
      <c r="B2" s="382">
        <f>'1. key ratios '!B2</f>
        <v>46203</v>
      </c>
      <c r="D2" s="373"/>
    </row>
    <row r="3" spans="1:4">
      <c r="A3" s="312" t="s">
        <v>420</v>
      </c>
      <c r="D3" s="373"/>
    </row>
    <row r="5" spans="1:4">
      <c r="A5" s="861" t="s">
        <v>634</v>
      </c>
      <c r="B5" s="861"/>
      <c r="C5" s="381" t="s">
        <v>437</v>
      </c>
      <c r="D5" s="381" t="s">
        <v>478</v>
      </c>
    </row>
    <row r="6" spans="1:4">
      <c r="A6" s="412">
        <v>1</v>
      </c>
      <c r="B6" s="405" t="s">
        <v>633</v>
      </c>
      <c r="C6" s="710">
        <v>32743570.586625006</v>
      </c>
      <c r="D6" s="407"/>
    </row>
    <row r="7" spans="1:4">
      <c r="A7" s="409">
        <v>2</v>
      </c>
      <c r="B7" s="405" t="s">
        <v>632</v>
      </c>
      <c r="C7" s="710">
        <f>SUM(C8:C9)</f>
        <v>1391165.2060384899</v>
      </c>
      <c r="D7" s="407">
        <f>SUM(D8:D9)</f>
        <v>0</v>
      </c>
    </row>
    <row r="8" spans="1:4">
      <c r="A8" s="411">
        <v>2.1</v>
      </c>
      <c r="B8" s="410" t="s">
        <v>493</v>
      </c>
      <c r="C8" s="710"/>
      <c r="D8" s="407"/>
    </row>
    <row r="9" spans="1:4">
      <c r="A9" s="411">
        <v>2.2000000000000002</v>
      </c>
      <c r="B9" s="410" t="s">
        <v>491</v>
      </c>
      <c r="C9" s="710">
        <v>1391165.2060384899</v>
      </c>
      <c r="D9" s="407"/>
    </row>
    <row r="10" spans="1:4">
      <c r="A10" s="412">
        <v>3</v>
      </c>
      <c r="B10" s="405" t="s">
        <v>631</v>
      </c>
      <c r="C10" s="710">
        <f>SUM(C11:C13)</f>
        <v>0</v>
      </c>
      <c r="D10" s="407">
        <f>SUM(D11:D13)</f>
        <v>0</v>
      </c>
    </row>
    <row r="11" spans="1:4">
      <c r="A11" s="411">
        <v>3.1</v>
      </c>
      <c r="B11" s="410" t="s">
        <v>422</v>
      </c>
      <c r="C11" s="710">
        <v>0</v>
      </c>
      <c r="D11" s="407"/>
    </row>
    <row r="12" spans="1:4">
      <c r="A12" s="411">
        <v>3.2</v>
      </c>
      <c r="B12" s="410" t="s">
        <v>630</v>
      </c>
      <c r="C12" s="710"/>
      <c r="D12" s="407"/>
    </row>
    <row r="13" spans="1:4">
      <c r="A13" s="411">
        <v>3.3</v>
      </c>
      <c r="B13" s="410" t="s">
        <v>492</v>
      </c>
      <c r="C13" s="710"/>
      <c r="D13" s="407"/>
    </row>
    <row r="14" spans="1:4">
      <c r="A14" s="409">
        <v>4</v>
      </c>
      <c r="B14" s="408" t="s">
        <v>629</v>
      </c>
      <c r="C14" s="710"/>
      <c r="D14" s="407"/>
    </row>
    <row r="15" spans="1:4">
      <c r="A15" s="406">
        <v>5</v>
      </c>
      <c r="B15" s="405" t="s">
        <v>628</v>
      </c>
      <c r="C15" s="711">
        <f>C6+C7-C10+C14</f>
        <v>34134735.7926635</v>
      </c>
      <c r="D15" s="374">
        <f>D6+D7-D10+D14</f>
        <v>0</v>
      </c>
    </row>
    <row r="16" spans="1:4">
      <c r="C16" s="769">
        <f>C15-'[6]20. Provisions'!$H$22</f>
        <v>0</v>
      </c>
    </row>
    <row r="19" spans="3:3">
      <c r="C19" s="772"/>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zoomScale="90" zoomScaleNormal="90" workbookViewId="0">
      <selection activeCell="C7" sqref="C7:C18"/>
    </sheetView>
  </sheetViews>
  <sheetFormatPr defaultColWidth="9.33203125" defaultRowHeight="12"/>
  <cols>
    <col min="1" max="1" width="11.6640625" style="373" bestFit="1" customWidth="1"/>
    <col min="2" max="2" width="56.33203125" style="373" customWidth="1"/>
    <col min="3" max="3" width="23.88671875" style="373" customWidth="1"/>
    <col min="4" max="4" width="50.5546875" style="373" customWidth="1"/>
    <col min="5" max="16384" width="9.33203125" style="373"/>
  </cols>
  <sheetData>
    <row r="1" spans="1:4" ht="13.8">
      <c r="A1" s="310" t="s">
        <v>30</v>
      </c>
      <c r="B1" s="383" t="str">
        <f>'Info '!C2</f>
        <v>VTB Bank Georgia JSC</v>
      </c>
    </row>
    <row r="2" spans="1:4">
      <c r="A2" s="311" t="s">
        <v>31</v>
      </c>
      <c r="B2" s="382">
        <f>'1. key ratios '!B2</f>
        <v>46203</v>
      </c>
    </row>
    <row r="3" spans="1:4">
      <c r="A3" s="312" t="s">
        <v>424</v>
      </c>
    </row>
    <row r="4" spans="1:4">
      <c r="A4" s="312"/>
    </row>
    <row r="5" spans="1:4" ht="15" customHeight="1">
      <c r="A5" s="862" t="s">
        <v>494</v>
      </c>
      <c r="B5" s="863"/>
      <c r="C5" s="866" t="s">
        <v>425</v>
      </c>
      <c r="D5" s="866" t="s">
        <v>426</v>
      </c>
    </row>
    <row r="6" spans="1:4">
      <c r="A6" s="864"/>
      <c r="B6" s="865"/>
      <c r="C6" s="866"/>
      <c r="D6" s="866"/>
    </row>
    <row r="7" spans="1:4">
      <c r="A7" s="415">
        <v>1</v>
      </c>
      <c r="B7" s="374" t="s">
        <v>421</v>
      </c>
      <c r="C7" s="706">
        <v>88029436.396472991</v>
      </c>
      <c r="D7" s="413"/>
    </row>
    <row r="8" spans="1:4">
      <c r="A8" s="417">
        <v>2</v>
      </c>
      <c r="B8" s="417" t="s">
        <v>427</v>
      </c>
      <c r="C8" s="704">
        <v>413888.57</v>
      </c>
      <c r="D8" s="413"/>
    </row>
    <row r="9" spans="1:4" ht="24">
      <c r="A9" s="417">
        <v>3</v>
      </c>
      <c r="B9" s="418" t="s">
        <v>637</v>
      </c>
      <c r="C9" s="704">
        <v>2362374</v>
      </c>
      <c r="D9" s="413"/>
    </row>
    <row r="10" spans="1:4">
      <c r="A10" s="417">
        <v>4</v>
      </c>
      <c r="B10" s="417" t="s">
        <v>428</v>
      </c>
      <c r="C10" s="704">
        <f>SUM(C11:C17)</f>
        <v>326036.71710000001</v>
      </c>
      <c r="D10" s="413"/>
    </row>
    <row r="11" spans="1:4">
      <c r="A11" s="417">
        <v>5</v>
      </c>
      <c r="B11" s="416" t="s">
        <v>636</v>
      </c>
      <c r="C11" s="704">
        <v>0</v>
      </c>
      <c r="D11" s="413"/>
    </row>
    <row r="12" spans="1:4">
      <c r="A12" s="417">
        <v>6</v>
      </c>
      <c r="B12" s="416" t="s">
        <v>429</v>
      </c>
      <c r="C12" s="704">
        <v>182093.14600000001</v>
      </c>
      <c r="D12" s="413"/>
    </row>
    <row r="13" spans="1:4">
      <c r="A13" s="417">
        <v>7</v>
      </c>
      <c r="B13" s="416" t="s">
        <v>432</v>
      </c>
      <c r="C13" s="704">
        <v>143943.5711</v>
      </c>
      <c r="D13" s="413"/>
    </row>
    <row r="14" spans="1:4">
      <c r="A14" s="417">
        <v>8</v>
      </c>
      <c r="B14" s="416" t="s">
        <v>430</v>
      </c>
      <c r="C14" s="704">
        <v>0</v>
      </c>
      <c r="D14" s="417"/>
    </row>
    <row r="15" spans="1:4">
      <c r="A15" s="417">
        <v>9</v>
      </c>
      <c r="B15" s="416" t="s">
        <v>431</v>
      </c>
      <c r="C15" s="704">
        <v>0</v>
      </c>
      <c r="D15" s="417"/>
    </row>
    <row r="16" spans="1:4">
      <c r="A16" s="417">
        <v>10</v>
      </c>
      <c r="B16" s="416" t="s">
        <v>433</v>
      </c>
      <c r="C16" s="704">
        <v>0</v>
      </c>
      <c r="D16" s="417"/>
    </row>
    <row r="17" spans="1:4" ht="24">
      <c r="A17" s="417">
        <v>11</v>
      </c>
      <c r="B17" s="416" t="s">
        <v>635</v>
      </c>
      <c r="C17" s="704">
        <v>0</v>
      </c>
      <c r="D17" s="413"/>
    </row>
    <row r="18" spans="1:4">
      <c r="A18" s="415">
        <v>12</v>
      </c>
      <c r="B18" s="414" t="s">
        <v>423</v>
      </c>
      <c r="C18" s="706">
        <f>C7+C8+C9-C10</f>
        <v>90479662.249372989</v>
      </c>
      <c r="D18" s="413"/>
    </row>
    <row r="21" spans="1:4">
      <c r="B21" s="310"/>
    </row>
    <row r="22" spans="1:4">
      <c r="B22" s="311"/>
    </row>
    <row r="23" spans="1:4">
      <c r="B23" s="31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28"/>
  <sheetViews>
    <sheetView showGridLines="0" zoomScale="60" zoomScaleNormal="60" workbookViewId="0">
      <selection activeCell="C4" sqref="C4"/>
    </sheetView>
  </sheetViews>
  <sheetFormatPr defaultColWidth="9.33203125" defaultRowHeight="12"/>
  <cols>
    <col min="1" max="1" width="11.6640625" style="398" bestFit="1" customWidth="1"/>
    <col min="2" max="2" width="63.88671875" style="398" customWidth="1"/>
    <col min="3" max="3" width="15.5546875" style="398" customWidth="1"/>
    <col min="4" max="18" width="22.33203125" style="398" customWidth="1"/>
    <col min="19" max="19" width="23.33203125" style="398" bestFit="1" customWidth="1"/>
    <col min="20" max="26" width="22.33203125" style="398" customWidth="1"/>
    <col min="27" max="27" width="23.33203125" style="398" bestFit="1" customWidth="1"/>
    <col min="28" max="28" width="20" style="398" customWidth="1"/>
    <col min="29" max="16384" width="9.33203125" style="398"/>
  </cols>
  <sheetData>
    <row r="1" spans="1:28" ht="13.8">
      <c r="A1" s="310" t="s">
        <v>30</v>
      </c>
      <c r="B1" s="383" t="str">
        <f>'Info '!C2</f>
        <v>VTB Bank Georgia JSC</v>
      </c>
    </row>
    <row r="2" spans="1:28">
      <c r="A2" s="311" t="s">
        <v>31</v>
      </c>
      <c r="B2" s="382">
        <f>'1. key ratios '!B2</f>
        <v>46203</v>
      </c>
      <c r="C2" s="399"/>
    </row>
    <row r="3" spans="1:28">
      <c r="A3" s="312" t="s">
        <v>434</v>
      </c>
    </row>
    <row r="4" spans="1:28">
      <c r="C4" s="910"/>
    </row>
    <row r="5" spans="1:28" ht="15" customHeight="1">
      <c r="A5" s="868" t="s">
        <v>649</v>
      </c>
      <c r="B5" s="869"/>
      <c r="C5" s="874" t="s">
        <v>435</v>
      </c>
      <c r="D5" s="875"/>
      <c r="E5" s="875"/>
      <c r="F5" s="875"/>
      <c r="G5" s="875"/>
      <c r="H5" s="875"/>
      <c r="I5" s="875"/>
      <c r="J5" s="875"/>
      <c r="K5" s="875"/>
      <c r="L5" s="875"/>
      <c r="M5" s="875"/>
      <c r="N5" s="875"/>
      <c r="O5" s="875"/>
      <c r="P5" s="875"/>
      <c r="Q5" s="875"/>
      <c r="R5" s="875"/>
      <c r="S5" s="875"/>
      <c r="T5" s="430"/>
      <c r="U5" s="430"/>
      <c r="V5" s="430"/>
      <c r="W5" s="430"/>
      <c r="X5" s="430"/>
      <c r="Y5" s="430"/>
      <c r="Z5" s="430"/>
      <c r="AA5" s="429"/>
      <c r="AB5" s="422"/>
    </row>
    <row r="6" spans="1:28" ht="12" customHeight="1">
      <c r="A6" s="870"/>
      <c r="B6" s="871"/>
      <c r="C6" s="876" t="s">
        <v>64</v>
      </c>
      <c r="D6" s="878" t="s">
        <v>648</v>
      </c>
      <c r="E6" s="878"/>
      <c r="F6" s="878"/>
      <c r="G6" s="878"/>
      <c r="H6" s="878" t="s">
        <v>647</v>
      </c>
      <c r="I6" s="878"/>
      <c r="J6" s="878"/>
      <c r="K6" s="878"/>
      <c r="L6" s="428"/>
      <c r="M6" s="879" t="s">
        <v>646</v>
      </c>
      <c r="N6" s="879"/>
      <c r="O6" s="879"/>
      <c r="P6" s="879"/>
      <c r="Q6" s="879"/>
      <c r="R6" s="879"/>
      <c r="S6" s="859"/>
      <c r="T6" s="427"/>
      <c r="U6" s="867" t="s">
        <v>645</v>
      </c>
      <c r="V6" s="867"/>
      <c r="W6" s="867"/>
      <c r="X6" s="867"/>
      <c r="Y6" s="867"/>
      <c r="Z6" s="867"/>
      <c r="AA6" s="860"/>
      <c r="AB6" s="426"/>
    </row>
    <row r="7" spans="1:28" ht="24">
      <c r="A7" s="872"/>
      <c r="B7" s="873"/>
      <c r="C7" s="877"/>
      <c r="D7" s="425"/>
      <c r="E7" s="423" t="s">
        <v>436</v>
      </c>
      <c r="F7" s="395" t="s">
        <v>643</v>
      </c>
      <c r="G7" s="397" t="s">
        <v>644</v>
      </c>
      <c r="H7" s="399"/>
      <c r="I7" s="423" t="s">
        <v>436</v>
      </c>
      <c r="J7" s="395" t="s">
        <v>643</v>
      </c>
      <c r="K7" s="397" t="s">
        <v>644</v>
      </c>
      <c r="L7" s="424"/>
      <c r="M7" s="423" t="s">
        <v>436</v>
      </c>
      <c r="N7" s="423" t="s">
        <v>643</v>
      </c>
      <c r="O7" s="423" t="s">
        <v>642</v>
      </c>
      <c r="P7" s="423" t="s">
        <v>641</v>
      </c>
      <c r="Q7" s="423" t="s">
        <v>640</v>
      </c>
      <c r="R7" s="395" t="s">
        <v>639</v>
      </c>
      <c r="S7" s="423" t="s">
        <v>638</v>
      </c>
      <c r="T7" s="424"/>
      <c r="U7" s="423" t="s">
        <v>436</v>
      </c>
      <c r="V7" s="423" t="s">
        <v>643</v>
      </c>
      <c r="W7" s="423" t="s">
        <v>642</v>
      </c>
      <c r="X7" s="423" t="s">
        <v>641</v>
      </c>
      <c r="Y7" s="423" t="s">
        <v>640</v>
      </c>
      <c r="Z7" s="395" t="s">
        <v>639</v>
      </c>
      <c r="AA7" s="423" t="s">
        <v>638</v>
      </c>
      <c r="AB7" s="422"/>
    </row>
    <row r="8" spans="1:28">
      <c r="A8" s="421">
        <v>1</v>
      </c>
      <c r="B8" s="391" t="s">
        <v>437</v>
      </c>
      <c r="C8" s="712">
        <f>SUM(C9:C14)</f>
        <v>157832883.37880296</v>
      </c>
      <c r="D8" s="712">
        <f t="shared" ref="D8:U8" si="0">SUM(D9:D14)</f>
        <v>43832467.378575996</v>
      </c>
      <c r="E8" s="712">
        <f t="shared" si="0"/>
        <v>43832467.378575996</v>
      </c>
      <c r="F8" s="712">
        <f t="shared" si="0"/>
        <v>0</v>
      </c>
      <c r="G8" s="712">
        <f t="shared" si="0"/>
        <v>0</v>
      </c>
      <c r="H8" s="712">
        <f t="shared" si="0"/>
        <v>23520753.496151004</v>
      </c>
      <c r="I8" s="712">
        <f t="shared" si="0"/>
        <v>20522810.135051001</v>
      </c>
      <c r="J8" s="712">
        <f t="shared" si="0"/>
        <v>2997943.3610999999</v>
      </c>
      <c r="K8" s="712">
        <f t="shared" si="0"/>
        <v>0</v>
      </c>
      <c r="L8" s="712">
        <f t="shared" si="0"/>
        <v>90479662.504076004</v>
      </c>
      <c r="M8" s="712">
        <f t="shared" si="0"/>
        <v>31407962.583703</v>
      </c>
      <c r="N8" s="712">
        <f t="shared" si="0"/>
        <v>7213776</v>
      </c>
      <c r="O8" s="712">
        <f t="shared" si="0"/>
        <v>2741951.293329</v>
      </c>
      <c r="P8" s="712">
        <f t="shared" si="0"/>
        <v>5192598.0462999996</v>
      </c>
      <c r="Q8" s="712">
        <f t="shared" si="0"/>
        <v>6815312.8153440021</v>
      </c>
      <c r="R8" s="712">
        <f t="shared" si="0"/>
        <v>37108061.7654</v>
      </c>
      <c r="S8" s="712">
        <f t="shared" si="0"/>
        <v>4698843.7446999997</v>
      </c>
      <c r="T8" s="712">
        <f t="shared" si="0"/>
        <v>0</v>
      </c>
      <c r="U8" s="712">
        <f t="shared" si="0"/>
        <v>0</v>
      </c>
      <c r="V8" s="713"/>
      <c r="W8" s="713"/>
      <c r="X8" s="713"/>
      <c r="Y8" s="713"/>
      <c r="Z8" s="713"/>
      <c r="AA8" s="713"/>
      <c r="AB8" s="419"/>
    </row>
    <row r="9" spans="1:28">
      <c r="A9" s="386">
        <v>1.1000000000000001</v>
      </c>
      <c r="B9" s="420" t="s">
        <v>438</v>
      </c>
      <c r="C9" s="714"/>
      <c r="D9" s="704">
        <f>SUM(E9:G9)</f>
        <v>0</v>
      </c>
      <c r="E9" s="704"/>
      <c r="F9" s="704"/>
      <c r="G9" s="704"/>
      <c r="H9" s="704">
        <f>SUM(I9:K9)</f>
        <v>0</v>
      </c>
      <c r="I9" s="704"/>
      <c r="J9" s="704"/>
      <c r="K9" s="704"/>
      <c r="L9" s="704">
        <f>SUM(M9:S9)</f>
        <v>0</v>
      </c>
      <c r="M9" s="704"/>
      <c r="N9" s="704"/>
      <c r="O9" s="704"/>
      <c r="P9" s="704"/>
      <c r="Q9" s="704"/>
      <c r="R9" s="704"/>
      <c r="S9" s="713"/>
      <c r="T9" s="713"/>
      <c r="U9" s="713"/>
      <c r="V9" s="713"/>
      <c r="W9" s="713"/>
      <c r="X9" s="713"/>
      <c r="Y9" s="713"/>
      <c r="Z9" s="713"/>
      <c r="AA9" s="713"/>
      <c r="AB9" s="419"/>
    </row>
    <row r="10" spans="1:28">
      <c r="A10" s="386">
        <v>1.2</v>
      </c>
      <c r="B10" s="420" t="s">
        <v>439</v>
      </c>
      <c r="C10" s="714"/>
      <c r="D10" s="704"/>
      <c r="E10" s="704"/>
      <c r="F10" s="704"/>
      <c r="G10" s="704"/>
      <c r="H10" s="704"/>
      <c r="I10" s="704"/>
      <c r="J10" s="704"/>
      <c r="K10" s="704"/>
      <c r="L10" s="704"/>
      <c r="M10" s="704"/>
      <c r="N10" s="704"/>
      <c r="O10" s="704"/>
      <c r="P10" s="704"/>
      <c r="Q10" s="704"/>
      <c r="R10" s="704"/>
      <c r="S10" s="713"/>
      <c r="T10" s="713"/>
      <c r="U10" s="713"/>
      <c r="V10" s="713"/>
      <c r="W10" s="713"/>
      <c r="X10" s="713"/>
      <c r="Y10" s="713"/>
      <c r="Z10" s="713"/>
      <c r="AA10" s="713"/>
      <c r="AB10" s="419"/>
    </row>
    <row r="11" spans="1:28">
      <c r="A11" s="386">
        <v>1.3</v>
      </c>
      <c r="B11" s="420" t="s">
        <v>440</v>
      </c>
      <c r="C11" s="714"/>
      <c r="D11" s="704"/>
      <c r="E11" s="704"/>
      <c r="F11" s="704"/>
      <c r="G11" s="704"/>
      <c r="H11" s="704"/>
      <c r="I11" s="704"/>
      <c r="J11" s="704"/>
      <c r="K11" s="704"/>
      <c r="L11" s="704"/>
      <c r="M11" s="704"/>
      <c r="N11" s="704"/>
      <c r="O11" s="704"/>
      <c r="P11" s="704"/>
      <c r="Q11" s="704"/>
      <c r="R11" s="704"/>
      <c r="S11" s="713"/>
      <c r="T11" s="713"/>
      <c r="U11" s="713"/>
      <c r="V11" s="713"/>
      <c r="W11" s="713"/>
      <c r="X11" s="713"/>
      <c r="Y11" s="713"/>
      <c r="Z11" s="713"/>
      <c r="AA11" s="713"/>
      <c r="AB11" s="419"/>
    </row>
    <row r="12" spans="1:28">
      <c r="A12" s="386">
        <v>1.4</v>
      </c>
      <c r="B12" s="420" t="s">
        <v>441</v>
      </c>
      <c r="C12" s="714">
        <v>386896.61</v>
      </c>
      <c r="D12" s="704">
        <v>386896.61</v>
      </c>
      <c r="E12" s="704">
        <v>386896.61</v>
      </c>
      <c r="F12" s="704">
        <v>0</v>
      </c>
      <c r="G12" s="704">
        <v>0</v>
      </c>
      <c r="H12" s="704">
        <v>0</v>
      </c>
      <c r="I12" s="704">
        <v>0</v>
      </c>
      <c r="J12" s="704">
        <v>0</v>
      </c>
      <c r="K12" s="704">
        <v>0</v>
      </c>
      <c r="L12" s="704">
        <v>0</v>
      </c>
      <c r="M12" s="704">
        <v>0</v>
      </c>
      <c r="N12" s="704">
        <v>0</v>
      </c>
      <c r="O12" s="704">
        <v>0</v>
      </c>
      <c r="P12" s="704">
        <v>0</v>
      </c>
      <c r="Q12" s="704">
        <v>0</v>
      </c>
      <c r="R12" s="704">
        <v>0</v>
      </c>
      <c r="S12" s="713">
        <v>0</v>
      </c>
      <c r="T12" s="713"/>
      <c r="U12" s="713"/>
      <c r="V12" s="713"/>
      <c r="W12" s="713"/>
      <c r="X12" s="713"/>
      <c r="Y12" s="713"/>
      <c r="Z12" s="713"/>
      <c r="AA12" s="713"/>
      <c r="AB12" s="419"/>
    </row>
    <row r="13" spans="1:28">
      <c r="A13" s="386">
        <v>1.5</v>
      </c>
      <c r="B13" s="420" t="s">
        <v>442</v>
      </c>
      <c r="C13" s="714">
        <v>151890731.69034293</v>
      </c>
      <c r="D13" s="704">
        <v>38201948.665855996</v>
      </c>
      <c r="E13" s="704">
        <v>38201948.665855996</v>
      </c>
      <c r="F13" s="704">
        <v>0</v>
      </c>
      <c r="G13" s="704">
        <v>0</v>
      </c>
      <c r="H13" s="704">
        <v>23520753.496151004</v>
      </c>
      <c r="I13" s="704">
        <v>20522810.135051001</v>
      </c>
      <c r="J13" s="713">
        <v>2997943.3610999999</v>
      </c>
      <c r="K13" s="713">
        <v>0</v>
      </c>
      <c r="L13" s="704">
        <v>90168029.528336003</v>
      </c>
      <c r="M13" s="704">
        <v>31348632.288933001</v>
      </c>
      <c r="N13" s="704">
        <v>7213776</v>
      </c>
      <c r="O13" s="704">
        <v>2721114.0763090001</v>
      </c>
      <c r="P13" s="704">
        <v>5152564.3</v>
      </c>
      <c r="Q13" s="704">
        <v>6758147.6676940024</v>
      </c>
      <c r="R13" s="704">
        <v>36973795.1954</v>
      </c>
      <c r="S13" s="713">
        <v>4698843.7446999997</v>
      </c>
      <c r="T13" s="713"/>
      <c r="U13" s="713"/>
      <c r="V13" s="713"/>
      <c r="W13" s="713"/>
      <c r="X13" s="713"/>
      <c r="Y13" s="713"/>
      <c r="Z13" s="713"/>
      <c r="AA13" s="713"/>
      <c r="AB13" s="419"/>
    </row>
    <row r="14" spans="1:28">
      <c r="A14" s="386">
        <v>1.6</v>
      </c>
      <c r="B14" s="420" t="s">
        <v>443</v>
      </c>
      <c r="C14" s="714">
        <v>5555255.0784599995</v>
      </c>
      <c r="D14" s="704">
        <v>5243622.1027199998</v>
      </c>
      <c r="E14" s="704">
        <v>5243622.1027199998</v>
      </c>
      <c r="F14" s="704">
        <v>0</v>
      </c>
      <c r="G14" s="704">
        <v>0</v>
      </c>
      <c r="H14" s="704">
        <v>0</v>
      </c>
      <c r="I14" s="704">
        <v>0</v>
      </c>
      <c r="J14" s="704">
        <v>0</v>
      </c>
      <c r="K14" s="704">
        <v>0</v>
      </c>
      <c r="L14" s="704">
        <v>311632.97574000002</v>
      </c>
      <c r="M14" s="704">
        <v>59330.29477</v>
      </c>
      <c r="N14" s="704">
        <v>0</v>
      </c>
      <c r="O14" s="704">
        <v>20837.21702</v>
      </c>
      <c r="P14" s="704">
        <v>40033.746299999999</v>
      </c>
      <c r="Q14" s="704">
        <v>57165.147649999999</v>
      </c>
      <c r="R14" s="704">
        <v>134266.57</v>
      </c>
      <c r="S14" s="713">
        <v>0</v>
      </c>
      <c r="T14" s="713"/>
      <c r="U14" s="713"/>
      <c r="V14" s="713"/>
      <c r="W14" s="713"/>
      <c r="X14" s="713"/>
      <c r="Y14" s="713"/>
      <c r="Z14" s="713"/>
      <c r="AA14" s="713"/>
      <c r="AB14" s="419"/>
    </row>
    <row r="15" spans="1:28">
      <c r="A15" s="421">
        <v>2</v>
      </c>
      <c r="B15" s="403" t="s">
        <v>444</v>
      </c>
      <c r="C15" s="712"/>
      <c r="D15" s="712"/>
      <c r="E15" s="712"/>
      <c r="F15" s="712"/>
      <c r="G15" s="712"/>
      <c r="H15" s="712"/>
      <c r="I15" s="712"/>
      <c r="J15" s="712"/>
      <c r="K15" s="712"/>
      <c r="L15" s="712"/>
      <c r="M15" s="712"/>
      <c r="N15" s="712"/>
      <c r="O15" s="712"/>
      <c r="P15" s="712"/>
      <c r="Q15" s="712"/>
      <c r="R15" s="712"/>
      <c r="S15" s="712"/>
      <c r="T15" s="712">
        <f t="shared" ref="T15:U15" si="1">SUM(T16:T21)</f>
        <v>0</v>
      </c>
      <c r="U15" s="712">
        <f t="shared" si="1"/>
        <v>0</v>
      </c>
      <c r="V15" s="713"/>
      <c r="W15" s="713"/>
      <c r="X15" s="713"/>
      <c r="Y15" s="713"/>
      <c r="Z15" s="713"/>
      <c r="AA15" s="713"/>
      <c r="AB15" s="419"/>
    </row>
    <row r="16" spans="1:28">
      <c r="A16" s="386">
        <v>2.1</v>
      </c>
      <c r="B16" s="420" t="s">
        <v>438</v>
      </c>
      <c r="C16" s="715"/>
      <c r="D16" s="713"/>
      <c r="E16" s="713"/>
      <c r="F16" s="713"/>
      <c r="G16" s="713"/>
      <c r="H16" s="713"/>
      <c r="I16" s="713"/>
      <c r="J16" s="713"/>
      <c r="K16" s="713"/>
      <c r="L16" s="713"/>
      <c r="M16" s="713"/>
      <c r="N16" s="713"/>
      <c r="O16" s="713"/>
      <c r="P16" s="713"/>
      <c r="Q16" s="713"/>
      <c r="R16" s="713"/>
      <c r="S16" s="713"/>
      <c r="T16" s="713"/>
      <c r="U16" s="713"/>
      <c r="V16" s="713"/>
      <c r="W16" s="713"/>
      <c r="X16" s="713"/>
      <c r="Y16" s="713"/>
      <c r="Z16" s="713"/>
      <c r="AA16" s="713"/>
      <c r="AB16" s="419"/>
    </row>
    <row r="17" spans="1:28">
      <c r="A17" s="386">
        <v>2.2000000000000002</v>
      </c>
      <c r="B17" s="420" t="s">
        <v>439</v>
      </c>
      <c r="C17" s="715"/>
      <c r="D17" s="713"/>
      <c r="E17" s="713"/>
      <c r="F17" s="713"/>
      <c r="G17" s="713"/>
      <c r="H17" s="713"/>
      <c r="I17" s="713"/>
      <c r="J17" s="713"/>
      <c r="K17" s="713"/>
      <c r="L17" s="713"/>
      <c r="M17" s="713"/>
      <c r="N17" s="713"/>
      <c r="O17" s="713"/>
      <c r="P17" s="713"/>
      <c r="Q17" s="713"/>
      <c r="R17" s="713"/>
      <c r="S17" s="713"/>
      <c r="T17" s="713"/>
      <c r="U17" s="713"/>
      <c r="V17" s="713"/>
      <c r="W17" s="713"/>
      <c r="X17" s="713"/>
      <c r="Y17" s="713"/>
      <c r="Z17" s="713"/>
      <c r="AA17" s="713"/>
      <c r="AB17" s="419"/>
    </row>
    <row r="18" spans="1:28">
      <c r="A18" s="386">
        <v>2.2999999999999998</v>
      </c>
      <c r="B18" s="420" t="s">
        <v>440</v>
      </c>
      <c r="C18" s="715"/>
      <c r="D18" s="713"/>
      <c r="E18" s="713"/>
      <c r="F18" s="713"/>
      <c r="G18" s="713"/>
      <c r="H18" s="713"/>
      <c r="I18" s="713"/>
      <c r="J18" s="713"/>
      <c r="K18" s="713"/>
      <c r="L18" s="713"/>
      <c r="M18" s="713"/>
      <c r="N18" s="713"/>
      <c r="O18" s="713"/>
      <c r="P18" s="713"/>
      <c r="Q18" s="713"/>
      <c r="R18" s="713"/>
      <c r="S18" s="713"/>
      <c r="T18" s="713"/>
      <c r="U18" s="713"/>
      <c r="V18" s="713"/>
      <c r="W18" s="713"/>
      <c r="X18" s="713"/>
      <c r="Y18" s="713"/>
      <c r="Z18" s="713"/>
      <c r="AA18" s="713"/>
      <c r="AB18" s="419"/>
    </row>
    <row r="19" spans="1:28">
      <c r="A19" s="386">
        <v>2.4</v>
      </c>
      <c r="B19" s="420" t="s">
        <v>441</v>
      </c>
      <c r="C19" s="715"/>
      <c r="D19" s="713"/>
      <c r="E19" s="713"/>
      <c r="F19" s="713"/>
      <c r="G19" s="713"/>
      <c r="H19" s="713"/>
      <c r="I19" s="713"/>
      <c r="J19" s="713"/>
      <c r="K19" s="713"/>
      <c r="L19" s="713"/>
      <c r="M19" s="713"/>
      <c r="N19" s="713"/>
      <c r="O19" s="713"/>
      <c r="P19" s="713"/>
      <c r="Q19" s="713"/>
      <c r="R19" s="713"/>
      <c r="S19" s="713"/>
      <c r="T19" s="713"/>
      <c r="U19" s="713"/>
      <c r="V19" s="713"/>
      <c r="W19" s="713"/>
      <c r="X19" s="713"/>
      <c r="Y19" s="713"/>
      <c r="Z19" s="713"/>
      <c r="AA19" s="713"/>
      <c r="AB19" s="419"/>
    </row>
    <row r="20" spans="1:28">
      <c r="A20" s="386">
        <v>2.5</v>
      </c>
      <c r="B20" s="420" t="s">
        <v>442</v>
      </c>
      <c r="C20" s="715"/>
      <c r="D20" s="713"/>
      <c r="E20" s="713"/>
      <c r="F20" s="713"/>
      <c r="G20" s="713"/>
      <c r="H20" s="713"/>
      <c r="I20" s="713"/>
      <c r="J20" s="713"/>
      <c r="K20" s="713"/>
      <c r="L20" s="713"/>
      <c r="M20" s="713"/>
      <c r="N20" s="713"/>
      <c r="O20" s="713"/>
      <c r="P20" s="713"/>
      <c r="Q20" s="713"/>
      <c r="R20" s="713"/>
      <c r="S20" s="713"/>
      <c r="T20" s="713"/>
      <c r="U20" s="713"/>
      <c r="V20" s="713"/>
      <c r="W20" s="713"/>
      <c r="X20" s="713"/>
      <c r="Y20" s="713"/>
      <c r="Z20" s="713"/>
      <c r="AA20" s="713"/>
      <c r="AB20" s="419"/>
    </row>
    <row r="21" spans="1:28">
      <c r="A21" s="386">
        <v>2.6</v>
      </c>
      <c r="B21" s="420" t="s">
        <v>443</v>
      </c>
      <c r="C21" s="715"/>
      <c r="D21" s="713"/>
      <c r="E21" s="713"/>
      <c r="F21" s="713"/>
      <c r="G21" s="713"/>
      <c r="H21" s="713"/>
      <c r="I21" s="713"/>
      <c r="J21" s="713"/>
      <c r="K21" s="713"/>
      <c r="L21" s="713"/>
      <c r="M21" s="713"/>
      <c r="N21" s="713"/>
      <c r="O21" s="713"/>
      <c r="P21" s="713"/>
      <c r="Q21" s="713"/>
      <c r="R21" s="713"/>
      <c r="S21" s="713"/>
      <c r="T21" s="713"/>
      <c r="U21" s="713"/>
      <c r="V21" s="713"/>
      <c r="W21" s="713"/>
      <c r="X21" s="713"/>
      <c r="Y21" s="713"/>
      <c r="Z21" s="713"/>
      <c r="AA21" s="713"/>
      <c r="AB21" s="419"/>
    </row>
    <row r="22" spans="1:28">
      <c r="A22" s="421">
        <v>3</v>
      </c>
      <c r="B22" s="391" t="s">
        <v>484</v>
      </c>
      <c r="C22" s="712">
        <f>SUM(C23:C28)</f>
        <v>200000</v>
      </c>
      <c r="D22" s="712">
        <f>SUM(D23:D28)</f>
        <v>200000</v>
      </c>
      <c r="E22" s="712">
        <f t="shared" ref="E22:U22" si="2">SUM(E23:E28)</f>
        <v>0</v>
      </c>
      <c r="F22" s="716">
        <f t="shared" si="2"/>
        <v>0</v>
      </c>
      <c r="G22" s="712">
        <f t="shared" si="2"/>
        <v>0</v>
      </c>
      <c r="H22" s="716">
        <f t="shared" si="2"/>
        <v>0</v>
      </c>
      <c r="I22" s="716">
        <f t="shared" si="2"/>
        <v>0</v>
      </c>
      <c r="J22" s="716">
        <f t="shared" si="2"/>
        <v>0</v>
      </c>
      <c r="K22" s="716">
        <f t="shared" si="2"/>
        <v>0</v>
      </c>
      <c r="L22" s="712">
        <f t="shared" si="2"/>
        <v>0</v>
      </c>
      <c r="M22" s="716">
        <f t="shared" si="2"/>
        <v>0</v>
      </c>
      <c r="N22" s="716">
        <f t="shared" si="2"/>
        <v>0</v>
      </c>
      <c r="O22" s="716">
        <f t="shared" si="2"/>
        <v>0</v>
      </c>
      <c r="P22" s="716">
        <f t="shared" si="2"/>
        <v>0</v>
      </c>
      <c r="Q22" s="716">
        <f t="shared" si="2"/>
        <v>0</v>
      </c>
      <c r="R22" s="716">
        <f t="shared" si="2"/>
        <v>0</v>
      </c>
      <c r="S22" s="716">
        <f t="shared" si="2"/>
        <v>0</v>
      </c>
      <c r="T22" s="716">
        <f t="shared" si="2"/>
        <v>0</v>
      </c>
      <c r="U22" s="712">
        <f t="shared" si="2"/>
        <v>0</v>
      </c>
      <c r="V22" s="717"/>
      <c r="W22" s="717"/>
      <c r="X22" s="717"/>
      <c r="Y22" s="717"/>
      <c r="Z22" s="717"/>
      <c r="AA22" s="717"/>
      <c r="AB22" s="419"/>
    </row>
    <row r="23" spans="1:28">
      <c r="A23" s="386">
        <v>3.1</v>
      </c>
      <c r="B23" s="420" t="s">
        <v>438</v>
      </c>
      <c r="C23" s="718"/>
      <c r="D23" s="719"/>
      <c r="E23" s="720"/>
      <c r="F23" s="720"/>
      <c r="G23" s="720"/>
      <c r="H23" s="719"/>
      <c r="I23" s="720"/>
      <c r="J23" s="720"/>
      <c r="K23" s="720"/>
      <c r="L23" s="719"/>
      <c r="M23" s="720"/>
      <c r="N23" s="720"/>
      <c r="O23" s="720"/>
      <c r="P23" s="720"/>
      <c r="Q23" s="720"/>
      <c r="R23" s="720"/>
      <c r="S23" s="717"/>
      <c r="T23" s="721"/>
      <c r="U23" s="717"/>
      <c r="V23" s="717"/>
      <c r="W23" s="717"/>
      <c r="X23" s="717"/>
      <c r="Y23" s="717"/>
      <c r="Z23" s="717"/>
      <c r="AA23" s="717"/>
      <c r="AB23" s="419"/>
    </row>
    <row r="24" spans="1:28">
      <c r="A24" s="386">
        <v>3.2</v>
      </c>
      <c r="B24" s="420" t="s">
        <v>439</v>
      </c>
      <c r="C24" s="718"/>
      <c r="D24" s="719"/>
      <c r="E24" s="720"/>
      <c r="F24" s="720"/>
      <c r="G24" s="720"/>
      <c r="H24" s="719"/>
      <c r="I24" s="720"/>
      <c r="J24" s="720"/>
      <c r="K24" s="720"/>
      <c r="L24" s="719"/>
      <c r="M24" s="720"/>
      <c r="N24" s="720"/>
      <c r="O24" s="720"/>
      <c r="P24" s="720"/>
      <c r="Q24" s="720"/>
      <c r="R24" s="720"/>
      <c r="S24" s="717"/>
      <c r="T24" s="721"/>
      <c r="U24" s="717"/>
      <c r="V24" s="717"/>
      <c r="W24" s="717"/>
      <c r="X24" s="717"/>
      <c r="Y24" s="717"/>
      <c r="Z24" s="717"/>
      <c r="AA24" s="717"/>
      <c r="AB24" s="419"/>
    </row>
    <row r="25" spans="1:28">
      <c r="A25" s="386">
        <v>3.3</v>
      </c>
      <c r="B25" s="420" t="s">
        <v>440</v>
      </c>
      <c r="C25" s="718"/>
      <c r="D25" s="719"/>
      <c r="E25" s="720"/>
      <c r="F25" s="720"/>
      <c r="G25" s="720"/>
      <c r="H25" s="719"/>
      <c r="I25" s="720"/>
      <c r="J25" s="720"/>
      <c r="K25" s="720"/>
      <c r="L25" s="719"/>
      <c r="M25" s="720"/>
      <c r="N25" s="720"/>
      <c r="O25" s="720"/>
      <c r="P25" s="720"/>
      <c r="Q25" s="720"/>
      <c r="R25" s="720"/>
      <c r="S25" s="717"/>
      <c r="T25" s="721"/>
      <c r="U25" s="717"/>
      <c r="V25" s="717"/>
      <c r="W25" s="717"/>
      <c r="X25" s="717"/>
      <c r="Y25" s="717"/>
      <c r="Z25" s="717"/>
      <c r="AA25" s="717"/>
      <c r="AB25" s="419"/>
    </row>
    <row r="26" spans="1:28">
      <c r="A26" s="386">
        <v>3.4</v>
      </c>
      <c r="B26" s="420" t="s">
        <v>441</v>
      </c>
      <c r="C26" s="714">
        <f>SUM(D26,H26,L26,)</f>
        <v>0</v>
      </c>
      <c r="D26" s="719">
        <v>0</v>
      </c>
      <c r="E26" s="720"/>
      <c r="F26" s="720"/>
      <c r="G26" s="720"/>
      <c r="H26" s="719">
        <v>0</v>
      </c>
      <c r="I26" s="720"/>
      <c r="J26" s="720"/>
      <c r="K26" s="720"/>
      <c r="L26" s="719">
        <v>0</v>
      </c>
      <c r="M26" s="720"/>
      <c r="N26" s="720"/>
      <c r="O26" s="720"/>
      <c r="P26" s="720"/>
      <c r="Q26" s="720"/>
      <c r="R26" s="720"/>
      <c r="S26" s="717"/>
      <c r="T26" s="721"/>
      <c r="U26" s="717"/>
      <c r="V26" s="717"/>
      <c r="W26" s="717"/>
      <c r="X26" s="717"/>
      <c r="Y26" s="717"/>
      <c r="Z26" s="717"/>
      <c r="AA26" s="717"/>
      <c r="AB26" s="419"/>
    </row>
    <row r="27" spans="1:28">
      <c r="A27" s="386">
        <v>3.5</v>
      </c>
      <c r="B27" s="420" t="s">
        <v>442</v>
      </c>
      <c r="C27" s="714">
        <f>SUM(D27,H27,L27,)</f>
        <v>200000</v>
      </c>
      <c r="D27" s="722">
        <v>200000</v>
      </c>
      <c r="E27" s="720"/>
      <c r="F27" s="720"/>
      <c r="G27" s="720"/>
      <c r="H27" s="719">
        <v>0</v>
      </c>
      <c r="I27" s="720"/>
      <c r="J27" s="720"/>
      <c r="K27" s="720"/>
      <c r="L27" s="719">
        <v>0</v>
      </c>
      <c r="M27" s="720"/>
      <c r="N27" s="720"/>
      <c r="O27" s="720"/>
      <c r="P27" s="720"/>
      <c r="Q27" s="720"/>
      <c r="R27" s="720"/>
      <c r="S27" s="717"/>
      <c r="T27" s="721"/>
      <c r="U27" s="717"/>
      <c r="V27" s="717"/>
      <c r="W27" s="717"/>
      <c r="X27" s="717"/>
      <c r="Y27" s="717"/>
      <c r="Z27" s="717"/>
      <c r="AA27" s="717"/>
      <c r="AB27" s="419"/>
    </row>
    <row r="28" spans="1:28">
      <c r="A28" s="386">
        <v>3.6</v>
      </c>
      <c r="B28" s="420" t="s">
        <v>443</v>
      </c>
      <c r="C28" s="715"/>
      <c r="D28" s="721"/>
      <c r="E28" s="717"/>
      <c r="F28" s="717"/>
      <c r="G28" s="717"/>
      <c r="H28" s="721"/>
      <c r="I28" s="717"/>
      <c r="J28" s="717"/>
      <c r="K28" s="717"/>
      <c r="L28" s="721"/>
      <c r="M28" s="717"/>
      <c r="N28" s="717"/>
      <c r="O28" s="717"/>
      <c r="P28" s="717"/>
      <c r="Q28" s="717"/>
      <c r="R28" s="717"/>
      <c r="S28" s="717"/>
      <c r="T28" s="721"/>
      <c r="U28" s="717"/>
      <c r="V28" s="717"/>
      <c r="W28" s="717"/>
      <c r="X28" s="717"/>
      <c r="Y28" s="717"/>
      <c r="Z28" s="717"/>
      <c r="AA28" s="717"/>
      <c r="AB28" s="419"/>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23"/>
  <sheetViews>
    <sheetView showGridLines="0" zoomScale="50" zoomScaleNormal="50" workbookViewId="0">
      <selection activeCell="D8" sqref="D8:S22"/>
    </sheetView>
  </sheetViews>
  <sheetFormatPr defaultColWidth="9.33203125" defaultRowHeight="12"/>
  <cols>
    <col min="1" max="1" width="11.6640625" style="398" bestFit="1" customWidth="1"/>
    <col min="2" max="2" width="90.33203125" style="398" bestFit="1" customWidth="1"/>
    <col min="3" max="3" width="20.33203125" style="398" customWidth="1"/>
    <col min="4" max="4" width="22.33203125" style="398" customWidth="1"/>
    <col min="5" max="7" width="17.109375" style="398" customWidth="1"/>
    <col min="8" max="8" width="22.33203125" style="398" customWidth="1"/>
    <col min="9" max="10" width="17.109375" style="398" customWidth="1"/>
    <col min="11" max="27" width="22.33203125" style="398" customWidth="1"/>
    <col min="28" max="16384" width="9.33203125" style="398"/>
  </cols>
  <sheetData>
    <row r="1" spans="1:27" ht="13.8">
      <c r="A1" s="310" t="s">
        <v>30</v>
      </c>
      <c r="B1" s="383" t="str">
        <f>'Info '!C2</f>
        <v>VTB Bank Georgia JSC</v>
      </c>
    </row>
    <row r="2" spans="1:27">
      <c r="A2" s="311" t="s">
        <v>31</v>
      </c>
      <c r="B2" s="382">
        <f>'1. key ratios '!B2</f>
        <v>46203</v>
      </c>
    </row>
    <row r="3" spans="1:27">
      <c r="A3" s="312" t="s">
        <v>446</v>
      </c>
      <c r="C3" s="400"/>
    </row>
    <row r="4" spans="1:27" ht="12.6" thickBot="1">
      <c r="A4" s="312"/>
      <c r="B4" s="465"/>
      <c r="C4" s="400"/>
    </row>
    <row r="5" spans="1:27" s="431" customFormat="1" ht="13.5" customHeight="1">
      <c r="A5" s="880" t="s">
        <v>652</v>
      </c>
      <c r="B5" s="881"/>
      <c r="C5" s="889" t="s">
        <v>651</v>
      </c>
      <c r="D5" s="890"/>
      <c r="E5" s="890"/>
      <c r="F5" s="890"/>
      <c r="G5" s="890"/>
      <c r="H5" s="890"/>
      <c r="I5" s="890"/>
      <c r="J5" s="890"/>
      <c r="K5" s="890"/>
      <c r="L5" s="890"/>
      <c r="M5" s="890"/>
      <c r="N5" s="890"/>
      <c r="O5" s="890"/>
      <c r="P5" s="890"/>
      <c r="Q5" s="890"/>
      <c r="R5" s="890"/>
      <c r="S5" s="891"/>
      <c r="T5" s="430"/>
      <c r="U5" s="430"/>
      <c r="V5" s="430"/>
      <c r="W5" s="430"/>
      <c r="X5" s="430"/>
      <c r="Y5" s="430"/>
      <c r="Z5" s="430"/>
      <c r="AA5" s="429"/>
    </row>
    <row r="6" spans="1:27" s="431" customFormat="1" ht="12" customHeight="1">
      <c r="A6" s="882"/>
      <c r="B6" s="883"/>
      <c r="C6" s="886" t="s">
        <v>64</v>
      </c>
      <c r="D6" s="878" t="s">
        <v>648</v>
      </c>
      <c r="E6" s="878"/>
      <c r="F6" s="878"/>
      <c r="G6" s="878"/>
      <c r="H6" s="878" t="s">
        <v>647</v>
      </c>
      <c r="I6" s="878"/>
      <c r="J6" s="878"/>
      <c r="K6" s="878"/>
      <c r="L6" s="428"/>
      <c r="M6" s="879" t="s">
        <v>646</v>
      </c>
      <c r="N6" s="879"/>
      <c r="O6" s="879"/>
      <c r="P6" s="879"/>
      <c r="Q6" s="879"/>
      <c r="R6" s="879"/>
      <c r="S6" s="888"/>
      <c r="T6" s="430"/>
      <c r="U6" s="867" t="s">
        <v>645</v>
      </c>
      <c r="V6" s="867"/>
      <c r="W6" s="867"/>
      <c r="X6" s="867"/>
      <c r="Y6" s="867"/>
      <c r="Z6" s="867"/>
      <c r="AA6" s="860"/>
    </row>
    <row r="7" spans="1:27" s="431" customFormat="1" ht="24">
      <c r="A7" s="884"/>
      <c r="B7" s="885"/>
      <c r="C7" s="887"/>
      <c r="D7" s="425"/>
      <c r="E7" s="423" t="s">
        <v>436</v>
      </c>
      <c r="F7" s="395" t="s">
        <v>643</v>
      </c>
      <c r="G7" s="397" t="s">
        <v>644</v>
      </c>
      <c r="H7" s="464"/>
      <c r="I7" s="423" t="s">
        <v>436</v>
      </c>
      <c r="J7" s="395" t="s">
        <v>643</v>
      </c>
      <c r="K7" s="397" t="s">
        <v>644</v>
      </c>
      <c r="L7" s="424"/>
      <c r="M7" s="423" t="s">
        <v>436</v>
      </c>
      <c r="N7" s="395" t="s">
        <v>643</v>
      </c>
      <c r="O7" s="395" t="s">
        <v>642</v>
      </c>
      <c r="P7" s="395" t="s">
        <v>641</v>
      </c>
      <c r="Q7" s="395" t="s">
        <v>640</v>
      </c>
      <c r="R7" s="395" t="s">
        <v>639</v>
      </c>
      <c r="S7" s="463" t="s">
        <v>638</v>
      </c>
      <c r="T7" s="462"/>
      <c r="U7" s="423" t="s">
        <v>436</v>
      </c>
      <c r="V7" s="423" t="s">
        <v>643</v>
      </c>
      <c r="W7" s="423" t="s">
        <v>642</v>
      </c>
      <c r="X7" s="423" t="s">
        <v>641</v>
      </c>
      <c r="Y7" s="423" t="s">
        <v>640</v>
      </c>
      <c r="Z7" s="395" t="s">
        <v>639</v>
      </c>
      <c r="AA7" s="423" t="s">
        <v>638</v>
      </c>
    </row>
    <row r="8" spans="1:27">
      <c r="A8" s="461">
        <v>1</v>
      </c>
      <c r="B8" s="460" t="s">
        <v>437</v>
      </c>
      <c r="C8" s="723">
        <f t="shared" ref="C8:C15" si="0">SUM(E8:F8,I8:J8,M8:S8)</f>
        <v>157832883.37880301</v>
      </c>
      <c r="D8" s="704">
        <v>43832467.378576003</v>
      </c>
      <c r="E8" s="704">
        <v>43832467.378576003</v>
      </c>
      <c r="F8" s="704">
        <v>0</v>
      </c>
      <c r="G8" s="704">
        <v>0</v>
      </c>
      <c r="H8" s="704">
        <v>23520753.496151004</v>
      </c>
      <c r="I8" s="704">
        <v>20522810.135051001</v>
      </c>
      <c r="J8" s="704">
        <v>2997943.3610999999</v>
      </c>
      <c r="K8" s="704">
        <v>0</v>
      </c>
      <c r="L8" s="704">
        <v>90479662.504075989</v>
      </c>
      <c r="M8" s="704">
        <v>31407962.583703004</v>
      </c>
      <c r="N8" s="704">
        <v>7213776</v>
      </c>
      <c r="O8" s="704">
        <v>2741951.2933289995</v>
      </c>
      <c r="P8" s="704">
        <v>5192598.0463000005</v>
      </c>
      <c r="Q8" s="704">
        <v>6815312.8153439909</v>
      </c>
      <c r="R8" s="704">
        <v>37108061.765400007</v>
      </c>
      <c r="S8" s="713"/>
      <c r="T8" s="452"/>
      <c r="U8" s="386"/>
      <c r="V8" s="386"/>
      <c r="W8" s="386"/>
      <c r="X8" s="386"/>
      <c r="Y8" s="386"/>
      <c r="Z8" s="386"/>
      <c r="AA8" s="451"/>
    </row>
    <row r="9" spans="1:27">
      <c r="A9" s="458">
        <v>1.1000000000000001</v>
      </c>
      <c r="B9" s="459" t="s">
        <v>447</v>
      </c>
      <c r="C9" s="724">
        <f t="shared" si="0"/>
        <v>155101042.10159302</v>
      </c>
      <c r="D9" s="704">
        <v>43441512.768576004</v>
      </c>
      <c r="E9" s="704">
        <v>43441512.768576004</v>
      </c>
      <c r="F9" s="704">
        <v>0</v>
      </c>
      <c r="G9" s="704">
        <v>0</v>
      </c>
      <c r="H9" s="704">
        <v>23520753.496151004</v>
      </c>
      <c r="I9" s="704">
        <v>20522810.135051001</v>
      </c>
      <c r="J9" s="704">
        <v>2997943.3610999999</v>
      </c>
      <c r="K9" s="704">
        <v>0</v>
      </c>
      <c r="L9" s="704">
        <v>88138775.836866021</v>
      </c>
      <c r="M9" s="704">
        <v>31385937.785263002</v>
      </c>
      <c r="N9" s="704">
        <v>7213776</v>
      </c>
      <c r="O9" s="704">
        <v>1150252.211009</v>
      </c>
      <c r="P9" s="704">
        <v>5152564.3</v>
      </c>
      <c r="Q9" s="704">
        <v>6758147.6676940024</v>
      </c>
      <c r="R9" s="704">
        <v>36478097.872899994</v>
      </c>
      <c r="S9" s="713"/>
      <c r="T9" s="452"/>
      <c r="U9" s="386"/>
      <c r="V9" s="386"/>
      <c r="W9" s="386"/>
      <c r="X9" s="386"/>
      <c r="Y9" s="386"/>
      <c r="Z9" s="386"/>
      <c r="AA9" s="451"/>
    </row>
    <row r="10" spans="1:27">
      <c r="A10" s="456" t="s">
        <v>14</v>
      </c>
      <c r="B10" s="457" t="s">
        <v>448</v>
      </c>
      <c r="C10" s="724">
        <f t="shared" si="0"/>
        <v>150486787.98855498</v>
      </c>
      <c r="D10" s="704">
        <v>43283540.891376004</v>
      </c>
      <c r="E10" s="704">
        <v>43283540.891376004</v>
      </c>
      <c r="F10" s="704">
        <v>0</v>
      </c>
      <c r="G10" s="704">
        <v>0</v>
      </c>
      <c r="H10" s="704">
        <v>23342163.371250998</v>
      </c>
      <c r="I10" s="704">
        <v>20344220.010151003</v>
      </c>
      <c r="J10" s="704">
        <v>2997943.3610999999</v>
      </c>
      <c r="K10" s="704">
        <v>0</v>
      </c>
      <c r="L10" s="704">
        <v>83861083.725928009</v>
      </c>
      <c r="M10" s="704">
        <v>27133026.624325</v>
      </c>
      <c r="N10" s="704">
        <v>7213776</v>
      </c>
      <c r="O10" s="704">
        <v>1150252.211009</v>
      </c>
      <c r="P10" s="704">
        <v>5152564.3</v>
      </c>
      <c r="Q10" s="704">
        <v>6758147.6676939949</v>
      </c>
      <c r="R10" s="704">
        <v>36453316.922899999</v>
      </c>
      <c r="S10" s="713"/>
      <c r="T10" s="452"/>
      <c r="U10" s="386"/>
      <c r="V10" s="386"/>
      <c r="W10" s="386"/>
      <c r="X10" s="386"/>
      <c r="Y10" s="386"/>
      <c r="Z10" s="386"/>
      <c r="AA10" s="451"/>
    </row>
    <row r="11" spans="1:27">
      <c r="A11" s="455" t="s">
        <v>449</v>
      </c>
      <c r="B11" s="454" t="s">
        <v>450</v>
      </c>
      <c r="C11" s="724">
        <f t="shared" si="0"/>
        <v>43212134.59368401</v>
      </c>
      <c r="D11" s="704">
        <v>22384779.080776006</v>
      </c>
      <c r="E11" s="704">
        <v>22384779.080776006</v>
      </c>
      <c r="F11" s="704">
        <v>0</v>
      </c>
      <c r="G11" s="704">
        <v>0</v>
      </c>
      <c r="H11" s="704">
        <v>0</v>
      </c>
      <c r="I11" s="704">
        <v>0</v>
      </c>
      <c r="J11" s="704">
        <v>0</v>
      </c>
      <c r="K11" s="704">
        <v>0</v>
      </c>
      <c r="L11" s="704">
        <v>20827355.512907997</v>
      </c>
      <c r="M11" s="704">
        <v>9452888.1453050002</v>
      </c>
      <c r="N11" s="704">
        <v>7213776</v>
      </c>
      <c r="O11" s="704">
        <v>1150252.211009</v>
      </c>
      <c r="P11" s="704">
        <v>0</v>
      </c>
      <c r="Q11" s="704">
        <v>2310245.0168940001</v>
      </c>
      <c r="R11" s="704">
        <v>700194.13970000006</v>
      </c>
      <c r="S11" s="713"/>
      <c r="T11" s="452"/>
      <c r="U11" s="386"/>
      <c r="V11" s="386"/>
      <c r="W11" s="386"/>
      <c r="X11" s="386"/>
      <c r="Y11" s="386"/>
      <c r="Z11" s="386"/>
      <c r="AA11" s="451"/>
    </row>
    <row r="12" spans="1:27">
      <c r="A12" s="455" t="s">
        <v>451</v>
      </c>
      <c r="B12" s="454" t="s">
        <v>452</v>
      </c>
      <c r="C12" s="724">
        <f t="shared" si="0"/>
        <v>17562700.076351002</v>
      </c>
      <c r="D12" s="704">
        <v>751437.97860000003</v>
      </c>
      <c r="E12" s="704">
        <v>751437.97860000003</v>
      </c>
      <c r="F12" s="704">
        <v>0</v>
      </c>
      <c r="G12" s="704">
        <v>0</v>
      </c>
      <c r="H12" s="704">
        <v>4088876.918751</v>
      </c>
      <c r="I12" s="704">
        <v>4088876.918751</v>
      </c>
      <c r="J12" s="704">
        <v>0</v>
      </c>
      <c r="K12" s="704">
        <v>0</v>
      </c>
      <c r="L12" s="704">
        <v>12722385.179</v>
      </c>
      <c r="M12" s="704">
        <v>12722385.179</v>
      </c>
      <c r="N12" s="704">
        <v>0</v>
      </c>
      <c r="O12" s="704">
        <v>0</v>
      </c>
      <c r="P12" s="704">
        <v>0</v>
      </c>
      <c r="Q12" s="704">
        <v>0</v>
      </c>
      <c r="R12" s="704">
        <v>0</v>
      </c>
      <c r="S12" s="713"/>
      <c r="T12" s="452"/>
      <c r="U12" s="386"/>
      <c r="V12" s="386"/>
      <c r="W12" s="386"/>
      <c r="X12" s="386"/>
      <c r="Y12" s="386"/>
      <c r="Z12" s="386"/>
      <c r="AA12" s="451"/>
    </row>
    <row r="13" spans="1:27">
      <c r="A13" s="455" t="s">
        <v>453</v>
      </c>
      <c r="B13" s="454" t="s">
        <v>454</v>
      </c>
      <c r="C13" s="724">
        <f t="shared" si="0"/>
        <v>13373407.0228</v>
      </c>
      <c r="D13" s="704">
        <v>259240.45680000001</v>
      </c>
      <c r="E13" s="704">
        <v>259240.45680000001</v>
      </c>
      <c r="F13" s="704">
        <v>0</v>
      </c>
      <c r="G13" s="704">
        <v>0</v>
      </c>
      <c r="H13" s="704">
        <v>13114166.566</v>
      </c>
      <c r="I13" s="704">
        <v>13114166.566</v>
      </c>
      <c r="J13" s="704">
        <v>0</v>
      </c>
      <c r="K13" s="704">
        <v>0</v>
      </c>
      <c r="L13" s="704">
        <v>0</v>
      </c>
      <c r="M13" s="704">
        <v>0</v>
      </c>
      <c r="N13" s="704">
        <v>0</v>
      </c>
      <c r="O13" s="704">
        <v>0</v>
      </c>
      <c r="P13" s="704">
        <v>0</v>
      </c>
      <c r="Q13" s="704">
        <v>0</v>
      </c>
      <c r="R13" s="704">
        <v>0</v>
      </c>
      <c r="S13" s="713"/>
      <c r="T13" s="452"/>
      <c r="U13" s="386"/>
      <c r="V13" s="386"/>
      <c r="W13" s="386"/>
      <c r="X13" s="386"/>
      <c r="Y13" s="386"/>
      <c r="Z13" s="386"/>
      <c r="AA13" s="451"/>
    </row>
    <row r="14" spans="1:27">
      <c r="A14" s="455" t="s">
        <v>455</v>
      </c>
      <c r="B14" s="454" t="s">
        <v>456</v>
      </c>
      <c r="C14" s="724">
        <f t="shared" si="0"/>
        <v>76338546.295719996</v>
      </c>
      <c r="D14" s="704">
        <v>19888083.3752</v>
      </c>
      <c r="E14" s="704">
        <v>19888083.3752</v>
      </c>
      <c r="F14" s="704">
        <v>0</v>
      </c>
      <c r="G14" s="704">
        <v>0</v>
      </c>
      <c r="H14" s="704">
        <v>6139119.8864999991</v>
      </c>
      <c r="I14" s="704">
        <v>3141176.5253999997</v>
      </c>
      <c r="J14" s="704">
        <v>2997943.3610999999</v>
      </c>
      <c r="K14" s="704">
        <v>0</v>
      </c>
      <c r="L14" s="704">
        <v>50311343.034019999</v>
      </c>
      <c r="M14" s="704">
        <v>4957753.30002</v>
      </c>
      <c r="N14" s="704">
        <v>0</v>
      </c>
      <c r="O14" s="704">
        <v>0</v>
      </c>
      <c r="P14" s="704">
        <v>5152564.3</v>
      </c>
      <c r="Q14" s="704">
        <v>4447902.6508000046</v>
      </c>
      <c r="R14" s="704">
        <v>35753122.783199996</v>
      </c>
      <c r="S14" s="713"/>
      <c r="T14" s="452"/>
      <c r="U14" s="386"/>
      <c r="V14" s="386"/>
      <c r="W14" s="386"/>
      <c r="X14" s="386"/>
      <c r="Y14" s="386"/>
      <c r="Z14" s="386"/>
      <c r="AA14" s="451"/>
    </row>
    <row r="15" spans="1:27">
      <c r="A15" s="453">
        <v>1.2</v>
      </c>
      <c r="B15" s="449" t="s">
        <v>650</v>
      </c>
      <c r="C15" s="724">
        <f t="shared" si="0"/>
        <v>33214709.416343406</v>
      </c>
      <c r="D15" s="704">
        <v>247055.27522400944</v>
      </c>
      <c r="E15" s="704">
        <v>247055.27522400944</v>
      </c>
      <c r="F15" s="704">
        <v>0</v>
      </c>
      <c r="G15" s="704">
        <v>0</v>
      </c>
      <c r="H15" s="704">
        <v>2560874.7221002108</v>
      </c>
      <c r="I15" s="704">
        <v>2429513.9661908229</v>
      </c>
      <c r="J15" s="704">
        <v>131360.75590938801</v>
      </c>
      <c r="K15" s="704">
        <v>0</v>
      </c>
      <c r="L15" s="704">
        <v>30406779.419019196</v>
      </c>
      <c r="M15" s="704">
        <v>7539613.1872840673</v>
      </c>
      <c r="N15" s="704">
        <v>3901805.4361243402</v>
      </c>
      <c r="O15" s="704">
        <v>4025.8827385315008</v>
      </c>
      <c r="P15" s="704">
        <v>2061025.7200000002</v>
      </c>
      <c r="Q15" s="704">
        <v>3876793.5712839309</v>
      </c>
      <c r="R15" s="704">
        <v>13023515.621588318</v>
      </c>
      <c r="S15" s="713"/>
      <c r="T15" s="452"/>
      <c r="U15" s="386"/>
      <c r="V15" s="386"/>
      <c r="W15" s="386"/>
      <c r="X15" s="386"/>
      <c r="Y15" s="386"/>
      <c r="Z15" s="386"/>
      <c r="AA15" s="451"/>
    </row>
    <row r="16" spans="1:27">
      <c r="A16" s="450">
        <v>1.3</v>
      </c>
      <c r="B16" s="449" t="s">
        <v>495</v>
      </c>
      <c r="C16" s="725">
        <v>0</v>
      </c>
      <c r="D16" s="726"/>
      <c r="E16" s="726"/>
      <c r="F16" s="726"/>
      <c r="G16" s="726"/>
      <c r="H16" s="726"/>
      <c r="I16" s="726"/>
      <c r="J16" s="726"/>
      <c r="K16" s="726"/>
      <c r="L16" s="726"/>
      <c r="M16" s="726"/>
      <c r="N16" s="726"/>
      <c r="O16" s="726"/>
      <c r="P16" s="726"/>
      <c r="Q16" s="726"/>
      <c r="R16" s="726"/>
      <c r="S16" s="727"/>
      <c r="T16" s="448"/>
      <c r="U16" s="447"/>
      <c r="V16" s="447"/>
      <c r="W16" s="447"/>
      <c r="X16" s="447"/>
      <c r="Y16" s="447"/>
      <c r="Z16" s="447"/>
      <c r="AA16" s="446"/>
    </row>
    <row r="17" spans="1:27" s="431" customFormat="1">
      <c r="A17" s="444" t="s">
        <v>457</v>
      </c>
      <c r="B17" s="445" t="s">
        <v>458</v>
      </c>
      <c r="C17" s="724">
        <f>SUM(E17:F17,I17:J17,M17:S17)</f>
        <v>138606618.55924299</v>
      </c>
      <c r="D17" s="705">
        <v>31379296.813876007</v>
      </c>
      <c r="E17" s="705">
        <v>31379296.813876007</v>
      </c>
      <c r="F17" s="705">
        <v>0</v>
      </c>
      <c r="G17" s="705">
        <v>0</v>
      </c>
      <c r="H17" s="704">
        <v>21561413.721151005</v>
      </c>
      <c r="I17" s="705">
        <v>20307335.409651</v>
      </c>
      <c r="J17" s="704">
        <v>1254078.3115000001</v>
      </c>
      <c r="K17" s="705">
        <v>0</v>
      </c>
      <c r="L17" s="704">
        <v>85665908.024216026</v>
      </c>
      <c r="M17" s="705">
        <v>31124049.988913</v>
      </c>
      <c r="N17" s="705">
        <v>7213776</v>
      </c>
      <c r="O17" s="705">
        <v>1150252.211009</v>
      </c>
      <c r="P17" s="705">
        <v>5152564.3</v>
      </c>
      <c r="Q17" s="705">
        <v>4944963.8168940172</v>
      </c>
      <c r="R17" s="705">
        <v>36080301.707399994</v>
      </c>
      <c r="S17" s="713"/>
      <c r="T17" s="438"/>
      <c r="U17" s="387"/>
      <c r="V17" s="387"/>
      <c r="W17" s="387"/>
      <c r="X17" s="387"/>
      <c r="Y17" s="387"/>
      <c r="Z17" s="387"/>
      <c r="AA17" s="437"/>
    </row>
    <row r="18" spans="1:27" s="431" customFormat="1">
      <c r="A18" s="441" t="s">
        <v>459</v>
      </c>
      <c r="B18" s="442" t="s">
        <v>460</v>
      </c>
      <c r="C18" s="724">
        <f>SUM(E18:F18,I18:J18,M18:S18)</f>
        <v>129015440.749635</v>
      </c>
      <c r="D18" s="705">
        <v>31336800.768076003</v>
      </c>
      <c r="E18" s="705">
        <v>31336800.768076006</v>
      </c>
      <c r="F18" s="705">
        <v>0</v>
      </c>
      <c r="G18" s="705">
        <v>0</v>
      </c>
      <c r="H18" s="704">
        <v>21382823.596251</v>
      </c>
      <c r="I18" s="705">
        <v>20128745.284751002</v>
      </c>
      <c r="J18" s="705">
        <v>0</v>
      </c>
      <c r="K18" s="705">
        <v>0</v>
      </c>
      <c r="L18" s="704">
        <v>77549894.69680801</v>
      </c>
      <c r="M18" s="705">
        <v>26797491.529105</v>
      </c>
      <c r="N18" s="705">
        <v>7213776</v>
      </c>
      <c r="O18" s="705">
        <v>1150252.211009</v>
      </c>
      <c r="P18" s="705">
        <v>4497010</v>
      </c>
      <c r="Q18" s="705">
        <v>4944963.8168940023</v>
      </c>
      <c r="R18" s="705">
        <v>32946401.139799997</v>
      </c>
      <c r="S18" s="713"/>
      <c r="T18" s="438"/>
      <c r="U18" s="387"/>
      <c r="V18" s="387"/>
      <c r="W18" s="387"/>
      <c r="X18" s="387"/>
      <c r="Y18" s="387"/>
      <c r="Z18" s="387"/>
      <c r="AA18" s="437"/>
    </row>
    <row r="19" spans="1:27" s="431" customFormat="1">
      <c r="A19" s="444" t="s">
        <v>461</v>
      </c>
      <c r="B19" s="443" t="s">
        <v>462</v>
      </c>
      <c r="C19" s="724">
        <f>SUM(E19:F19,I19:J19,M19:S19)</f>
        <v>337608461.34445697</v>
      </c>
      <c r="D19" s="705">
        <v>159315851.69112396</v>
      </c>
      <c r="E19" s="705">
        <v>159315851.69112396</v>
      </c>
      <c r="F19" s="705">
        <v>0</v>
      </c>
      <c r="G19" s="705">
        <v>0</v>
      </c>
      <c r="H19" s="704">
        <v>20595351.310249012</v>
      </c>
      <c r="I19" s="705">
        <v>20595351.310249012</v>
      </c>
      <c r="J19" s="705">
        <v>0</v>
      </c>
      <c r="K19" s="705">
        <v>0</v>
      </c>
      <c r="L19" s="704">
        <v>157697258.34308404</v>
      </c>
      <c r="M19" s="705">
        <v>79453553.081787005</v>
      </c>
      <c r="N19" s="705">
        <v>18141424.5</v>
      </c>
      <c r="O19" s="705">
        <v>692027.29449100001</v>
      </c>
      <c r="P19" s="705">
        <v>6751285.7000000002</v>
      </c>
      <c r="Q19" s="705">
        <v>1496526.854106009</v>
      </c>
      <c r="R19" s="705">
        <v>51162440.912699997</v>
      </c>
      <c r="S19" s="728"/>
      <c r="T19" s="438"/>
      <c r="U19" s="387"/>
      <c r="V19" s="387"/>
      <c r="W19" s="387"/>
      <c r="X19" s="387"/>
      <c r="Y19" s="387"/>
      <c r="Z19" s="387"/>
      <c r="AA19" s="437"/>
    </row>
    <row r="20" spans="1:27" s="431" customFormat="1">
      <c r="A20" s="441" t="s">
        <v>463</v>
      </c>
      <c r="B20" s="442" t="s">
        <v>460</v>
      </c>
      <c r="C20" s="724">
        <f>SUM(E20:F20,I20:J20,M20:S20)</f>
        <v>190174280.50696498</v>
      </c>
      <c r="D20" s="705">
        <v>154567089.40262395</v>
      </c>
      <c r="E20" s="705">
        <v>154567089.40262398</v>
      </c>
      <c r="F20" s="705">
        <v>0</v>
      </c>
      <c r="G20" s="705">
        <v>0</v>
      </c>
      <c r="H20" s="704">
        <v>3901159.9152490003</v>
      </c>
      <c r="I20" s="705">
        <v>3901159.9152490003</v>
      </c>
      <c r="J20" s="705">
        <v>0</v>
      </c>
      <c r="K20" s="705">
        <v>0</v>
      </c>
      <c r="L20" s="704">
        <v>31706031.189092007</v>
      </c>
      <c r="M20" s="705">
        <v>25514370.680195004</v>
      </c>
      <c r="N20" s="705">
        <v>3645180.5</v>
      </c>
      <c r="O20" s="705">
        <v>692027.29449100001</v>
      </c>
      <c r="P20" s="705">
        <v>0</v>
      </c>
      <c r="Q20" s="705">
        <v>1496526.8541060002</v>
      </c>
      <c r="R20" s="705">
        <v>357925.86029999994</v>
      </c>
      <c r="S20" s="728"/>
      <c r="T20" s="438"/>
      <c r="U20" s="387"/>
      <c r="V20" s="387"/>
      <c r="W20" s="387"/>
      <c r="X20" s="387"/>
      <c r="Y20" s="387"/>
      <c r="Z20" s="387"/>
      <c r="AA20" s="437"/>
    </row>
    <row r="21" spans="1:27" s="431" customFormat="1">
      <c r="A21" s="440">
        <v>1.4</v>
      </c>
      <c r="B21" s="439" t="s">
        <v>464</v>
      </c>
      <c r="C21" s="724">
        <f>SUM(E21:F21,I21:J21,M21:S21)</f>
        <v>44648.72</v>
      </c>
      <c r="D21" s="705">
        <v>44648.72</v>
      </c>
      <c r="E21" s="705">
        <v>44648.72</v>
      </c>
      <c r="F21" s="705">
        <v>0</v>
      </c>
      <c r="G21" s="705">
        <v>0</v>
      </c>
      <c r="H21" s="704">
        <v>0</v>
      </c>
      <c r="I21" s="705">
        <v>0</v>
      </c>
      <c r="J21" s="705">
        <v>0</v>
      </c>
      <c r="K21" s="705">
        <v>0</v>
      </c>
      <c r="L21" s="704">
        <v>0</v>
      </c>
      <c r="M21" s="705">
        <v>0</v>
      </c>
      <c r="N21" s="705">
        <v>0</v>
      </c>
      <c r="O21" s="705">
        <v>0</v>
      </c>
      <c r="P21" s="705">
        <v>0</v>
      </c>
      <c r="Q21" s="705">
        <v>0</v>
      </c>
      <c r="R21" s="705">
        <v>0</v>
      </c>
      <c r="S21" s="728"/>
      <c r="T21" s="438"/>
      <c r="U21" s="387"/>
      <c r="V21" s="387"/>
      <c r="W21" s="387"/>
      <c r="X21" s="387"/>
      <c r="Y21" s="387"/>
      <c r="Z21" s="387"/>
      <c r="AA21" s="437"/>
    </row>
    <row r="22" spans="1:27" s="431" customFormat="1" ht="12.6" thickBot="1">
      <c r="A22" s="436">
        <v>1.5</v>
      </c>
      <c r="B22" s="435" t="s">
        <v>465</v>
      </c>
      <c r="C22" s="729">
        <v>0</v>
      </c>
      <c r="D22" s="730">
        <v>0</v>
      </c>
      <c r="E22" s="730">
        <v>0</v>
      </c>
      <c r="F22" s="730">
        <v>0</v>
      </c>
      <c r="G22" s="730">
        <v>0</v>
      </c>
      <c r="H22" s="704">
        <v>0</v>
      </c>
      <c r="I22" s="730">
        <v>0</v>
      </c>
      <c r="J22" s="730">
        <v>0</v>
      </c>
      <c r="K22" s="730">
        <v>0</v>
      </c>
      <c r="L22" s="704">
        <v>0</v>
      </c>
      <c r="M22" s="730">
        <v>0</v>
      </c>
      <c r="N22" s="730">
        <v>0</v>
      </c>
      <c r="O22" s="730">
        <v>0</v>
      </c>
      <c r="P22" s="730">
        <v>0</v>
      </c>
      <c r="Q22" s="730">
        <v>0</v>
      </c>
      <c r="R22" s="730">
        <v>0</v>
      </c>
      <c r="S22" s="731"/>
      <c r="T22" s="434"/>
      <c r="U22" s="433"/>
      <c r="V22" s="433"/>
      <c r="W22" s="433"/>
      <c r="X22" s="433"/>
      <c r="Y22" s="433"/>
      <c r="Z22" s="433"/>
      <c r="AA22" s="432"/>
    </row>
    <row r="23" spans="1:27">
      <c r="A23" s="419"/>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onditionalFormatting>
  <conditionalFormatting sqref="A5">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72"/>
  <sheetViews>
    <sheetView topLeftCell="A3" zoomScale="80" zoomScaleNormal="80" workbookViewId="0">
      <selection activeCell="F36" sqref="F7:G36"/>
    </sheetView>
  </sheetViews>
  <sheetFormatPr defaultColWidth="8.6640625" defaultRowHeight="13.8"/>
  <cols>
    <col min="1" max="1" width="8.6640625" style="561"/>
    <col min="2" max="2" width="69.33203125" style="562" customWidth="1"/>
    <col min="3" max="3" width="13.6640625" style="757" customWidth="1"/>
    <col min="4" max="4" width="14.44140625" style="757" customWidth="1"/>
    <col min="5" max="6" width="13.33203125" style="757" customWidth="1"/>
    <col min="7" max="7" width="14.6640625" style="757" bestFit="1" customWidth="1"/>
    <col min="8" max="8" width="13.33203125" style="757" customWidth="1"/>
    <col min="9" max="16384" width="8.6640625" style="527"/>
  </cols>
  <sheetData>
    <row r="1" spans="1:8">
      <c r="A1" s="218" t="s">
        <v>30</v>
      </c>
      <c r="B1" s="526" t="str">
        <f>'Info '!C2</f>
        <v>VTB Bank Georgia JSC</v>
      </c>
      <c r="C1" s="758"/>
    </row>
    <row r="2" spans="1:8">
      <c r="A2" s="218" t="s">
        <v>31</v>
      </c>
      <c r="B2" s="528">
        <f>'1. key ratios '!B2</f>
        <v>46203</v>
      </c>
      <c r="C2" s="759"/>
      <c r="D2" s="760"/>
      <c r="E2" s="760"/>
      <c r="F2" s="760"/>
      <c r="G2" s="760"/>
      <c r="H2" s="760"/>
    </row>
    <row r="3" spans="1:8">
      <c r="A3" s="218"/>
      <c r="B3" s="529"/>
      <c r="C3" s="759"/>
      <c r="D3" s="760"/>
      <c r="E3" s="760"/>
      <c r="F3" s="760"/>
      <c r="G3" s="760"/>
      <c r="H3" s="760"/>
    </row>
    <row r="4" spans="1:8" ht="21" customHeight="1">
      <c r="A4" s="781" t="s">
        <v>6</v>
      </c>
      <c r="B4" s="782" t="s">
        <v>521</v>
      </c>
      <c r="C4" s="784" t="s">
        <v>522</v>
      </c>
      <c r="D4" s="784"/>
      <c r="E4" s="784"/>
      <c r="F4" s="784" t="s">
        <v>523</v>
      </c>
      <c r="G4" s="784"/>
      <c r="H4" s="785"/>
    </row>
    <row r="5" spans="1:8" ht="21" customHeight="1">
      <c r="A5" s="781"/>
      <c r="B5" s="783"/>
      <c r="C5" s="761" t="s">
        <v>32</v>
      </c>
      <c r="D5" s="761" t="s">
        <v>33</v>
      </c>
      <c r="E5" s="761" t="s">
        <v>34</v>
      </c>
      <c r="F5" s="761" t="s">
        <v>32</v>
      </c>
      <c r="G5" s="761" t="s">
        <v>33</v>
      </c>
      <c r="H5" s="761" t="s">
        <v>34</v>
      </c>
    </row>
    <row r="6" spans="1:8" ht="26.7" customHeight="1">
      <c r="A6" s="781"/>
      <c r="B6" s="531" t="s">
        <v>524</v>
      </c>
      <c r="C6" s="786"/>
      <c r="D6" s="787"/>
      <c r="E6" s="787"/>
      <c r="F6" s="787"/>
      <c r="G6" s="787"/>
      <c r="H6" s="788"/>
    </row>
    <row r="7" spans="1:8" ht="22.95" customHeight="1">
      <c r="A7" s="532">
        <v>1</v>
      </c>
      <c r="B7" s="533" t="s">
        <v>525</v>
      </c>
      <c r="C7" s="630">
        <v>103841651.73999999</v>
      </c>
      <c r="D7" s="630">
        <v>100386252.9003</v>
      </c>
      <c r="E7" s="631">
        <f>C7+D7</f>
        <v>204227904.64029998</v>
      </c>
      <c r="F7" s="630">
        <v>99114063.549999997</v>
      </c>
      <c r="G7" s="630">
        <v>97582054.948799983</v>
      </c>
      <c r="H7" s="631">
        <f>F7+G7</f>
        <v>196696118.49879998</v>
      </c>
    </row>
    <row r="8" spans="1:8" ht="14.4">
      <c r="A8" s="532">
        <v>1.1000000000000001</v>
      </c>
      <c r="B8" s="534" t="s">
        <v>526</v>
      </c>
      <c r="C8" s="630">
        <v>103441551.94</v>
      </c>
      <c r="D8" s="630">
        <v>93579702.912200004</v>
      </c>
      <c r="E8" s="631">
        <f t="shared" ref="E8:E36" si="0">C8+D8</f>
        <v>197021254.8522</v>
      </c>
      <c r="F8" s="630">
        <v>99113712.189999998</v>
      </c>
      <c r="G8" s="630">
        <v>90362151.298799977</v>
      </c>
      <c r="H8" s="631">
        <f t="shared" ref="H8:H36" si="1">F8+G8</f>
        <v>189475863.48879999</v>
      </c>
    </row>
    <row r="9" spans="1:8" ht="14.4">
      <c r="A9" s="532">
        <v>1.2</v>
      </c>
      <c r="B9" s="534" t="s">
        <v>527</v>
      </c>
      <c r="C9" s="630">
        <v>400099.8</v>
      </c>
      <c r="D9" s="630">
        <v>0</v>
      </c>
      <c r="E9" s="631">
        <f t="shared" si="0"/>
        <v>400099.8</v>
      </c>
      <c r="F9" s="630">
        <v>351.36</v>
      </c>
      <c r="G9" s="630">
        <v>0</v>
      </c>
      <c r="H9" s="631">
        <f t="shared" si="1"/>
        <v>351.36</v>
      </c>
    </row>
    <row r="10" spans="1:8" ht="14.4">
      <c r="A10" s="532">
        <v>1.3</v>
      </c>
      <c r="B10" s="534" t="s">
        <v>528</v>
      </c>
      <c r="C10" s="630">
        <v>0</v>
      </c>
      <c r="D10" s="630">
        <v>6806549.9880999988</v>
      </c>
      <c r="E10" s="631">
        <f t="shared" si="0"/>
        <v>6806549.9880999988</v>
      </c>
      <c r="F10" s="630">
        <v>0</v>
      </c>
      <c r="G10" s="630">
        <v>7219903.6500000004</v>
      </c>
      <c r="H10" s="631">
        <f t="shared" si="1"/>
        <v>7219903.6500000004</v>
      </c>
    </row>
    <row r="11" spans="1:8" ht="14.4">
      <c r="A11" s="532">
        <v>2</v>
      </c>
      <c r="B11" s="535" t="s">
        <v>529</v>
      </c>
      <c r="C11" s="630"/>
      <c r="D11" s="630"/>
      <c r="E11" s="631">
        <f t="shared" si="0"/>
        <v>0</v>
      </c>
      <c r="F11" s="630"/>
      <c r="G11" s="630"/>
      <c r="H11" s="631">
        <f t="shared" si="1"/>
        <v>0</v>
      </c>
    </row>
    <row r="12" spans="1:8" ht="14.4">
      <c r="A12" s="532">
        <v>2.1</v>
      </c>
      <c r="B12" s="536" t="s">
        <v>530</v>
      </c>
      <c r="C12" s="630"/>
      <c r="D12" s="630"/>
      <c r="E12" s="631">
        <f t="shared" si="0"/>
        <v>0</v>
      </c>
      <c r="F12" s="630"/>
      <c r="G12" s="630"/>
      <c r="H12" s="631">
        <f t="shared" si="1"/>
        <v>0</v>
      </c>
    </row>
    <row r="13" spans="1:8" ht="26.7" customHeight="1">
      <c r="A13" s="532">
        <v>3</v>
      </c>
      <c r="B13" s="537" t="s">
        <v>531</v>
      </c>
      <c r="C13" s="630"/>
      <c r="D13" s="630"/>
      <c r="E13" s="631">
        <f t="shared" si="0"/>
        <v>0</v>
      </c>
      <c r="F13" s="630"/>
      <c r="G13" s="630"/>
      <c r="H13" s="631">
        <f t="shared" si="1"/>
        <v>0</v>
      </c>
    </row>
    <row r="14" spans="1:8" ht="26.7" customHeight="1">
      <c r="A14" s="532">
        <v>4</v>
      </c>
      <c r="B14" s="538" t="s">
        <v>532</v>
      </c>
      <c r="C14" s="630"/>
      <c r="D14" s="630"/>
      <c r="E14" s="631">
        <f t="shared" si="0"/>
        <v>0</v>
      </c>
      <c r="F14" s="630"/>
      <c r="G14" s="630"/>
      <c r="H14" s="631">
        <f t="shared" si="1"/>
        <v>0</v>
      </c>
    </row>
    <row r="15" spans="1:8" ht="24.45" customHeight="1">
      <c r="A15" s="532">
        <v>5</v>
      </c>
      <c r="B15" s="539" t="s">
        <v>533</v>
      </c>
      <c r="C15" s="632">
        <v>54000</v>
      </c>
      <c r="D15" s="632">
        <v>0</v>
      </c>
      <c r="E15" s="633">
        <f t="shared" si="0"/>
        <v>54000</v>
      </c>
      <c r="F15" s="632">
        <v>54000</v>
      </c>
      <c r="G15" s="632">
        <v>0</v>
      </c>
      <c r="H15" s="633">
        <f t="shared" si="1"/>
        <v>54000</v>
      </c>
    </row>
    <row r="16" spans="1:8" ht="14.4">
      <c r="A16" s="532">
        <v>5.0999999999999996</v>
      </c>
      <c r="B16" s="540" t="s">
        <v>534</v>
      </c>
      <c r="C16" s="630">
        <v>54000</v>
      </c>
      <c r="D16" s="630">
        <v>0</v>
      </c>
      <c r="E16" s="631">
        <f t="shared" si="0"/>
        <v>54000</v>
      </c>
      <c r="F16" s="630">
        <v>54000</v>
      </c>
      <c r="G16" s="630">
        <v>0</v>
      </c>
      <c r="H16" s="631">
        <f t="shared" si="1"/>
        <v>54000</v>
      </c>
    </row>
    <row r="17" spans="1:8" ht="14.4">
      <c r="A17" s="532">
        <v>5.2</v>
      </c>
      <c r="B17" s="540" t="s">
        <v>535</v>
      </c>
      <c r="C17" s="630"/>
      <c r="D17" s="630"/>
      <c r="E17" s="631">
        <f t="shared" si="0"/>
        <v>0</v>
      </c>
      <c r="F17" s="630"/>
      <c r="G17" s="630"/>
      <c r="H17" s="631">
        <f t="shared" si="1"/>
        <v>0</v>
      </c>
    </row>
    <row r="18" spans="1:8" ht="14.4">
      <c r="A18" s="532">
        <v>5.3</v>
      </c>
      <c r="B18" s="541" t="s">
        <v>536</v>
      </c>
      <c r="C18" s="630"/>
      <c r="D18" s="630"/>
      <c r="E18" s="631">
        <f t="shared" si="0"/>
        <v>0</v>
      </c>
      <c r="F18" s="630"/>
      <c r="G18" s="630"/>
      <c r="H18" s="631">
        <f t="shared" si="1"/>
        <v>0</v>
      </c>
    </row>
    <row r="19" spans="1:8" ht="14.4">
      <c r="A19" s="532">
        <v>6</v>
      </c>
      <c r="B19" s="537" t="s">
        <v>537</v>
      </c>
      <c r="C19" s="630">
        <v>45652498.379230544</v>
      </c>
      <c r="D19" s="630">
        <v>78045649.206908911</v>
      </c>
      <c r="E19" s="631">
        <f t="shared" si="0"/>
        <v>123698147.58613946</v>
      </c>
      <c r="F19" s="630">
        <v>48471641.228598222</v>
      </c>
      <c r="G19" s="630">
        <v>95047946.276518852</v>
      </c>
      <c r="H19" s="631">
        <f t="shared" si="1"/>
        <v>143519587.50511706</v>
      </c>
    </row>
    <row r="20" spans="1:8" ht="14.4">
      <c r="A20" s="532">
        <v>6.1</v>
      </c>
      <c r="B20" s="540" t="s">
        <v>535</v>
      </c>
      <c r="C20" s="630"/>
      <c r="D20" s="630"/>
      <c r="E20" s="631">
        <f t="shared" si="0"/>
        <v>0</v>
      </c>
      <c r="F20" s="630"/>
      <c r="G20" s="630"/>
      <c r="H20" s="631">
        <f t="shared" si="1"/>
        <v>0</v>
      </c>
    </row>
    <row r="21" spans="1:8" ht="14.4">
      <c r="A21" s="532">
        <v>6.2</v>
      </c>
      <c r="B21" s="541" t="s">
        <v>536</v>
      </c>
      <c r="C21" s="630">
        <v>45652498.379230544</v>
      </c>
      <c r="D21" s="630">
        <v>78045649.206908911</v>
      </c>
      <c r="E21" s="631">
        <f t="shared" si="0"/>
        <v>123698147.58613946</v>
      </c>
      <c r="F21" s="630">
        <v>48471641.228598222</v>
      </c>
      <c r="G21" s="630">
        <v>95047946.276518852</v>
      </c>
      <c r="H21" s="631">
        <f t="shared" si="1"/>
        <v>143519587.50511706</v>
      </c>
    </row>
    <row r="22" spans="1:8" ht="14.4">
      <c r="A22" s="532">
        <v>7</v>
      </c>
      <c r="B22" s="535" t="s">
        <v>538</v>
      </c>
      <c r="C22" s="630"/>
      <c r="D22" s="630"/>
      <c r="E22" s="631">
        <f t="shared" si="0"/>
        <v>0</v>
      </c>
      <c r="F22" s="630"/>
      <c r="G22" s="630"/>
      <c r="H22" s="631">
        <f t="shared" si="1"/>
        <v>0</v>
      </c>
    </row>
    <row r="23" spans="1:8" ht="14.4">
      <c r="A23" s="532">
        <v>8</v>
      </c>
      <c r="B23" s="542" t="s">
        <v>539</v>
      </c>
      <c r="C23" s="630"/>
      <c r="D23" s="630"/>
      <c r="E23" s="631">
        <f t="shared" si="0"/>
        <v>0</v>
      </c>
      <c r="F23" s="630"/>
      <c r="G23" s="630"/>
      <c r="H23" s="631">
        <f t="shared" si="1"/>
        <v>0</v>
      </c>
    </row>
    <row r="24" spans="1:8" ht="14.4">
      <c r="A24" s="532">
        <v>9</v>
      </c>
      <c r="B24" s="538" t="s">
        <v>540</v>
      </c>
      <c r="C24" s="630">
        <v>60289722.899999999</v>
      </c>
      <c r="D24" s="630">
        <v>0</v>
      </c>
      <c r="E24" s="631">
        <f t="shared" si="0"/>
        <v>60289722.899999999</v>
      </c>
      <c r="F24" s="630">
        <v>61198018.200000003</v>
      </c>
      <c r="G24" s="630">
        <v>0</v>
      </c>
      <c r="H24" s="631">
        <f t="shared" si="1"/>
        <v>61198018.200000003</v>
      </c>
    </row>
    <row r="25" spans="1:8" ht="14.4">
      <c r="A25" s="532">
        <v>9.1</v>
      </c>
      <c r="B25" s="540" t="s">
        <v>541</v>
      </c>
      <c r="C25" s="630">
        <v>31846446.029999997</v>
      </c>
      <c r="D25" s="630"/>
      <c r="E25" s="631">
        <f t="shared" si="0"/>
        <v>31846446.029999997</v>
      </c>
      <c r="F25" s="630">
        <v>33432418.200000003</v>
      </c>
      <c r="G25" s="630"/>
      <c r="H25" s="631">
        <f t="shared" si="1"/>
        <v>33432418.200000003</v>
      </c>
    </row>
    <row r="26" spans="1:8" ht="14.4">
      <c r="A26" s="532">
        <v>9.1999999999999993</v>
      </c>
      <c r="B26" s="540" t="s">
        <v>542</v>
      </c>
      <c r="C26" s="630">
        <v>28443276.870000001</v>
      </c>
      <c r="D26" s="630"/>
      <c r="E26" s="631">
        <f t="shared" si="0"/>
        <v>28443276.870000001</v>
      </c>
      <c r="F26" s="630">
        <v>27765600</v>
      </c>
      <c r="G26" s="630"/>
      <c r="H26" s="631">
        <f t="shared" si="1"/>
        <v>27765600</v>
      </c>
    </row>
    <row r="27" spans="1:8" ht="14.4">
      <c r="A27" s="532">
        <v>10</v>
      </c>
      <c r="B27" s="538" t="s">
        <v>543</v>
      </c>
      <c r="C27" s="630">
        <v>702457.27</v>
      </c>
      <c r="D27" s="630">
        <v>0</v>
      </c>
      <c r="E27" s="631">
        <f t="shared" si="0"/>
        <v>702457.27</v>
      </c>
      <c r="F27" s="630">
        <v>908838.35999999987</v>
      </c>
      <c r="G27" s="630">
        <v>0</v>
      </c>
      <c r="H27" s="631">
        <f t="shared" si="1"/>
        <v>908838.35999999987</v>
      </c>
    </row>
    <row r="28" spans="1:8" ht="14.4">
      <c r="A28" s="532">
        <v>10.1</v>
      </c>
      <c r="B28" s="540" t="s">
        <v>544</v>
      </c>
      <c r="C28" s="630"/>
      <c r="D28" s="630"/>
      <c r="E28" s="631">
        <f t="shared" si="0"/>
        <v>0</v>
      </c>
      <c r="F28" s="630"/>
      <c r="G28" s="630"/>
      <c r="H28" s="631">
        <f t="shared" si="1"/>
        <v>0</v>
      </c>
    </row>
    <row r="29" spans="1:8" ht="14.4">
      <c r="A29" s="532">
        <v>10.199999999999999</v>
      </c>
      <c r="B29" s="540" t="s">
        <v>545</v>
      </c>
      <c r="C29" s="630">
        <v>702457.27</v>
      </c>
      <c r="D29" s="630"/>
      <c r="E29" s="631">
        <f t="shared" si="0"/>
        <v>702457.27</v>
      </c>
      <c r="F29" s="630">
        <v>908838.35999999987</v>
      </c>
      <c r="G29" s="630"/>
      <c r="H29" s="631">
        <f t="shared" si="1"/>
        <v>908838.35999999987</v>
      </c>
    </row>
    <row r="30" spans="1:8" ht="14.4">
      <c r="A30" s="532">
        <v>11</v>
      </c>
      <c r="B30" s="538" t="s">
        <v>546</v>
      </c>
      <c r="C30" s="630">
        <v>0</v>
      </c>
      <c r="D30" s="630">
        <v>0</v>
      </c>
      <c r="E30" s="631">
        <f t="shared" si="0"/>
        <v>0</v>
      </c>
      <c r="F30" s="630">
        <v>0</v>
      </c>
      <c r="G30" s="630">
        <v>0</v>
      </c>
      <c r="H30" s="631">
        <f t="shared" si="1"/>
        <v>0</v>
      </c>
    </row>
    <row r="31" spans="1:8" ht="14.4">
      <c r="A31" s="532">
        <v>11.1</v>
      </c>
      <c r="B31" s="540" t="s">
        <v>547</v>
      </c>
      <c r="C31" s="630">
        <v>0</v>
      </c>
      <c r="D31" s="630"/>
      <c r="E31" s="631">
        <f t="shared" si="0"/>
        <v>0</v>
      </c>
      <c r="F31" s="630">
        <v>0</v>
      </c>
      <c r="G31" s="630"/>
      <c r="H31" s="631">
        <f t="shared" si="1"/>
        <v>0</v>
      </c>
    </row>
    <row r="32" spans="1:8" ht="14.4">
      <c r="A32" s="532">
        <v>11.2</v>
      </c>
      <c r="B32" s="540" t="s">
        <v>548</v>
      </c>
      <c r="C32" s="630">
        <v>0</v>
      </c>
      <c r="D32" s="630"/>
      <c r="E32" s="631">
        <f t="shared" si="0"/>
        <v>0</v>
      </c>
      <c r="F32" s="630">
        <v>0</v>
      </c>
      <c r="G32" s="630"/>
      <c r="H32" s="631">
        <f t="shared" si="1"/>
        <v>0</v>
      </c>
    </row>
    <row r="33" spans="1:8" ht="14.4">
      <c r="A33" s="532">
        <v>13</v>
      </c>
      <c r="B33" s="538" t="s">
        <v>549</v>
      </c>
      <c r="C33" s="630">
        <v>40745245.906149983</v>
      </c>
      <c r="D33" s="630">
        <v>682049.44235925516</v>
      </c>
      <c r="E33" s="631">
        <f t="shared" si="0"/>
        <v>41427295.348509237</v>
      </c>
      <c r="F33" s="630">
        <v>43340471.980000004</v>
      </c>
      <c r="G33" s="630">
        <v>712430.63089999999</v>
      </c>
      <c r="H33" s="631">
        <f t="shared" si="1"/>
        <v>44052902.610900007</v>
      </c>
    </row>
    <row r="34" spans="1:8" ht="14.4">
      <c r="A34" s="532">
        <v>13.1</v>
      </c>
      <c r="B34" s="543" t="s">
        <v>550</v>
      </c>
      <c r="C34" s="630">
        <v>24416532.390000001</v>
      </c>
      <c r="D34" s="630"/>
      <c r="E34" s="631">
        <f t="shared" si="0"/>
        <v>24416532.390000001</v>
      </c>
      <c r="F34" s="630">
        <v>27298636.440000001</v>
      </c>
      <c r="G34" s="630"/>
      <c r="H34" s="631">
        <f t="shared" si="1"/>
        <v>27298636.440000001</v>
      </c>
    </row>
    <row r="35" spans="1:8" ht="14.4">
      <c r="A35" s="532">
        <v>13.2</v>
      </c>
      <c r="B35" s="543" t="s">
        <v>551</v>
      </c>
      <c r="C35" s="630"/>
      <c r="D35" s="630"/>
      <c r="E35" s="631">
        <f t="shared" si="0"/>
        <v>0</v>
      </c>
      <c r="F35" s="630"/>
      <c r="G35" s="630"/>
      <c r="H35" s="631">
        <f t="shared" si="1"/>
        <v>0</v>
      </c>
    </row>
    <row r="36" spans="1:8" ht="14.4">
      <c r="A36" s="532">
        <v>14</v>
      </c>
      <c r="B36" s="544" t="s">
        <v>552</v>
      </c>
      <c r="C36" s="630">
        <v>251285576.19538054</v>
      </c>
      <c r="D36" s="630">
        <v>179113951.54956818</v>
      </c>
      <c r="E36" s="631">
        <f t="shared" si="0"/>
        <v>430399527.74494874</v>
      </c>
      <c r="F36" s="630">
        <v>253087033.31859827</v>
      </c>
      <c r="G36" s="630">
        <v>193342431.85621884</v>
      </c>
      <c r="H36" s="631">
        <f t="shared" si="1"/>
        <v>446429465.17481709</v>
      </c>
    </row>
    <row r="37" spans="1:8" ht="22.5" customHeight="1">
      <c r="A37" s="532"/>
      <c r="B37" s="545" t="s">
        <v>553</v>
      </c>
      <c r="C37" s="778"/>
      <c r="D37" s="779"/>
      <c r="E37" s="779"/>
      <c r="F37" s="779"/>
      <c r="G37" s="779"/>
      <c r="H37" s="780"/>
    </row>
    <row r="38" spans="1:8" ht="14.4">
      <c r="A38" s="532">
        <v>15</v>
      </c>
      <c r="B38" s="546" t="s">
        <v>554</v>
      </c>
      <c r="C38" s="630"/>
      <c r="D38" s="630"/>
      <c r="E38" s="631">
        <f>C38+D38</f>
        <v>0</v>
      </c>
      <c r="F38" s="630"/>
      <c r="G38" s="630"/>
      <c r="H38" s="631">
        <f>F38+G38</f>
        <v>0</v>
      </c>
    </row>
    <row r="39" spans="1:8" ht="14.4">
      <c r="A39" s="547">
        <v>15.1</v>
      </c>
      <c r="B39" s="548" t="s">
        <v>530</v>
      </c>
      <c r="C39" s="630"/>
      <c r="D39" s="630"/>
      <c r="E39" s="631">
        <f t="shared" ref="E39:E53" si="2">C39+D39</f>
        <v>0</v>
      </c>
      <c r="F39" s="630"/>
      <c r="G39" s="630"/>
      <c r="H39" s="631">
        <f t="shared" ref="H39:H53" si="3">F39+G39</f>
        <v>0</v>
      </c>
    </row>
    <row r="40" spans="1:8" ht="24" customHeight="1">
      <c r="A40" s="547">
        <v>16</v>
      </c>
      <c r="B40" s="535" t="s">
        <v>555</v>
      </c>
      <c r="C40" s="630"/>
      <c r="D40" s="630"/>
      <c r="E40" s="631">
        <f t="shared" si="2"/>
        <v>0</v>
      </c>
      <c r="F40" s="630"/>
      <c r="G40" s="630"/>
      <c r="H40" s="631">
        <f t="shared" si="3"/>
        <v>0</v>
      </c>
    </row>
    <row r="41" spans="1:8" ht="14.4">
      <c r="A41" s="547">
        <v>17</v>
      </c>
      <c r="B41" s="535" t="s">
        <v>556</v>
      </c>
      <c r="C41" s="630">
        <v>12708791.889999999</v>
      </c>
      <c r="D41" s="630">
        <v>744918.51579999994</v>
      </c>
      <c r="E41" s="631">
        <f t="shared" si="2"/>
        <v>13453710.405799998</v>
      </c>
      <c r="F41" s="630">
        <v>12049603.280000001</v>
      </c>
      <c r="G41" s="630">
        <v>636107.23970000003</v>
      </c>
      <c r="H41" s="631">
        <f t="shared" si="3"/>
        <v>12685710.519700002</v>
      </c>
    </row>
    <row r="42" spans="1:8" ht="14.4">
      <c r="A42" s="547">
        <v>17.100000000000001</v>
      </c>
      <c r="B42" s="549" t="s">
        <v>557</v>
      </c>
      <c r="C42" s="630">
        <v>12708791.889999999</v>
      </c>
      <c r="D42" s="630">
        <v>744918.51579999994</v>
      </c>
      <c r="E42" s="631">
        <f t="shared" si="2"/>
        <v>13453710.405799998</v>
      </c>
      <c r="F42" s="630">
        <v>12049603.280000001</v>
      </c>
      <c r="G42" s="630">
        <v>636107.23970000003</v>
      </c>
      <c r="H42" s="631">
        <f t="shared" si="3"/>
        <v>12685710.519700002</v>
      </c>
    </row>
    <row r="43" spans="1:8" ht="14.4">
      <c r="A43" s="547">
        <v>17.2</v>
      </c>
      <c r="B43" s="550" t="s">
        <v>558</v>
      </c>
      <c r="C43" s="630"/>
      <c r="D43" s="630"/>
      <c r="E43" s="631">
        <f t="shared" si="2"/>
        <v>0</v>
      </c>
      <c r="F43" s="630"/>
      <c r="G43" s="630"/>
      <c r="H43" s="631">
        <f t="shared" si="3"/>
        <v>0</v>
      </c>
    </row>
    <row r="44" spans="1:8" ht="14.4">
      <c r="A44" s="547">
        <v>17.3</v>
      </c>
      <c r="B44" s="549" t="s">
        <v>559</v>
      </c>
      <c r="C44" s="630"/>
      <c r="D44" s="630"/>
      <c r="E44" s="631">
        <f t="shared" si="2"/>
        <v>0</v>
      </c>
      <c r="F44" s="630"/>
      <c r="G44" s="630"/>
      <c r="H44" s="631">
        <f t="shared" si="3"/>
        <v>0</v>
      </c>
    </row>
    <row r="45" spans="1:8" ht="14.4">
      <c r="A45" s="547">
        <v>17.399999999999999</v>
      </c>
      <c r="B45" s="549" t="s">
        <v>560</v>
      </c>
      <c r="C45" s="630"/>
      <c r="D45" s="630"/>
      <c r="E45" s="631">
        <f t="shared" si="2"/>
        <v>0</v>
      </c>
      <c r="F45" s="630"/>
      <c r="G45" s="630"/>
      <c r="H45" s="631">
        <f t="shared" si="3"/>
        <v>0</v>
      </c>
    </row>
    <row r="46" spans="1:8" ht="14.4">
      <c r="A46" s="547">
        <v>18</v>
      </c>
      <c r="B46" s="551" t="s">
        <v>561</v>
      </c>
      <c r="C46" s="630">
        <v>5657.7233832724496</v>
      </c>
      <c r="D46" s="630">
        <v>0</v>
      </c>
      <c r="E46" s="631">
        <f t="shared" si="2"/>
        <v>5657.7233832724496</v>
      </c>
      <c r="F46" s="630">
        <v>7936.323542213453</v>
      </c>
      <c r="G46" s="630">
        <v>9.4853153738029672</v>
      </c>
      <c r="H46" s="631">
        <f t="shared" si="3"/>
        <v>7945.8088575872562</v>
      </c>
    </row>
    <row r="47" spans="1:8" ht="14.4">
      <c r="A47" s="547">
        <v>19</v>
      </c>
      <c r="B47" s="551" t="s">
        <v>562</v>
      </c>
      <c r="C47" s="630">
        <v>102308</v>
      </c>
      <c r="D47" s="630">
        <v>0</v>
      </c>
      <c r="E47" s="631">
        <f t="shared" si="2"/>
        <v>102308</v>
      </c>
      <c r="F47" s="630">
        <v>121279</v>
      </c>
      <c r="G47" s="630">
        <v>0</v>
      </c>
      <c r="H47" s="631">
        <f t="shared" si="3"/>
        <v>121279</v>
      </c>
    </row>
    <row r="48" spans="1:8" ht="14.4">
      <c r="A48" s="547">
        <v>19.100000000000001</v>
      </c>
      <c r="B48" s="552" t="s">
        <v>563</v>
      </c>
      <c r="C48" s="630">
        <v>0</v>
      </c>
      <c r="D48" s="630">
        <v>0</v>
      </c>
      <c r="E48" s="631">
        <f t="shared" si="2"/>
        <v>0</v>
      </c>
      <c r="F48" s="630">
        <v>0</v>
      </c>
      <c r="G48" s="630">
        <v>0</v>
      </c>
      <c r="H48" s="631">
        <f t="shared" si="3"/>
        <v>0</v>
      </c>
    </row>
    <row r="49" spans="1:8" ht="14.4">
      <c r="A49" s="547">
        <v>19.2</v>
      </c>
      <c r="B49" s="553" t="s">
        <v>564</v>
      </c>
      <c r="C49" s="630">
        <v>102308</v>
      </c>
      <c r="D49" s="630">
        <v>0</v>
      </c>
      <c r="E49" s="631">
        <f t="shared" si="2"/>
        <v>102308</v>
      </c>
      <c r="F49" s="630">
        <v>121279</v>
      </c>
      <c r="G49" s="630">
        <v>0</v>
      </c>
      <c r="H49" s="631">
        <f t="shared" si="3"/>
        <v>121279</v>
      </c>
    </row>
    <row r="50" spans="1:8" ht="14.4">
      <c r="A50" s="547">
        <v>20</v>
      </c>
      <c r="B50" s="554" t="s">
        <v>565</v>
      </c>
      <c r="C50" s="630">
        <v>0</v>
      </c>
      <c r="D50" s="630">
        <v>134670038.86160001</v>
      </c>
      <c r="E50" s="631">
        <f t="shared" si="2"/>
        <v>134670038.86160001</v>
      </c>
      <c r="F50" s="630">
        <v>0</v>
      </c>
      <c r="G50" s="630">
        <v>127129822.8883</v>
      </c>
      <c r="H50" s="631">
        <f t="shared" si="3"/>
        <v>127129822.8883</v>
      </c>
    </row>
    <row r="51" spans="1:8" ht="14.4">
      <c r="A51" s="547">
        <v>21</v>
      </c>
      <c r="B51" s="542" t="s">
        <v>566</v>
      </c>
      <c r="C51" s="630">
        <v>3607698.83</v>
      </c>
      <c r="D51" s="630">
        <v>16680207.016799998</v>
      </c>
      <c r="E51" s="631">
        <f t="shared" si="2"/>
        <v>20287905.846799999</v>
      </c>
      <c r="F51" s="630">
        <v>2037508.93</v>
      </c>
      <c r="G51" s="630">
        <v>16967576.494100001</v>
      </c>
      <c r="H51" s="631">
        <f t="shared" si="3"/>
        <v>19005085.4241</v>
      </c>
    </row>
    <row r="52" spans="1:8" ht="14.4">
      <c r="A52" s="547">
        <v>21.1</v>
      </c>
      <c r="B52" s="550" t="s">
        <v>567</v>
      </c>
      <c r="C52" s="630">
        <v>1060412.6299999999</v>
      </c>
      <c r="D52" s="630"/>
      <c r="E52" s="631">
        <f t="shared" si="2"/>
        <v>1060412.6299999999</v>
      </c>
      <c r="F52" s="630">
        <v>1060412.6299999999</v>
      </c>
      <c r="G52" s="630"/>
      <c r="H52" s="631">
        <f t="shared" si="3"/>
        <v>1060412.6299999999</v>
      </c>
    </row>
    <row r="53" spans="1:8" ht="14.4">
      <c r="A53" s="547">
        <v>22</v>
      </c>
      <c r="B53" s="555" t="s">
        <v>568</v>
      </c>
      <c r="C53" s="630">
        <v>16424456.443383271</v>
      </c>
      <c r="D53" s="630">
        <v>152095164.3942</v>
      </c>
      <c r="E53" s="631">
        <f t="shared" si="2"/>
        <v>168519620.83758327</v>
      </c>
      <c r="F53" s="630">
        <v>14216327.533542214</v>
      </c>
      <c r="G53" s="630">
        <v>144733516.10741538</v>
      </c>
      <c r="H53" s="631">
        <f t="shared" si="3"/>
        <v>158949843.64095759</v>
      </c>
    </row>
    <row r="54" spans="1:8" ht="24" customHeight="1">
      <c r="A54" s="547"/>
      <c r="B54" s="556" t="s">
        <v>569</v>
      </c>
      <c r="C54" s="778"/>
      <c r="D54" s="779"/>
      <c r="E54" s="779"/>
      <c r="F54" s="779"/>
      <c r="G54" s="779"/>
      <c r="H54" s="780"/>
    </row>
    <row r="55" spans="1:8" ht="14.4">
      <c r="A55" s="547">
        <v>23</v>
      </c>
      <c r="B55" s="566" t="s">
        <v>709</v>
      </c>
      <c r="C55" s="630">
        <v>209008277</v>
      </c>
      <c r="D55" s="630"/>
      <c r="E55" s="631">
        <f>C55+D55</f>
        <v>209008277</v>
      </c>
      <c r="F55" s="630">
        <v>209008277</v>
      </c>
      <c r="G55" s="630"/>
      <c r="H55" s="631">
        <f>F55+G55</f>
        <v>209008277</v>
      </c>
    </row>
    <row r="56" spans="1:8" ht="14.4">
      <c r="A56" s="547">
        <v>24</v>
      </c>
      <c r="B56" s="554" t="s">
        <v>571</v>
      </c>
      <c r="C56" s="630"/>
      <c r="D56" s="630"/>
      <c r="E56" s="631">
        <f t="shared" ref="E56:E69" si="4">C56+D56</f>
        <v>0</v>
      </c>
      <c r="F56" s="630"/>
      <c r="G56" s="630"/>
      <c r="H56" s="631">
        <f t="shared" ref="H56:H69" si="5">F56+G56</f>
        <v>0</v>
      </c>
    </row>
    <row r="57" spans="1:8" ht="14.4">
      <c r="A57" s="547">
        <v>25</v>
      </c>
      <c r="B57" s="551" t="s">
        <v>572</v>
      </c>
      <c r="C57" s="630"/>
      <c r="D57" s="630"/>
      <c r="E57" s="631">
        <f t="shared" si="4"/>
        <v>0</v>
      </c>
      <c r="F57" s="630"/>
      <c r="G57" s="630"/>
      <c r="H57" s="631">
        <f t="shared" si="5"/>
        <v>0</v>
      </c>
    </row>
    <row r="58" spans="1:8" ht="14.4">
      <c r="A58" s="547">
        <v>26</v>
      </c>
      <c r="B58" s="551" t="s">
        <v>573</v>
      </c>
      <c r="C58" s="630"/>
      <c r="D58" s="630"/>
      <c r="E58" s="631">
        <f t="shared" si="4"/>
        <v>0</v>
      </c>
      <c r="F58" s="630"/>
      <c r="G58" s="630"/>
      <c r="H58" s="631">
        <f t="shared" si="5"/>
        <v>0</v>
      </c>
    </row>
    <row r="59" spans="1:8" ht="14.4">
      <c r="A59" s="547">
        <v>27</v>
      </c>
      <c r="B59" s="551" t="s">
        <v>574</v>
      </c>
      <c r="C59" s="630">
        <v>0</v>
      </c>
      <c r="D59" s="630">
        <v>57932600</v>
      </c>
      <c r="E59" s="631">
        <f t="shared" si="4"/>
        <v>57932600</v>
      </c>
      <c r="F59" s="630">
        <v>0</v>
      </c>
      <c r="G59" s="630">
        <v>58835300</v>
      </c>
      <c r="H59" s="631">
        <f t="shared" si="5"/>
        <v>58835300</v>
      </c>
    </row>
    <row r="60" spans="1:8" ht="14.4">
      <c r="A60" s="547">
        <v>27.1</v>
      </c>
      <c r="B60" s="549" t="s">
        <v>575</v>
      </c>
      <c r="C60" s="630">
        <v>0</v>
      </c>
      <c r="D60" s="630">
        <v>57932600</v>
      </c>
      <c r="E60" s="631">
        <f t="shared" si="4"/>
        <v>57932600</v>
      </c>
      <c r="F60" s="630">
        <v>0</v>
      </c>
      <c r="G60" s="630">
        <v>58835300</v>
      </c>
      <c r="H60" s="631">
        <f t="shared" si="5"/>
        <v>58835300</v>
      </c>
    </row>
    <row r="61" spans="1:8" ht="14.4">
      <c r="A61" s="547">
        <v>27.2</v>
      </c>
      <c r="B61" s="549" t="s">
        <v>576</v>
      </c>
      <c r="C61" s="630"/>
      <c r="D61" s="630"/>
      <c r="E61" s="631">
        <f t="shared" si="4"/>
        <v>0</v>
      </c>
      <c r="F61" s="630"/>
      <c r="G61" s="630"/>
      <c r="H61" s="631">
        <f t="shared" si="5"/>
        <v>0</v>
      </c>
    </row>
    <row r="62" spans="1:8" ht="14.4">
      <c r="A62" s="547">
        <v>28</v>
      </c>
      <c r="B62" s="557" t="s">
        <v>577</v>
      </c>
      <c r="C62" s="630"/>
      <c r="D62" s="630"/>
      <c r="E62" s="631">
        <f t="shared" si="4"/>
        <v>0</v>
      </c>
      <c r="F62" s="630"/>
      <c r="G62" s="630"/>
      <c r="H62" s="631">
        <f t="shared" si="5"/>
        <v>0</v>
      </c>
    </row>
    <row r="63" spans="1:8" ht="14.4">
      <c r="A63" s="547">
        <v>29</v>
      </c>
      <c r="B63" s="551" t="s">
        <v>578</v>
      </c>
      <c r="C63" s="630">
        <v>12066435</v>
      </c>
      <c r="D63" s="630">
        <v>0</v>
      </c>
      <c r="E63" s="631">
        <f t="shared" si="4"/>
        <v>12066435</v>
      </c>
      <c r="F63" s="630">
        <v>12418942</v>
      </c>
      <c r="G63" s="630">
        <v>0</v>
      </c>
      <c r="H63" s="631">
        <f t="shared" si="5"/>
        <v>12418942</v>
      </c>
    </row>
    <row r="64" spans="1:8" ht="14.4">
      <c r="A64" s="547">
        <v>29.1</v>
      </c>
      <c r="B64" s="541" t="s">
        <v>579</v>
      </c>
      <c r="C64" s="630">
        <v>12066435</v>
      </c>
      <c r="D64" s="630"/>
      <c r="E64" s="631">
        <f t="shared" si="4"/>
        <v>12066435</v>
      </c>
      <c r="F64" s="630">
        <v>12418942</v>
      </c>
      <c r="G64" s="630"/>
      <c r="H64" s="631">
        <f t="shared" si="5"/>
        <v>12418942</v>
      </c>
    </row>
    <row r="65" spans="1:8" ht="25.2" customHeight="1">
      <c r="A65" s="547">
        <v>29.2</v>
      </c>
      <c r="B65" s="558" t="s">
        <v>580</v>
      </c>
      <c r="C65" s="630"/>
      <c r="D65" s="630"/>
      <c r="E65" s="631">
        <f t="shared" si="4"/>
        <v>0</v>
      </c>
      <c r="F65" s="630"/>
      <c r="G65" s="630"/>
      <c r="H65" s="631">
        <f t="shared" si="5"/>
        <v>0</v>
      </c>
    </row>
    <row r="66" spans="1:8" ht="22.5" customHeight="1">
      <c r="A66" s="547">
        <v>29.3</v>
      </c>
      <c r="B66" s="558" t="s">
        <v>581</v>
      </c>
      <c r="C66" s="630"/>
      <c r="D66" s="630"/>
      <c r="E66" s="631">
        <f t="shared" si="4"/>
        <v>0</v>
      </c>
      <c r="F66" s="630"/>
      <c r="G66" s="630"/>
      <c r="H66" s="631">
        <f t="shared" si="5"/>
        <v>0</v>
      </c>
    </row>
    <row r="67" spans="1:8" ht="14.4">
      <c r="A67" s="547">
        <v>30</v>
      </c>
      <c r="B67" s="538" t="s">
        <v>582</v>
      </c>
      <c r="C67" s="630">
        <v>-17127405.092634559</v>
      </c>
      <c r="D67" s="630"/>
      <c r="E67" s="631">
        <f t="shared" si="4"/>
        <v>-17127405.092634559</v>
      </c>
      <c r="F67" s="630">
        <v>7217102.5330147147</v>
      </c>
      <c r="G67" s="630"/>
      <c r="H67" s="631">
        <f t="shared" si="5"/>
        <v>7217102.5330147147</v>
      </c>
    </row>
    <row r="68" spans="1:8" ht="14.4">
      <c r="A68" s="547">
        <v>31</v>
      </c>
      <c r="B68" s="559" t="s">
        <v>751</v>
      </c>
      <c r="C68" s="630">
        <v>203947306.90736544</v>
      </c>
      <c r="D68" s="630">
        <v>57932600</v>
      </c>
      <c r="E68" s="631">
        <f t="shared" si="4"/>
        <v>261879906.90736544</v>
      </c>
      <c r="F68" s="630">
        <v>228644321.53301471</v>
      </c>
      <c r="G68" s="630">
        <v>58835300</v>
      </c>
      <c r="H68" s="631">
        <f t="shared" si="5"/>
        <v>287479621.53301471</v>
      </c>
    </row>
    <row r="69" spans="1:8" ht="14.4">
      <c r="A69" s="547">
        <v>32</v>
      </c>
      <c r="B69" s="560" t="s">
        <v>584</v>
      </c>
      <c r="C69" s="630">
        <v>220371763.35074872</v>
      </c>
      <c r="D69" s="630">
        <v>210027764.3942</v>
      </c>
      <c r="E69" s="631">
        <f t="shared" si="4"/>
        <v>430399527.74494874</v>
      </c>
      <c r="F69" s="630">
        <v>242860649.06655693</v>
      </c>
      <c r="G69" s="630">
        <v>203568816.10741538</v>
      </c>
      <c r="H69" s="631">
        <f t="shared" si="5"/>
        <v>446429465.17397231</v>
      </c>
    </row>
    <row r="72" spans="1:8">
      <c r="B72" s="610" t="s">
        <v>752</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35"/>
  <sheetViews>
    <sheetView showGridLines="0" zoomScale="60" zoomScaleNormal="60" workbookViewId="0">
      <selection activeCell="C35" sqref="C35"/>
    </sheetView>
  </sheetViews>
  <sheetFormatPr defaultColWidth="9.33203125" defaultRowHeight="12"/>
  <cols>
    <col min="1" max="1" width="11.6640625" style="398" bestFit="1" customWidth="1"/>
    <col min="2" max="2" width="66.109375" style="398" customWidth="1"/>
    <col min="3" max="3" width="14.6640625" style="398" customWidth="1"/>
    <col min="4" max="5" width="16.109375" style="398" customWidth="1"/>
    <col min="6" max="6" width="16.109375" style="466" customWidth="1"/>
    <col min="7" max="7" width="25.33203125" style="466" customWidth="1"/>
    <col min="8" max="8" width="16.109375" style="398" customWidth="1"/>
    <col min="9" max="11" width="16.109375" style="466" customWidth="1"/>
    <col min="12" max="12" width="26.33203125" style="466" customWidth="1"/>
    <col min="13" max="16384" width="9.33203125" style="398"/>
  </cols>
  <sheetData>
    <row r="1" spans="1:12" ht="13.8">
      <c r="A1" s="310" t="s">
        <v>30</v>
      </c>
      <c r="B1" s="383" t="str">
        <f>'Info '!C2</f>
        <v>VTB Bank Georgia JSC</v>
      </c>
      <c r="F1" s="398"/>
      <c r="G1" s="398"/>
      <c r="I1" s="398"/>
      <c r="J1" s="398"/>
      <c r="K1" s="398"/>
      <c r="L1" s="398"/>
    </row>
    <row r="2" spans="1:12">
      <c r="A2" s="311" t="s">
        <v>31</v>
      </c>
      <c r="B2" s="382">
        <f>'1. key ratios '!B2</f>
        <v>46203</v>
      </c>
      <c r="F2" s="398"/>
      <c r="G2" s="398"/>
      <c r="I2" s="398"/>
      <c r="J2" s="398"/>
      <c r="K2" s="398"/>
      <c r="L2" s="398"/>
    </row>
    <row r="3" spans="1:12">
      <c r="A3" s="312" t="s">
        <v>466</v>
      </c>
      <c r="F3" s="398"/>
      <c r="G3" s="398"/>
      <c r="I3" s="398"/>
      <c r="J3" s="398"/>
      <c r="K3" s="398"/>
      <c r="L3" s="398"/>
    </row>
    <row r="4" spans="1:12">
      <c r="F4" s="398"/>
      <c r="G4" s="398"/>
      <c r="I4" s="398"/>
      <c r="J4" s="398"/>
      <c r="K4" s="398"/>
      <c r="L4" s="398"/>
    </row>
    <row r="5" spans="1:12" ht="37.5" customHeight="1">
      <c r="A5" s="846" t="s">
        <v>483</v>
      </c>
      <c r="B5" s="847"/>
      <c r="C5" s="892" t="s">
        <v>467</v>
      </c>
      <c r="D5" s="893"/>
      <c r="E5" s="893"/>
      <c r="F5" s="893"/>
      <c r="G5" s="893"/>
      <c r="H5" s="894" t="s">
        <v>627</v>
      </c>
      <c r="I5" s="895"/>
      <c r="J5" s="895"/>
      <c r="K5" s="895"/>
      <c r="L5" s="896"/>
    </row>
    <row r="6" spans="1:12" ht="39.450000000000003" customHeight="1">
      <c r="A6" s="850"/>
      <c r="B6" s="851"/>
      <c r="C6" s="314"/>
      <c r="D6" s="396" t="s">
        <v>648</v>
      </c>
      <c r="E6" s="396" t="s">
        <v>647</v>
      </c>
      <c r="F6" s="396" t="s">
        <v>646</v>
      </c>
      <c r="G6" s="396" t="s">
        <v>645</v>
      </c>
      <c r="H6" s="469"/>
      <c r="I6" s="396" t="s">
        <v>648</v>
      </c>
      <c r="J6" s="396" t="s">
        <v>647</v>
      </c>
      <c r="K6" s="396" t="s">
        <v>646</v>
      </c>
      <c r="L6" s="396" t="s">
        <v>645</v>
      </c>
    </row>
    <row r="7" spans="1:12">
      <c r="A7" s="387">
        <v>1</v>
      </c>
      <c r="B7" s="404" t="s">
        <v>486</v>
      </c>
      <c r="C7" s="732">
        <v>0</v>
      </c>
      <c r="D7" s="704">
        <v>0</v>
      </c>
      <c r="E7" s="704">
        <v>0</v>
      </c>
      <c r="F7" s="733">
        <v>0</v>
      </c>
      <c r="G7" s="733">
        <v>0</v>
      </c>
      <c r="H7" s="704">
        <v>0</v>
      </c>
      <c r="I7" s="733">
        <v>0</v>
      </c>
      <c r="J7" s="733">
        <v>0</v>
      </c>
      <c r="K7" s="733">
        <v>0</v>
      </c>
      <c r="L7" s="733"/>
    </row>
    <row r="8" spans="1:12">
      <c r="A8" s="387">
        <v>2</v>
      </c>
      <c r="B8" s="404" t="s">
        <v>399</v>
      </c>
      <c r="C8" s="732">
        <v>5204597.3888300005</v>
      </c>
      <c r="D8" s="704">
        <v>4954606.4894200005</v>
      </c>
      <c r="E8" s="704">
        <v>0</v>
      </c>
      <c r="F8" s="734">
        <v>249990.89941000001</v>
      </c>
      <c r="G8" s="734"/>
      <c r="H8" s="704">
        <v>249930.8512441708</v>
      </c>
      <c r="I8" s="734">
        <v>9862.1143471871001</v>
      </c>
      <c r="J8" s="734">
        <v>0</v>
      </c>
      <c r="K8" s="734">
        <v>240068.7368969837</v>
      </c>
      <c r="L8" s="734"/>
    </row>
    <row r="9" spans="1:12">
      <c r="A9" s="387">
        <v>3</v>
      </c>
      <c r="B9" s="404" t="s">
        <v>400</v>
      </c>
      <c r="C9" s="732">
        <v>0</v>
      </c>
      <c r="D9" s="704">
        <v>0</v>
      </c>
      <c r="E9" s="704">
        <v>0</v>
      </c>
      <c r="F9" s="734">
        <v>0</v>
      </c>
      <c r="G9" s="734"/>
      <c r="H9" s="704">
        <v>0</v>
      </c>
      <c r="I9" s="734">
        <v>0</v>
      </c>
      <c r="J9" s="734">
        <v>0</v>
      </c>
      <c r="K9" s="734">
        <v>0</v>
      </c>
      <c r="L9" s="734"/>
    </row>
    <row r="10" spans="1:12">
      <c r="A10" s="387">
        <v>4</v>
      </c>
      <c r="B10" s="404" t="s">
        <v>487</v>
      </c>
      <c r="C10" s="732">
        <v>503507.53950000001</v>
      </c>
      <c r="D10" s="704">
        <v>0</v>
      </c>
      <c r="E10" s="704">
        <v>0</v>
      </c>
      <c r="F10" s="734">
        <v>503507.53950000001</v>
      </c>
      <c r="G10" s="734"/>
      <c r="H10" s="704">
        <v>497845.84958533297</v>
      </c>
      <c r="I10" s="734">
        <v>0</v>
      </c>
      <c r="J10" s="734">
        <v>0</v>
      </c>
      <c r="K10" s="734">
        <v>497845.84958533297</v>
      </c>
      <c r="L10" s="734"/>
    </row>
    <row r="11" spans="1:12">
      <c r="A11" s="387">
        <v>5</v>
      </c>
      <c r="B11" s="404" t="s">
        <v>401</v>
      </c>
      <c r="C11" s="732">
        <v>3745803.8799009998</v>
      </c>
      <c r="D11" s="704">
        <v>3045609.7402009997</v>
      </c>
      <c r="E11" s="704">
        <v>0</v>
      </c>
      <c r="F11" s="734">
        <v>700194.13970000006</v>
      </c>
      <c r="G11" s="734"/>
      <c r="H11" s="704">
        <v>701793.03360099916</v>
      </c>
      <c r="I11" s="734">
        <v>1598.8939009990909</v>
      </c>
      <c r="J11" s="734">
        <v>0</v>
      </c>
      <c r="K11" s="734">
        <v>700194.13970000006</v>
      </c>
      <c r="L11" s="734"/>
    </row>
    <row r="12" spans="1:12">
      <c r="A12" s="387">
        <v>6</v>
      </c>
      <c r="B12" s="404" t="s">
        <v>402</v>
      </c>
      <c r="C12" s="732">
        <v>0</v>
      </c>
      <c r="D12" s="704">
        <v>0</v>
      </c>
      <c r="E12" s="704">
        <v>0</v>
      </c>
      <c r="F12" s="734">
        <v>0</v>
      </c>
      <c r="G12" s="734"/>
      <c r="H12" s="704">
        <v>0</v>
      </c>
      <c r="I12" s="734">
        <v>0</v>
      </c>
      <c r="J12" s="734">
        <v>0</v>
      </c>
      <c r="K12" s="734">
        <v>0</v>
      </c>
      <c r="L12" s="734"/>
    </row>
    <row r="13" spans="1:12">
      <c r="A13" s="387">
        <v>7</v>
      </c>
      <c r="B13" s="404" t="s">
        <v>403</v>
      </c>
      <c r="C13" s="732">
        <v>0</v>
      </c>
      <c r="D13" s="704">
        <v>0</v>
      </c>
      <c r="E13" s="704">
        <v>0</v>
      </c>
      <c r="F13" s="734">
        <v>0</v>
      </c>
      <c r="G13" s="734"/>
      <c r="H13" s="704">
        <v>0</v>
      </c>
      <c r="I13" s="734">
        <v>0</v>
      </c>
      <c r="J13" s="734">
        <v>0</v>
      </c>
      <c r="K13" s="734">
        <v>0</v>
      </c>
      <c r="L13" s="734"/>
    </row>
    <row r="14" spans="1:12">
      <c r="A14" s="387">
        <v>8</v>
      </c>
      <c r="B14" s="404" t="s">
        <v>404</v>
      </c>
      <c r="C14" s="732">
        <v>38737584.485307999</v>
      </c>
      <c r="D14" s="704">
        <v>6480031.4705999997</v>
      </c>
      <c r="E14" s="704">
        <v>0</v>
      </c>
      <c r="F14" s="734">
        <v>32257553.014707997</v>
      </c>
      <c r="G14" s="734"/>
      <c r="H14" s="704">
        <v>10185525.083601365</v>
      </c>
      <c r="I14" s="734">
        <v>4685.1048763804774</v>
      </c>
      <c r="J14" s="734">
        <v>0</v>
      </c>
      <c r="K14" s="734">
        <v>10180839.978724984</v>
      </c>
      <c r="L14" s="734"/>
    </row>
    <row r="15" spans="1:12">
      <c r="A15" s="387">
        <v>9</v>
      </c>
      <c r="B15" s="404" t="s">
        <v>405</v>
      </c>
      <c r="C15" s="732">
        <v>26290819.324399997</v>
      </c>
      <c r="D15" s="704">
        <v>14584.62</v>
      </c>
      <c r="E15" s="704">
        <v>3141176.5253999997</v>
      </c>
      <c r="F15" s="734">
        <v>23135058.178999998</v>
      </c>
      <c r="G15" s="734"/>
      <c r="H15" s="704">
        <v>7534171.9245325802</v>
      </c>
      <c r="I15" s="734">
        <v>0.83681792259853305</v>
      </c>
      <c r="J15" s="734">
        <v>1099411.7838899998</v>
      </c>
      <c r="K15" s="734">
        <v>6434759.3038246576</v>
      </c>
      <c r="L15" s="734"/>
    </row>
    <row r="16" spans="1:12">
      <c r="A16" s="387">
        <v>10</v>
      </c>
      <c r="B16" s="404" t="s">
        <v>406</v>
      </c>
      <c r="C16" s="732">
        <v>8242.23</v>
      </c>
      <c r="D16" s="704">
        <v>0</v>
      </c>
      <c r="E16" s="704">
        <v>0</v>
      </c>
      <c r="F16" s="734">
        <v>8242.23</v>
      </c>
      <c r="G16" s="734"/>
      <c r="H16" s="704">
        <v>8242.23</v>
      </c>
      <c r="I16" s="734">
        <v>0</v>
      </c>
      <c r="J16" s="734">
        <v>0</v>
      </c>
      <c r="K16" s="734">
        <v>8242.23</v>
      </c>
      <c r="L16" s="734"/>
    </row>
    <row r="17" spans="1:12">
      <c r="A17" s="387">
        <v>11</v>
      </c>
      <c r="B17" s="404" t="s">
        <v>407</v>
      </c>
      <c r="C17" s="732">
        <v>0</v>
      </c>
      <c r="D17" s="704">
        <v>0</v>
      </c>
      <c r="E17" s="704">
        <v>0</v>
      </c>
      <c r="F17" s="734">
        <v>0</v>
      </c>
      <c r="G17" s="734"/>
      <c r="H17" s="704">
        <v>0</v>
      </c>
      <c r="I17" s="734">
        <v>0</v>
      </c>
      <c r="J17" s="734">
        <v>0</v>
      </c>
      <c r="K17" s="734">
        <v>0</v>
      </c>
      <c r="L17" s="734"/>
    </row>
    <row r="18" spans="1:12">
      <c r="A18" s="387">
        <v>12</v>
      </c>
      <c r="B18" s="404" t="s">
        <v>408</v>
      </c>
      <c r="C18" s="732">
        <v>842023.31</v>
      </c>
      <c r="D18" s="704">
        <v>0</v>
      </c>
      <c r="E18" s="704">
        <v>0</v>
      </c>
      <c r="F18" s="734">
        <v>842023.31</v>
      </c>
      <c r="G18" s="734"/>
      <c r="H18" s="704">
        <v>842023.31</v>
      </c>
      <c r="I18" s="734">
        <v>0</v>
      </c>
      <c r="J18" s="734">
        <v>0</v>
      </c>
      <c r="K18" s="734">
        <v>842023.31</v>
      </c>
      <c r="L18" s="734"/>
    </row>
    <row r="19" spans="1:12">
      <c r="A19" s="387">
        <v>13</v>
      </c>
      <c r="B19" s="404" t="s">
        <v>409</v>
      </c>
      <c r="C19" s="732">
        <v>4359454.1787510002</v>
      </c>
      <c r="D19" s="704">
        <v>0</v>
      </c>
      <c r="E19" s="704">
        <v>4359454.1787510002</v>
      </c>
      <c r="F19" s="734">
        <v>0</v>
      </c>
      <c r="G19" s="734"/>
      <c r="H19" s="704">
        <v>1307836.2536253002</v>
      </c>
      <c r="I19" s="734">
        <v>0</v>
      </c>
      <c r="J19" s="734">
        <v>1307836.2536253002</v>
      </c>
      <c r="K19" s="734">
        <v>0</v>
      </c>
      <c r="L19" s="734"/>
    </row>
    <row r="20" spans="1:12">
      <c r="A20" s="387">
        <v>14</v>
      </c>
      <c r="B20" s="404" t="s">
        <v>410</v>
      </c>
      <c r="C20" s="732">
        <v>41208507.400958002</v>
      </c>
      <c r="D20" s="704">
        <v>22736160.605854999</v>
      </c>
      <c r="E20" s="704">
        <v>2997943.3610999999</v>
      </c>
      <c r="F20" s="734">
        <v>15474403.434003001</v>
      </c>
      <c r="G20" s="734"/>
      <c r="H20" s="704">
        <v>6215702.3081410388</v>
      </c>
      <c r="I20" s="734">
        <v>223495.27103083051</v>
      </c>
      <c r="J20" s="734">
        <v>131360.75590938801</v>
      </c>
      <c r="K20" s="734">
        <v>5860846.2812008206</v>
      </c>
      <c r="L20" s="734"/>
    </row>
    <row r="21" spans="1:12">
      <c r="A21" s="387">
        <v>15</v>
      </c>
      <c r="B21" s="404" t="s">
        <v>411</v>
      </c>
      <c r="C21" s="732">
        <v>0</v>
      </c>
      <c r="D21" s="704">
        <v>0</v>
      </c>
      <c r="E21" s="704">
        <v>0</v>
      </c>
      <c r="F21" s="734">
        <v>0</v>
      </c>
      <c r="G21" s="734"/>
      <c r="H21" s="704">
        <v>0</v>
      </c>
      <c r="I21" s="734">
        <v>0</v>
      </c>
      <c r="J21" s="734">
        <v>0</v>
      </c>
      <c r="K21" s="734">
        <v>0</v>
      </c>
      <c r="L21" s="734"/>
    </row>
    <row r="22" spans="1:12">
      <c r="A22" s="387">
        <v>16</v>
      </c>
      <c r="B22" s="404" t="s">
        <v>412</v>
      </c>
      <c r="C22" s="732">
        <v>0</v>
      </c>
      <c r="D22" s="704">
        <v>0</v>
      </c>
      <c r="E22" s="704">
        <v>0</v>
      </c>
      <c r="F22" s="734">
        <v>0</v>
      </c>
      <c r="G22" s="734"/>
      <c r="H22" s="704">
        <v>0</v>
      </c>
      <c r="I22" s="734">
        <v>0</v>
      </c>
      <c r="J22" s="734">
        <v>0</v>
      </c>
      <c r="K22" s="734">
        <v>0</v>
      </c>
      <c r="L22" s="734"/>
    </row>
    <row r="23" spans="1:12">
      <c r="A23" s="387">
        <v>17</v>
      </c>
      <c r="B23" s="404" t="s">
        <v>490</v>
      </c>
      <c r="C23" s="732">
        <v>17291491.956799999</v>
      </c>
      <c r="D23" s="704">
        <v>0</v>
      </c>
      <c r="E23" s="704">
        <v>12843589.306</v>
      </c>
      <c r="F23" s="734">
        <v>4447902.6507999999</v>
      </c>
      <c r="G23" s="734"/>
      <c r="H23" s="704">
        <v>2661808.5728747547</v>
      </c>
      <c r="I23" s="734">
        <v>0</v>
      </c>
      <c r="J23" s="734">
        <v>21816.32866619479</v>
      </c>
      <c r="K23" s="734">
        <v>2639992.2442085599</v>
      </c>
      <c r="L23" s="734"/>
    </row>
    <row r="24" spans="1:12">
      <c r="A24" s="387">
        <v>18</v>
      </c>
      <c r="B24" s="404" t="s">
        <v>413</v>
      </c>
      <c r="C24" s="732">
        <v>0</v>
      </c>
      <c r="D24" s="704">
        <v>0</v>
      </c>
      <c r="E24" s="704">
        <v>0</v>
      </c>
      <c r="F24" s="734">
        <v>0</v>
      </c>
      <c r="G24" s="734"/>
      <c r="H24" s="704">
        <v>0</v>
      </c>
      <c r="I24" s="734">
        <v>0</v>
      </c>
      <c r="J24" s="734">
        <v>0</v>
      </c>
      <c r="K24" s="734">
        <v>0</v>
      </c>
      <c r="L24" s="734"/>
    </row>
    <row r="25" spans="1:12">
      <c r="A25" s="387">
        <v>19</v>
      </c>
      <c r="B25" s="404" t="s">
        <v>414</v>
      </c>
      <c r="C25" s="732">
        <v>0</v>
      </c>
      <c r="D25" s="704">
        <v>0</v>
      </c>
      <c r="E25" s="704">
        <v>0</v>
      </c>
      <c r="F25" s="734">
        <v>0</v>
      </c>
      <c r="G25" s="734"/>
      <c r="H25" s="704">
        <v>0</v>
      </c>
      <c r="I25" s="734">
        <v>0</v>
      </c>
      <c r="J25" s="734">
        <v>0</v>
      </c>
      <c r="K25" s="734">
        <v>0</v>
      </c>
      <c r="L25" s="734"/>
    </row>
    <row r="26" spans="1:12">
      <c r="A26" s="387">
        <v>20</v>
      </c>
      <c r="B26" s="404" t="s">
        <v>489</v>
      </c>
      <c r="C26" s="732">
        <v>3972601.7</v>
      </c>
      <c r="D26" s="704">
        <v>3972601.7</v>
      </c>
      <c r="E26" s="704">
        <v>0</v>
      </c>
      <c r="F26" s="734">
        <v>0</v>
      </c>
      <c r="G26" s="734"/>
      <c r="H26" s="704">
        <v>3101.5906540492406</v>
      </c>
      <c r="I26" s="734">
        <v>3101.5906540492406</v>
      </c>
      <c r="J26" s="734">
        <v>0</v>
      </c>
      <c r="K26" s="734">
        <v>0</v>
      </c>
      <c r="L26" s="734"/>
    </row>
    <row r="27" spans="1:12">
      <c r="A27" s="387">
        <v>21</v>
      </c>
      <c r="B27" s="404" t="s">
        <v>415</v>
      </c>
      <c r="C27" s="732">
        <v>0</v>
      </c>
      <c r="D27" s="704">
        <v>0</v>
      </c>
      <c r="E27" s="704">
        <v>0</v>
      </c>
      <c r="F27" s="734">
        <v>0</v>
      </c>
      <c r="G27" s="734"/>
      <c r="H27" s="704">
        <v>0</v>
      </c>
      <c r="I27" s="734">
        <v>0</v>
      </c>
      <c r="J27" s="734">
        <v>0</v>
      </c>
      <c r="K27" s="734">
        <v>0</v>
      </c>
      <c r="L27" s="734"/>
    </row>
    <row r="28" spans="1:12">
      <c r="A28" s="387">
        <v>22</v>
      </c>
      <c r="B28" s="404" t="s">
        <v>416</v>
      </c>
      <c r="C28" s="732">
        <v>0</v>
      </c>
      <c r="D28" s="704">
        <v>0</v>
      </c>
      <c r="E28" s="704">
        <v>0</v>
      </c>
      <c r="F28" s="734">
        <v>0</v>
      </c>
      <c r="G28" s="734"/>
      <c r="H28" s="704">
        <v>0</v>
      </c>
      <c r="I28" s="734">
        <v>0</v>
      </c>
      <c r="J28" s="734">
        <v>0</v>
      </c>
      <c r="K28" s="734">
        <v>0</v>
      </c>
      <c r="L28" s="734"/>
    </row>
    <row r="29" spans="1:12">
      <c r="A29" s="387">
        <v>23</v>
      </c>
      <c r="B29" s="404" t="s">
        <v>417</v>
      </c>
      <c r="C29" s="732">
        <v>11218878.855505003</v>
      </c>
      <c r="D29" s="704">
        <v>0</v>
      </c>
      <c r="E29" s="704">
        <v>178590.1249</v>
      </c>
      <c r="F29" s="734">
        <v>11040288.730605002</v>
      </c>
      <c r="G29" s="734"/>
      <c r="H29" s="704">
        <v>3158487.0611308287</v>
      </c>
      <c r="I29" s="734">
        <v>0</v>
      </c>
      <c r="J29" s="734">
        <v>449.60000932902796</v>
      </c>
      <c r="K29" s="734">
        <v>3158037.4611214995</v>
      </c>
      <c r="L29" s="734"/>
    </row>
    <row r="30" spans="1:12">
      <c r="A30" s="387">
        <v>24</v>
      </c>
      <c r="B30" s="404" t="s">
        <v>488</v>
      </c>
      <c r="C30" s="732">
        <v>3711816.8292199997</v>
      </c>
      <c r="D30" s="704">
        <v>1952960.5292</v>
      </c>
      <c r="E30" s="704">
        <v>0</v>
      </c>
      <c r="F30" s="734">
        <v>1758856.30002</v>
      </c>
      <c r="G30" s="734"/>
      <c r="H30" s="704">
        <v>703965.91613150109</v>
      </c>
      <c r="I30" s="734">
        <v>4489.2827781681199</v>
      </c>
      <c r="J30" s="734">
        <v>0</v>
      </c>
      <c r="K30" s="734">
        <v>699476.63335333299</v>
      </c>
      <c r="L30" s="734"/>
    </row>
    <row r="31" spans="1:12">
      <c r="A31" s="387">
        <v>25</v>
      </c>
      <c r="B31" s="404" t="s">
        <v>418</v>
      </c>
      <c r="C31" s="732">
        <v>0</v>
      </c>
      <c r="D31" s="704">
        <v>0</v>
      </c>
      <c r="E31" s="704">
        <v>0</v>
      </c>
      <c r="F31" s="734">
        <v>0</v>
      </c>
      <c r="G31" s="734"/>
      <c r="H31" s="704">
        <v>0</v>
      </c>
      <c r="I31" s="734">
        <v>0</v>
      </c>
      <c r="J31" s="734">
        <v>0</v>
      </c>
      <c r="K31" s="734">
        <v>0</v>
      </c>
      <c r="L31" s="734"/>
    </row>
    <row r="32" spans="1:12">
      <c r="A32" s="387">
        <v>26</v>
      </c>
      <c r="B32" s="404" t="s">
        <v>485</v>
      </c>
      <c r="C32" s="732">
        <v>737554.29963000002</v>
      </c>
      <c r="D32" s="704">
        <v>675912.22330000007</v>
      </c>
      <c r="E32" s="704">
        <v>0</v>
      </c>
      <c r="F32" s="734">
        <v>61642.076330000004</v>
      </c>
      <c r="G32" s="734"/>
      <c r="H32" s="704">
        <v>64301.807541562906</v>
      </c>
      <c r="I32" s="734">
        <v>2659.7312115629002</v>
      </c>
      <c r="J32" s="734">
        <v>0</v>
      </c>
      <c r="K32" s="734">
        <v>61642.076330000004</v>
      </c>
      <c r="L32" s="734"/>
    </row>
    <row r="33" spans="1:12">
      <c r="A33" s="387">
        <v>27</v>
      </c>
      <c r="B33" s="468" t="s">
        <v>64</v>
      </c>
      <c r="C33" s="735">
        <f>SUM(C7:C32)</f>
        <v>157832883.37880296</v>
      </c>
      <c r="D33" s="735">
        <f t="shared" ref="D33:F33" si="0">SUM(D7:D32)</f>
        <v>43832467.378576003</v>
      </c>
      <c r="E33" s="735">
        <f t="shared" si="0"/>
        <v>23520753.496151</v>
      </c>
      <c r="F33" s="735">
        <f t="shared" si="0"/>
        <v>90479662.504076004</v>
      </c>
      <c r="G33" s="766">
        <v>0</v>
      </c>
      <c r="H33" s="735">
        <f t="shared" ref="H33:L33" si="1">SUM(H7:H32)</f>
        <v>34134735.792663485</v>
      </c>
      <c r="I33" s="735">
        <f t="shared" si="1"/>
        <v>249892.82561710005</v>
      </c>
      <c r="J33" s="735">
        <f t="shared" si="1"/>
        <v>2560874.7221002122</v>
      </c>
      <c r="K33" s="735">
        <f t="shared" si="1"/>
        <v>31323968.244946171</v>
      </c>
      <c r="L33" s="735">
        <f t="shared" si="1"/>
        <v>0</v>
      </c>
    </row>
    <row r="34" spans="1:12">
      <c r="A34" s="419"/>
      <c r="B34" s="419"/>
      <c r="C34" s="419"/>
      <c r="D34" s="419"/>
      <c r="E34" s="419"/>
      <c r="H34" s="419"/>
    </row>
    <row r="35" spans="1:12">
      <c r="A35" s="419"/>
      <c r="B35" s="467"/>
      <c r="C35" s="767">
        <f>C33-H33-'2. SOFP'!E19</f>
        <v>0</v>
      </c>
      <c r="D35" s="419"/>
      <c r="E35" s="419"/>
      <c r="H35" s="419"/>
    </row>
  </sheetData>
  <mergeCells count="3">
    <mergeCell ref="A5:B6"/>
    <mergeCell ref="C5:G5"/>
    <mergeCell ref="H5:L5"/>
  </mergeCells>
  <conditionalFormatting sqref="A5">
    <cfRule type="duplicateValues" dxfId="5" priority="1"/>
    <cfRule type="duplicateValues" dxfId="4" priority="2"/>
  </conditionalFormatting>
  <conditionalFormatting sqref="A5">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zoomScale="90" zoomScaleNormal="90" workbookViewId="0">
      <selection activeCell="C6" sqref="C6:K11"/>
    </sheetView>
  </sheetViews>
  <sheetFormatPr defaultColWidth="8.6640625" defaultRowHeight="12"/>
  <cols>
    <col min="1" max="1" width="11.6640625" style="470" bestFit="1" customWidth="1"/>
    <col min="2" max="2" width="68.6640625" style="470" customWidth="1"/>
    <col min="3" max="6" width="12.6640625" style="470" customWidth="1"/>
    <col min="7" max="7" width="14.77734375" style="470" customWidth="1"/>
    <col min="8" max="11" width="12.6640625" style="470" customWidth="1"/>
    <col min="12" max="16384" width="8.6640625" style="470"/>
  </cols>
  <sheetData>
    <row r="1" spans="1:11" s="398" customFormat="1" ht="13.8">
      <c r="A1" s="310" t="s">
        <v>30</v>
      </c>
      <c r="B1" s="383" t="str">
        <f>'Info '!C2</f>
        <v>VTB Bank Georgia JSC</v>
      </c>
    </row>
    <row r="2" spans="1:11" s="398" customFormat="1">
      <c r="A2" s="311" t="s">
        <v>31</v>
      </c>
      <c r="B2" s="382">
        <f>'1. key ratios '!B2</f>
        <v>46203</v>
      </c>
    </row>
    <row r="3" spans="1:11" s="398" customFormat="1">
      <c r="A3" s="312" t="s">
        <v>468</v>
      </c>
    </row>
    <row r="4" spans="1:11">
      <c r="C4" s="474" t="s">
        <v>662</v>
      </c>
      <c r="D4" s="474" t="s">
        <v>661</v>
      </c>
      <c r="E4" s="474" t="s">
        <v>660</v>
      </c>
      <c r="F4" s="474" t="s">
        <v>659</v>
      </c>
      <c r="G4" s="474" t="s">
        <v>658</v>
      </c>
      <c r="H4" s="474" t="s">
        <v>657</v>
      </c>
      <c r="I4" s="474" t="s">
        <v>656</v>
      </c>
      <c r="J4" s="474" t="s">
        <v>655</v>
      </c>
      <c r="K4" s="474" t="s">
        <v>654</v>
      </c>
    </row>
    <row r="5" spans="1:11" ht="103.95" customHeight="1">
      <c r="A5" s="897" t="s">
        <v>653</v>
      </c>
      <c r="B5" s="898"/>
      <c r="C5" s="473" t="s">
        <v>469</v>
      </c>
      <c r="D5" s="473" t="s">
        <v>470</v>
      </c>
      <c r="E5" s="473" t="s">
        <v>471</v>
      </c>
      <c r="F5" s="473" t="s">
        <v>472</v>
      </c>
      <c r="G5" s="473" t="s">
        <v>473</v>
      </c>
      <c r="H5" s="473" t="s">
        <v>474</v>
      </c>
      <c r="I5" s="473" t="s">
        <v>475</v>
      </c>
      <c r="J5" s="473" t="s">
        <v>476</v>
      </c>
      <c r="K5" s="473" t="s">
        <v>477</v>
      </c>
    </row>
    <row r="6" spans="1:11">
      <c r="A6" s="386">
        <v>1</v>
      </c>
      <c r="B6" s="386" t="s">
        <v>437</v>
      </c>
      <c r="C6" s="722">
        <v>0</v>
      </c>
      <c r="D6" s="722">
        <v>44648.72</v>
      </c>
      <c r="E6" s="722">
        <v>0</v>
      </c>
      <c r="F6" s="722">
        <v>0</v>
      </c>
      <c r="G6" s="722">
        <v>130228823.38293497</v>
      </c>
      <c r="H6" s="722">
        <v>4871160.2844079994</v>
      </c>
      <c r="I6" s="722">
        <v>3440852.5736999987</v>
      </c>
      <c r="J6" s="722">
        <v>4250008.9070199998</v>
      </c>
      <c r="K6" s="722">
        <v>14997389.510739999</v>
      </c>
    </row>
    <row r="7" spans="1:11">
      <c r="A7" s="386">
        <v>2</v>
      </c>
      <c r="B7" s="387" t="s">
        <v>478</v>
      </c>
      <c r="C7" s="722"/>
      <c r="D7" s="722"/>
      <c r="E7" s="722"/>
      <c r="F7" s="722"/>
      <c r="G7" s="722"/>
      <c r="H7" s="722"/>
      <c r="I7" s="722"/>
      <c r="J7" s="722"/>
      <c r="K7" s="722"/>
    </row>
    <row r="8" spans="1:11">
      <c r="A8" s="386">
        <v>3</v>
      </c>
      <c r="B8" s="387" t="s">
        <v>445</v>
      </c>
      <c r="C8" s="722">
        <v>30000</v>
      </c>
      <c r="D8" s="722">
        <v>0</v>
      </c>
      <c r="E8" s="722">
        <v>0</v>
      </c>
      <c r="F8" s="722">
        <v>0</v>
      </c>
      <c r="G8" s="722">
        <v>81373.070699999997</v>
      </c>
      <c r="H8" s="722">
        <v>0</v>
      </c>
      <c r="I8" s="722">
        <v>0</v>
      </c>
      <c r="J8" s="722">
        <v>0</v>
      </c>
      <c r="K8" s="722">
        <v>88626.929300000003</v>
      </c>
    </row>
    <row r="9" spans="1:11">
      <c r="A9" s="386">
        <v>4</v>
      </c>
      <c r="B9" s="420" t="s">
        <v>479</v>
      </c>
      <c r="C9" s="736">
        <v>0</v>
      </c>
      <c r="D9" s="736">
        <v>0</v>
      </c>
      <c r="E9" s="736">
        <v>0</v>
      </c>
      <c r="F9" s="736">
        <v>0</v>
      </c>
      <c r="G9" s="736">
        <v>77549894.69680801</v>
      </c>
      <c r="H9" s="736">
        <v>4871160.2844079994</v>
      </c>
      <c r="I9" s="736">
        <v>3244853.0429999987</v>
      </c>
      <c r="J9" s="736">
        <v>3989885.4616200002</v>
      </c>
      <c r="K9" s="736">
        <v>823869.01823999989</v>
      </c>
    </row>
    <row r="10" spans="1:11">
      <c r="A10" s="386">
        <v>5</v>
      </c>
      <c r="B10" s="409" t="s">
        <v>480</v>
      </c>
      <c r="C10" s="736"/>
      <c r="D10" s="736"/>
      <c r="E10" s="736"/>
      <c r="F10" s="736"/>
      <c r="G10" s="736"/>
      <c r="H10" s="736"/>
      <c r="I10" s="736"/>
      <c r="J10" s="736"/>
      <c r="K10" s="736"/>
    </row>
    <row r="11" spans="1:11">
      <c r="A11" s="386">
        <v>6</v>
      </c>
      <c r="B11" s="409" t="s">
        <v>481</v>
      </c>
      <c r="C11" s="472">
        <v>0</v>
      </c>
      <c r="D11" s="472">
        <v>0</v>
      </c>
      <c r="E11" s="472">
        <v>0</v>
      </c>
      <c r="F11" s="472">
        <v>0</v>
      </c>
      <c r="G11" s="472">
        <v>0</v>
      </c>
      <c r="H11" s="472">
        <v>0</v>
      </c>
      <c r="I11" s="472">
        <v>0</v>
      </c>
      <c r="J11" s="472">
        <v>0</v>
      </c>
      <c r="K11" s="472">
        <v>0</v>
      </c>
    </row>
    <row r="13" spans="1:11" ht="13.8">
      <c r="B13" s="471"/>
    </row>
  </sheetData>
  <mergeCells count="1">
    <mergeCell ref="A5:B5"/>
  </mergeCells>
  <conditionalFormatting sqref="A5">
    <cfRule type="duplicateValues" dxfId="2" priority="1"/>
    <cfRule type="duplicateValues" dxfId="1" priority="2"/>
  </conditionalFormatting>
  <conditionalFormatting sqref="A5">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20"/>
  <sheetViews>
    <sheetView showGridLines="0" zoomScale="80" zoomScaleNormal="80" workbookViewId="0">
      <selection activeCell="D6" sqref="D6"/>
    </sheetView>
  </sheetViews>
  <sheetFormatPr defaultColWidth="8.6640625" defaultRowHeight="14.4"/>
  <cols>
    <col min="1" max="1" width="10" style="475" bestFit="1" customWidth="1"/>
    <col min="2" max="2" width="71.6640625" style="475" customWidth="1"/>
    <col min="3" max="22" width="24.88671875" style="475" customWidth="1"/>
    <col min="23" max="16384" width="8.6640625" style="475"/>
  </cols>
  <sheetData>
    <row r="1" spans="1:22">
      <c r="A1" s="310" t="s">
        <v>30</v>
      </c>
      <c r="B1" s="383" t="str">
        <f>'Info '!C2</f>
        <v>VTB Bank Georgia JSC</v>
      </c>
    </row>
    <row r="2" spans="1:22">
      <c r="A2" s="311" t="s">
        <v>31</v>
      </c>
      <c r="B2" s="382">
        <f>'1. key ratios '!B2</f>
        <v>46203</v>
      </c>
    </row>
    <row r="3" spans="1:22">
      <c r="A3" s="312" t="s">
        <v>496</v>
      </c>
      <c r="B3" s="398"/>
    </row>
    <row r="4" spans="1:22">
      <c r="A4" s="312"/>
      <c r="B4" s="398"/>
    </row>
    <row r="5" spans="1:22" ht="24" customHeight="1">
      <c r="A5" s="899" t="s">
        <v>497</v>
      </c>
      <c r="B5" s="900"/>
      <c r="C5" s="904" t="s">
        <v>663</v>
      </c>
      <c r="D5" s="904"/>
      <c r="E5" s="904"/>
      <c r="F5" s="904"/>
      <c r="G5" s="904"/>
      <c r="H5" s="904" t="s">
        <v>515</v>
      </c>
      <c r="I5" s="904"/>
      <c r="J5" s="904"/>
      <c r="K5" s="904"/>
      <c r="L5" s="904"/>
      <c r="M5" s="904" t="s">
        <v>627</v>
      </c>
      <c r="N5" s="904"/>
      <c r="O5" s="904"/>
      <c r="P5" s="904"/>
      <c r="Q5" s="904"/>
      <c r="R5" s="903" t="s">
        <v>498</v>
      </c>
      <c r="S5" s="903" t="s">
        <v>512</v>
      </c>
      <c r="T5" s="903" t="s">
        <v>513</v>
      </c>
      <c r="U5" s="903" t="s">
        <v>671</v>
      </c>
      <c r="V5" s="903" t="s">
        <v>672</v>
      </c>
    </row>
    <row r="6" spans="1:22" ht="36" customHeight="1">
      <c r="A6" s="901"/>
      <c r="B6" s="902"/>
      <c r="C6" s="485"/>
      <c r="D6" s="396" t="s">
        <v>648</v>
      </c>
      <c r="E6" s="396" t="s">
        <v>647</v>
      </c>
      <c r="F6" s="396" t="s">
        <v>646</v>
      </c>
      <c r="G6" s="396" t="s">
        <v>645</v>
      </c>
      <c r="H6" s="485"/>
      <c r="I6" s="396" t="s">
        <v>648</v>
      </c>
      <c r="J6" s="396" t="s">
        <v>647</v>
      </c>
      <c r="K6" s="396" t="s">
        <v>646</v>
      </c>
      <c r="L6" s="396" t="s">
        <v>645</v>
      </c>
      <c r="M6" s="485"/>
      <c r="N6" s="396" t="s">
        <v>648</v>
      </c>
      <c r="O6" s="396" t="s">
        <v>647</v>
      </c>
      <c r="P6" s="396" t="s">
        <v>646</v>
      </c>
      <c r="Q6" s="396" t="s">
        <v>645</v>
      </c>
      <c r="R6" s="903"/>
      <c r="S6" s="903"/>
      <c r="T6" s="903"/>
      <c r="U6" s="903"/>
      <c r="V6" s="903"/>
    </row>
    <row r="7" spans="1:22">
      <c r="A7" s="483">
        <v>1</v>
      </c>
      <c r="B7" s="484" t="s">
        <v>506</v>
      </c>
      <c r="C7" s="737">
        <v>60859.067999999999</v>
      </c>
      <c r="D7" s="737">
        <v>60859.067999999999</v>
      </c>
      <c r="E7" s="737">
        <v>0</v>
      </c>
      <c r="F7" s="737">
        <v>0</v>
      </c>
      <c r="G7" s="737"/>
      <c r="H7" s="737">
        <v>62058.125800000002</v>
      </c>
      <c r="I7" s="737">
        <v>62058.125800000002</v>
      </c>
      <c r="J7" s="737">
        <v>0</v>
      </c>
      <c r="K7" s="737">
        <v>0</v>
      </c>
      <c r="L7" s="737"/>
      <c r="M7" s="737">
        <v>1705.6023516659</v>
      </c>
      <c r="N7" s="737">
        <v>1705.6023516659</v>
      </c>
      <c r="O7" s="737">
        <v>0</v>
      </c>
      <c r="P7" s="737">
        <v>0</v>
      </c>
      <c r="Q7" s="737"/>
      <c r="R7" s="737">
        <v>1</v>
      </c>
      <c r="S7" s="737">
        <v>0</v>
      </c>
      <c r="T7" s="737">
        <v>0</v>
      </c>
      <c r="U7" s="737">
        <v>6.0000000328628102E-2</v>
      </c>
      <c r="V7" s="737">
        <v>21.63050624589086</v>
      </c>
    </row>
    <row r="8" spans="1:22">
      <c r="A8" s="483">
        <v>2</v>
      </c>
      <c r="B8" s="482" t="s">
        <v>505</v>
      </c>
      <c r="C8" s="737">
        <v>256985.96</v>
      </c>
      <c r="D8" s="737">
        <v>4027.04</v>
      </c>
      <c r="E8" s="737">
        <v>0</v>
      </c>
      <c r="F8" s="737">
        <v>252958.91999999998</v>
      </c>
      <c r="G8" s="737"/>
      <c r="H8" s="737">
        <v>278385.47940999997</v>
      </c>
      <c r="I8" s="737">
        <v>4058</v>
      </c>
      <c r="J8" s="737">
        <v>0</v>
      </c>
      <c r="K8" s="737">
        <v>274327.47940999997</v>
      </c>
      <c r="L8" s="737"/>
      <c r="M8" s="737">
        <v>264466.88411332434</v>
      </c>
      <c r="N8" s="737">
        <v>61.567216340599998</v>
      </c>
      <c r="O8" s="737">
        <v>0</v>
      </c>
      <c r="P8" s="737">
        <v>264405.31689698371</v>
      </c>
      <c r="Q8" s="737"/>
      <c r="R8" s="737">
        <v>30</v>
      </c>
      <c r="S8" s="737">
        <v>0.15</v>
      </c>
      <c r="T8" s="737">
        <v>0.16070399999999999</v>
      </c>
      <c r="U8" s="737">
        <v>0.10514611615358288</v>
      </c>
      <c r="V8" s="737">
        <v>3.0179162032905205</v>
      </c>
    </row>
    <row r="9" spans="1:22">
      <c r="A9" s="483">
        <v>3</v>
      </c>
      <c r="B9" s="482" t="s">
        <v>504</v>
      </c>
      <c r="C9" s="737">
        <v>0</v>
      </c>
      <c r="D9" s="737">
        <v>0</v>
      </c>
      <c r="E9" s="737">
        <v>0</v>
      </c>
      <c r="F9" s="737">
        <v>0</v>
      </c>
      <c r="G9" s="737"/>
      <c r="H9" s="737">
        <v>0</v>
      </c>
      <c r="I9" s="737">
        <v>0</v>
      </c>
      <c r="J9" s="737">
        <v>0</v>
      </c>
      <c r="K9" s="737">
        <v>0</v>
      </c>
      <c r="L9" s="737"/>
      <c r="M9" s="737">
        <v>0</v>
      </c>
      <c r="N9" s="737">
        <v>0</v>
      </c>
      <c r="O9" s="737">
        <v>0</v>
      </c>
      <c r="P9" s="737">
        <v>0</v>
      </c>
      <c r="Q9" s="737"/>
      <c r="R9" s="737">
        <v>0</v>
      </c>
      <c r="S9" s="737" t="s">
        <v>777</v>
      </c>
      <c r="T9" s="737" t="s">
        <v>777</v>
      </c>
      <c r="U9" s="737">
        <v>0</v>
      </c>
      <c r="V9" s="737">
        <v>0</v>
      </c>
    </row>
    <row r="10" spans="1:22">
      <c r="A10" s="483">
        <v>4</v>
      </c>
      <c r="B10" s="482" t="s">
        <v>503</v>
      </c>
      <c r="C10" s="737">
        <v>0</v>
      </c>
      <c r="D10" s="737">
        <v>0</v>
      </c>
      <c r="E10" s="737">
        <v>0</v>
      </c>
      <c r="F10" s="737">
        <v>0</v>
      </c>
      <c r="G10" s="737"/>
      <c r="H10" s="737">
        <v>0</v>
      </c>
      <c r="I10" s="737">
        <v>0</v>
      </c>
      <c r="J10" s="737">
        <v>0</v>
      </c>
      <c r="K10" s="737">
        <v>0</v>
      </c>
      <c r="L10" s="737"/>
      <c r="M10" s="737">
        <v>0</v>
      </c>
      <c r="N10" s="737">
        <v>0</v>
      </c>
      <c r="O10" s="737">
        <v>0</v>
      </c>
      <c r="P10" s="737">
        <v>0</v>
      </c>
      <c r="Q10" s="737"/>
      <c r="R10" s="737">
        <v>0</v>
      </c>
      <c r="S10" s="737" t="s">
        <v>777</v>
      </c>
      <c r="T10" s="737" t="s">
        <v>777</v>
      </c>
      <c r="U10" s="737">
        <v>0</v>
      </c>
      <c r="V10" s="737">
        <v>0</v>
      </c>
    </row>
    <row r="11" spans="1:22">
      <c r="A11" s="483">
        <v>5</v>
      </c>
      <c r="B11" s="482" t="s">
        <v>502</v>
      </c>
      <c r="C11" s="737">
        <v>0</v>
      </c>
      <c r="D11" s="737">
        <v>0</v>
      </c>
      <c r="E11" s="737">
        <v>0</v>
      </c>
      <c r="F11" s="737">
        <v>0</v>
      </c>
      <c r="G11" s="737"/>
      <c r="H11" s="737">
        <v>0</v>
      </c>
      <c r="I11" s="737">
        <v>0</v>
      </c>
      <c r="J11" s="737">
        <v>0</v>
      </c>
      <c r="K11" s="737">
        <v>0</v>
      </c>
      <c r="L11" s="737"/>
      <c r="M11" s="737">
        <v>0</v>
      </c>
      <c r="N11" s="737">
        <v>0</v>
      </c>
      <c r="O11" s="737">
        <v>0</v>
      </c>
      <c r="P11" s="737">
        <v>0</v>
      </c>
      <c r="Q11" s="737"/>
      <c r="R11" s="737">
        <v>0</v>
      </c>
      <c r="S11" s="737">
        <v>0</v>
      </c>
      <c r="T11" s="737">
        <v>0</v>
      </c>
      <c r="U11" s="737">
        <v>0</v>
      </c>
      <c r="V11" s="737">
        <v>0</v>
      </c>
    </row>
    <row r="12" spans="1:22">
      <c r="A12" s="483">
        <v>6</v>
      </c>
      <c r="B12" s="482" t="s">
        <v>501</v>
      </c>
      <c r="C12" s="737">
        <v>0</v>
      </c>
      <c r="D12" s="737">
        <v>0</v>
      </c>
      <c r="E12" s="737">
        <v>0</v>
      </c>
      <c r="F12" s="737">
        <v>0</v>
      </c>
      <c r="G12" s="737"/>
      <c r="H12" s="737">
        <v>0</v>
      </c>
      <c r="I12" s="737">
        <v>0</v>
      </c>
      <c r="J12" s="737">
        <v>0</v>
      </c>
      <c r="K12" s="737">
        <v>0</v>
      </c>
      <c r="L12" s="737"/>
      <c r="M12" s="737">
        <v>0</v>
      </c>
      <c r="N12" s="737">
        <v>0</v>
      </c>
      <c r="O12" s="737">
        <v>0</v>
      </c>
      <c r="P12" s="737">
        <v>0</v>
      </c>
      <c r="Q12" s="737"/>
      <c r="R12" s="737">
        <v>0</v>
      </c>
      <c r="S12" s="737">
        <v>0</v>
      </c>
      <c r="T12" s="737">
        <v>0</v>
      </c>
      <c r="U12" s="737">
        <v>0</v>
      </c>
      <c r="V12" s="737">
        <v>0</v>
      </c>
    </row>
    <row r="13" spans="1:22">
      <c r="A13" s="483">
        <v>7</v>
      </c>
      <c r="B13" s="482" t="s">
        <v>500</v>
      </c>
      <c r="C13" s="737">
        <v>5162720.2742999997</v>
      </c>
      <c r="D13" s="737">
        <v>5121814.0342999995</v>
      </c>
      <c r="E13" s="737">
        <v>0</v>
      </c>
      <c r="F13" s="737">
        <v>40906.239999999998</v>
      </c>
      <c r="G13" s="737"/>
      <c r="H13" s="737">
        <v>5214811.4732499998</v>
      </c>
      <c r="I13" s="737">
        <v>5177505.9769199993</v>
      </c>
      <c r="J13" s="737">
        <v>0</v>
      </c>
      <c r="K13" s="737">
        <v>37305.496330000002</v>
      </c>
      <c r="L13" s="737"/>
      <c r="M13" s="737">
        <v>45284.189143993499</v>
      </c>
      <c r="N13" s="737">
        <v>7978.6928139935007</v>
      </c>
      <c r="O13" s="737">
        <v>0</v>
      </c>
      <c r="P13" s="737">
        <v>37305.496330000002</v>
      </c>
      <c r="Q13" s="737"/>
      <c r="R13" s="737">
        <v>93</v>
      </c>
      <c r="S13" s="737">
        <v>0</v>
      </c>
      <c r="T13" s="737">
        <v>0</v>
      </c>
      <c r="U13" s="737">
        <v>6.7292856564285797E-2</v>
      </c>
      <c r="V13" s="737">
        <v>107.0836045599501</v>
      </c>
    </row>
    <row r="14" spans="1:22">
      <c r="A14" s="477">
        <v>7.1</v>
      </c>
      <c r="B14" s="476" t="s">
        <v>509</v>
      </c>
      <c r="C14" s="737">
        <v>5020357.3868999993</v>
      </c>
      <c r="D14" s="737">
        <v>4979451.1468999991</v>
      </c>
      <c r="E14" s="737">
        <v>0</v>
      </c>
      <c r="F14" s="737">
        <v>40906.239999999998</v>
      </c>
      <c r="G14" s="737"/>
      <c r="H14" s="737">
        <v>5072039.1285499996</v>
      </c>
      <c r="I14" s="737">
        <v>5034733.6322199991</v>
      </c>
      <c r="J14" s="737">
        <v>0</v>
      </c>
      <c r="K14" s="737">
        <v>37305.496330000002</v>
      </c>
      <c r="L14" s="737"/>
      <c r="M14" s="737">
        <v>45060.830349579301</v>
      </c>
      <c r="N14" s="737">
        <v>7755.3340195793007</v>
      </c>
      <c r="O14" s="737">
        <v>0</v>
      </c>
      <c r="P14" s="737">
        <v>37305.496330000002</v>
      </c>
      <c r="Q14" s="737"/>
      <c r="R14" s="737">
        <v>91</v>
      </c>
      <c r="S14" s="737">
        <v>0</v>
      </c>
      <c r="T14" s="737">
        <v>0</v>
      </c>
      <c r="U14" s="737">
        <v>6.6712114514781123E-2</v>
      </c>
      <c r="V14" s="737">
        <v>106.05021067453882</v>
      </c>
    </row>
    <row r="15" spans="1:22">
      <c r="A15" s="477">
        <v>7.2</v>
      </c>
      <c r="B15" s="476" t="s">
        <v>511</v>
      </c>
      <c r="C15" s="737">
        <v>142362.88740000001</v>
      </c>
      <c r="D15" s="737">
        <v>142362.88740000001</v>
      </c>
      <c r="E15" s="737">
        <v>0</v>
      </c>
      <c r="F15" s="737">
        <v>0</v>
      </c>
      <c r="G15" s="737"/>
      <c r="H15" s="737">
        <v>142772.34470000002</v>
      </c>
      <c r="I15" s="737">
        <v>142772.34470000002</v>
      </c>
      <c r="J15" s="737">
        <v>0</v>
      </c>
      <c r="K15" s="737">
        <v>0</v>
      </c>
      <c r="L15" s="737"/>
      <c r="M15" s="737">
        <v>223.35879441420002</v>
      </c>
      <c r="N15" s="737">
        <v>223.35879441420002</v>
      </c>
      <c r="O15" s="737">
        <v>0</v>
      </c>
      <c r="P15" s="737">
        <v>0</v>
      </c>
      <c r="Q15" s="737"/>
      <c r="R15" s="737">
        <v>2</v>
      </c>
      <c r="S15" s="737" t="s">
        <v>777</v>
      </c>
      <c r="T15" s="737" t="s">
        <v>777</v>
      </c>
      <c r="U15" s="737">
        <v>8.7772440052378414E-2</v>
      </c>
      <c r="V15" s="737">
        <v>143.52573298928618</v>
      </c>
    </row>
    <row r="16" spans="1:22">
      <c r="A16" s="477">
        <v>7.3</v>
      </c>
      <c r="B16" s="476" t="s">
        <v>508</v>
      </c>
      <c r="C16" s="737"/>
      <c r="D16" s="737"/>
      <c r="E16" s="737"/>
      <c r="F16" s="737"/>
      <c r="G16" s="737"/>
      <c r="H16" s="737"/>
      <c r="I16" s="737"/>
      <c r="J16" s="737"/>
      <c r="K16" s="737"/>
      <c r="L16" s="737"/>
      <c r="M16" s="737"/>
      <c r="N16" s="737"/>
      <c r="O16" s="737"/>
      <c r="P16" s="737"/>
      <c r="Q16" s="737"/>
      <c r="R16" s="737"/>
      <c r="S16" s="737" t="s">
        <v>777</v>
      </c>
      <c r="T16" s="737" t="s">
        <v>777</v>
      </c>
      <c r="U16" s="737"/>
      <c r="V16" s="737"/>
    </row>
    <row r="17" spans="1:22">
      <c r="A17" s="483">
        <v>8</v>
      </c>
      <c r="B17" s="482" t="s">
        <v>507</v>
      </c>
      <c r="C17" s="737">
        <v>0</v>
      </c>
      <c r="D17" s="737">
        <v>0</v>
      </c>
      <c r="E17" s="737">
        <v>0</v>
      </c>
      <c r="F17" s="737">
        <v>0</v>
      </c>
      <c r="G17" s="737"/>
      <c r="H17" s="737">
        <v>0</v>
      </c>
      <c r="I17" s="737">
        <v>0</v>
      </c>
      <c r="J17" s="737">
        <v>0</v>
      </c>
      <c r="K17" s="737">
        <v>0</v>
      </c>
      <c r="L17" s="737"/>
      <c r="M17" s="737">
        <v>0</v>
      </c>
      <c r="N17" s="737">
        <v>0</v>
      </c>
      <c r="O17" s="737">
        <v>0</v>
      </c>
      <c r="P17" s="737">
        <v>0</v>
      </c>
      <c r="Q17" s="737"/>
      <c r="R17" s="737">
        <v>0</v>
      </c>
      <c r="S17" s="737">
        <v>0</v>
      </c>
      <c r="T17" s="737">
        <v>0</v>
      </c>
      <c r="U17" s="737">
        <v>0</v>
      </c>
      <c r="V17" s="737">
        <v>0</v>
      </c>
    </row>
    <row r="18" spans="1:22">
      <c r="A18" s="481">
        <v>9</v>
      </c>
      <c r="B18" s="480" t="s">
        <v>499</v>
      </c>
      <c r="C18" s="738">
        <v>0</v>
      </c>
      <c r="D18" s="738">
        <v>0</v>
      </c>
      <c r="E18" s="738">
        <v>0</v>
      </c>
      <c r="F18" s="738">
        <v>0</v>
      </c>
      <c r="G18" s="738"/>
      <c r="H18" s="738">
        <v>0</v>
      </c>
      <c r="I18" s="738">
        <v>0</v>
      </c>
      <c r="J18" s="738">
        <v>0</v>
      </c>
      <c r="K18" s="738">
        <v>0</v>
      </c>
      <c r="L18" s="738"/>
      <c r="M18" s="738">
        <v>0</v>
      </c>
      <c r="N18" s="738">
        <v>0</v>
      </c>
      <c r="O18" s="738">
        <v>0</v>
      </c>
      <c r="P18" s="738">
        <v>0</v>
      </c>
      <c r="Q18" s="738"/>
      <c r="R18" s="738">
        <v>0</v>
      </c>
      <c r="S18" s="738">
        <v>0</v>
      </c>
      <c r="T18" s="738">
        <v>0</v>
      </c>
      <c r="U18" s="738">
        <v>0</v>
      </c>
      <c r="V18" s="738">
        <v>0</v>
      </c>
    </row>
    <row r="19" spans="1:22">
      <c r="A19" s="479">
        <v>10</v>
      </c>
      <c r="B19" s="478" t="s">
        <v>510</v>
      </c>
      <c r="C19" s="737">
        <v>5480565.3022999996</v>
      </c>
      <c r="D19" s="737">
        <v>5186700.1422999995</v>
      </c>
      <c r="E19" s="737">
        <v>0</v>
      </c>
      <c r="F19" s="737">
        <v>293865.15999999997</v>
      </c>
      <c r="G19" s="737">
        <v>0</v>
      </c>
      <c r="H19" s="737">
        <v>5555255.0784599995</v>
      </c>
      <c r="I19" s="737">
        <v>5243622.1027199989</v>
      </c>
      <c r="J19" s="737">
        <v>0</v>
      </c>
      <c r="K19" s="737">
        <v>311632.97573999997</v>
      </c>
      <c r="L19" s="737">
        <v>0</v>
      </c>
      <c r="M19" s="737">
        <v>311456.67560898373</v>
      </c>
      <c r="N19" s="737">
        <v>9745.8623820000012</v>
      </c>
      <c r="O19" s="737">
        <v>0</v>
      </c>
      <c r="P19" s="737">
        <v>301710.81322698371</v>
      </c>
      <c r="Q19" s="737">
        <v>0</v>
      </c>
      <c r="R19" s="737">
        <v>124</v>
      </c>
      <c r="S19" s="737">
        <v>0.15</v>
      </c>
      <c r="T19" s="737">
        <v>0.16070399999999999</v>
      </c>
      <c r="U19" s="737">
        <v>6.8986827771458217E-2</v>
      </c>
      <c r="V19" s="737">
        <v>101.25500568656432</v>
      </c>
    </row>
    <row r="20" spans="1:22" ht="24">
      <c r="A20" s="477">
        <v>10.1</v>
      </c>
      <c r="B20" s="476" t="s">
        <v>514</v>
      </c>
      <c r="C20" s="472"/>
      <c r="D20" s="472"/>
      <c r="E20" s="472"/>
      <c r="F20" s="472"/>
      <c r="G20" s="472"/>
      <c r="H20" s="472"/>
      <c r="I20" s="472"/>
      <c r="J20" s="472"/>
      <c r="K20" s="472"/>
      <c r="L20" s="472"/>
      <c r="M20" s="472"/>
      <c r="N20" s="472"/>
      <c r="O20" s="472"/>
      <c r="P20" s="472"/>
      <c r="Q20" s="472"/>
      <c r="R20" s="472"/>
      <c r="S20" s="472" t="s">
        <v>777</v>
      </c>
      <c r="T20" s="472" t="s">
        <v>777</v>
      </c>
      <c r="U20" s="472"/>
      <c r="V20" s="472"/>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H45"/>
  <sheetViews>
    <sheetView topLeftCell="A41" zoomScale="60" zoomScaleNormal="60" workbookViewId="0">
      <selection activeCell="F6" sqref="F6:G47"/>
    </sheetView>
  </sheetViews>
  <sheetFormatPr defaultRowHeight="14.4"/>
  <cols>
    <col min="2" max="2" width="66.6640625" customWidth="1"/>
    <col min="3" max="8" width="17.6640625" customWidth="1"/>
  </cols>
  <sheetData>
    <row r="1" spans="1:8" s="5" customFormat="1" ht="13.8">
      <c r="A1" s="2" t="s">
        <v>30</v>
      </c>
      <c r="B1" s="3" t="str">
        <f>'Info '!C2</f>
        <v>VTB Bank Georgia JSC</v>
      </c>
      <c r="C1" s="3"/>
      <c r="D1" s="4"/>
      <c r="E1" s="4"/>
      <c r="F1" s="4"/>
      <c r="G1" s="4"/>
    </row>
    <row r="2" spans="1:8" s="5" customFormat="1" ht="13.8">
      <c r="A2" s="2" t="s">
        <v>31</v>
      </c>
      <c r="B2" s="273">
        <f>'1. key ratios '!B2</f>
        <v>46203</v>
      </c>
      <c r="C2" s="6"/>
      <c r="D2" s="7"/>
      <c r="E2" s="7"/>
      <c r="F2" s="7"/>
      <c r="G2" s="7"/>
      <c r="H2" s="8"/>
    </row>
    <row r="4" spans="1:8">
      <c r="A4" s="789" t="s">
        <v>6</v>
      </c>
      <c r="B4" s="791" t="s">
        <v>585</v>
      </c>
      <c r="C4" s="793" t="s">
        <v>522</v>
      </c>
      <c r="D4" s="793"/>
      <c r="E4" s="793"/>
      <c r="F4" s="793" t="s">
        <v>523</v>
      </c>
      <c r="G4" s="793"/>
      <c r="H4" s="794"/>
    </row>
    <row r="5" spans="1:8" ht="15.45" customHeight="1">
      <c r="A5" s="790"/>
      <c r="B5" s="792"/>
      <c r="C5" s="342" t="s">
        <v>32</v>
      </c>
      <c r="D5" s="342" t="s">
        <v>33</v>
      </c>
      <c r="E5" s="342" t="s">
        <v>34</v>
      </c>
      <c r="F5" s="342" t="s">
        <v>32</v>
      </c>
      <c r="G5" s="342" t="s">
        <v>33</v>
      </c>
      <c r="H5" s="342" t="s">
        <v>34</v>
      </c>
    </row>
    <row r="6" spans="1:8">
      <c r="A6" s="343">
        <v>1</v>
      </c>
      <c r="B6" s="344" t="s">
        <v>586</v>
      </c>
      <c r="C6" s="630">
        <v>2522001.7815799876</v>
      </c>
      <c r="D6" s="630">
        <v>2473384.9518376943</v>
      </c>
      <c r="E6" s="631">
        <f>C6+D6</f>
        <v>4995386.7334176823</v>
      </c>
      <c r="F6" s="630">
        <v>3357928.7196725588</v>
      </c>
      <c r="G6" s="630">
        <v>4028495.7375051347</v>
      </c>
      <c r="H6" s="631">
        <f>F6+G6</f>
        <v>7386424.457177693</v>
      </c>
    </row>
    <row r="7" spans="1:8">
      <c r="A7" s="343">
        <v>1.1000000000000001</v>
      </c>
      <c r="B7" s="345" t="s">
        <v>529</v>
      </c>
      <c r="C7" s="630"/>
      <c r="D7" s="630"/>
      <c r="E7" s="631">
        <f t="shared" ref="E7:E45" si="0">C7+D7</f>
        <v>0</v>
      </c>
      <c r="F7" s="630"/>
      <c r="G7" s="630"/>
      <c r="H7" s="631">
        <f t="shared" ref="H7:H44" si="1">F7+G7</f>
        <v>0</v>
      </c>
    </row>
    <row r="8" spans="1:8">
      <c r="A8" s="343">
        <v>1.2</v>
      </c>
      <c r="B8" s="345" t="s">
        <v>531</v>
      </c>
      <c r="C8" s="630">
        <v>0</v>
      </c>
      <c r="D8" s="630"/>
      <c r="E8" s="631">
        <f t="shared" si="0"/>
        <v>0</v>
      </c>
      <c r="F8" s="630">
        <v>0</v>
      </c>
      <c r="G8" s="630"/>
      <c r="H8" s="631">
        <f t="shared" si="1"/>
        <v>0</v>
      </c>
    </row>
    <row r="9" spans="1:8" ht="21.45" customHeight="1">
      <c r="A9" s="343">
        <v>1.3</v>
      </c>
      <c r="B9" s="345" t="s">
        <v>587</v>
      </c>
      <c r="C9" s="630"/>
      <c r="D9" s="630"/>
      <c r="E9" s="631">
        <f t="shared" si="0"/>
        <v>0</v>
      </c>
      <c r="F9" s="630"/>
      <c r="G9" s="630"/>
      <c r="H9" s="631">
        <f t="shared" si="1"/>
        <v>0</v>
      </c>
    </row>
    <row r="10" spans="1:8">
      <c r="A10" s="343">
        <v>1.4</v>
      </c>
      <c r="B10" s="345" t="s">
        <v>533</v>
      </c>
      <c r="C10" s="630"/>
      <c r="D10" s="630"/>
      <c r="E10" s="631">
        <f t="shared" si="0"/>
        <v>0</v>
      </c>
      <c r="F10" s="630"/>
      <c r="G10" s="630"/>
      <c r="H10" s="631">
        <f t="shared" si="1"/>
        <v>0</v>
      </c>
    </row>
    <row r="11" spans="1:8">
      <c r="A11" s="343">
        <v>1.5</v>
      </c>
      <c r="B11" s="345" t="s">
        <v>537</v>
      </c>
      <c r="C11" s="630">
        <v>2522001.7815799876</v>
      </c>
      <c r="D11" s="630">
        <v>2473384.9518376943</v>
      </c>
      <c r="E11" s="631">
        <f t="shared" si="0"/>
        <v>4995386.7334176823</v>
      </c>
      <c r="F11" s="630">
        <v>3357928.7196725588</v>
      </c>
      <c r="G11" s="630">
        <v>4028495.7375051347</v>
      </c>
      <c r="H11" s="631">
        <f t="shared" si="1"/>
        <v>7386424.457177693</v>
      </c>
    </row>
    <row r="12" spans="1:8">
      <c r="A12" s="343">
        <v>1.6</v>
      </c>
      <c r="B12" s="346" t="s">
        <v>419</v>
      </c>
      <c r="C12" s="630"/>
      <c r="D12" s="630"/>
      <c r="E12" s="631">
        <f t="shared" si="0"/>
        <v>0</v>
      </c>
      <c r="F12" s="630"/>
      <c r="G12" s="630"/>
      <c r="H12" s="631">
        <f t="shared" si="1"/>
        <v>0</v>
      </c>
    </row>
    <row r="13" spans="1:8">
      <c r="A13" s="343">
        <v>2</v>
      </c>
      <c r="B13" s="347" t="s">
        <v>588</v>
      </c>
      <c r="C13" s="630">
        <v>-444340.47</v>
      </c>
      <c r="D13" s="630">
        <v>-4861650.84</v>
      </c>
      <c r="E13" s="631">
        <f t="shared" si="0"/>
        <v>-5305991.3099999996</v>
      </c>
      <c r="F13" s="630">
        <v>-471505.87999999995</v>
      </c>
      <c r="G13" s="630">
        <v>-4554248.67</v>
      </c>
      <c r="H13" s="631">
        <f t="shared" si="1"/>
        <v>-5025754.55</v>
      </c>
    </row>
    <row r="14" spans="1:8">
      <c r="A14" s="343">
        <v>2.1</v>
      </c>
      <c r="B14" s="345" t="s">
        <v>589</v>
      </c>
      <c r="C14" s="630"/>
      <c r="D14" s="630"/>
      <c r="E14" s="631">
        <f t="shared" si="0"/>
        <v>0</v>
      </c>
      <c r="F14" s="630"/>
      <c r="G14" s="630"/>
      <c r="H14" s="631">
        <f t="shared" si="1"/>
        <v>0</v>
      </c>
    </row>
    <row r="15" spans="1:8" ht="24.45" customHeight="1">
      <c r="A15" s="343">
        <v>2.2000000000000002</v>
      </c>
      <c r="B15" s="345" t="s">
        <v>590</v>
      </c>
      <c r="C15" s="630"/>
      <c r="D15" s="630"/>
      <c r="E15" s="631">
        <f t="shared" si="0"/>
        <v>0</v>
      </c>
      <c r="F15" s="630"/>
      <c r="G15" s="630"/>
      <c r="H15" s="631">
        <f t="shared" si="1"/>
        <v>0</v>
      </c>
    </row>
    <row r="16" spans="1:8" ht="20.7" customHeight="1">
      <c r="A16" s="343">
        <v>2.2999999999999998</v>
      </c>
      <c r="B16" s="345" t="s">
        <v>591</v>
      </c>
      <c r="C16" s="630">
        <v>-444340.47</v>
      </c>
      <c r="D16" s="630">
        <v>-4861650.84</v>
      </c>
      <c r="E16" s="631">
        <f t="shared" si="0"/>
        <v>-5305991.3099999996</v>
      </c>
      <c r="F16" s="630">
        <v>-471505.87999999995</v>
      </c>
      <c r="G16" s="630">
        <v>-4554248.67</v>
      </c>
      <c r="H16" s="631">
        <f t="shared" si="1"/>
        <v>-5025754.55</v>
      </c>
    </row>
    <row r="17" spans="1:8">
      <c r="A17" s="343">
        <v>2.4</v>
      </c>
      <c r="B17" s="345" t="s">
        <v>592</v>
      </c>
      <c r="C17" s="630"/>
      <c r="D17" s="630">
        <v>0</v>
      </c>
      <c r="E17" s="631">
        <f t="shared" si="0"/>
        <v>0</v>
      </c>
      <c r="F17" s="630"/>
      <c r="G17" s="630">
        <v>0</v>
      </c>
      <c r="H17" s="631">
        <f t="shared" si="1"/>
        <v>0</v>
      </c>
    </row>
    <row r="18" spans="1:8">
      <c r="A18" s="343">
        <v>3</v>
      </c>
      <c r="B18" s="347" t="s">
        <v>593</v>
      </c>
      <c r="C18" s="630"/>
      <c r="D18" s="630"/>
      <c r="E18" s="631">
        <f t="shared" si="0"/>
        <v>0</v>
      </c>
      <c r="F18" s="630"/>
      <c r="G18" s="630"/>
      <c r="H18" s="631">
        <f t="shared" si="1"/>
        <v>0</v>
      </c>
    </row>
    <row r="19" spans="1:8">
      <c r="A19" s="343">
        <v>4</v>
      </c>
      <c r="B19" s="347" t="s">
        <v>594</v>
      </c>
      <c r="C19" s="630">
        <v>2615.9300000000012</v>
      </c>
      <c r="D19" s="630">
        <v>0</v>
      </c>
      <c r="E19" s="631">
        <f t="shared" si="0"/>
        <v>2615.9300000000012</v>
      </c>
      <c r="F19" s="630">
        <v>2218.6500000000005</v>
      </c>
      <c r="G19" s="630">
        <v>557</v>
      </c>
      <c r="H19" s="631">
        <f t="shared" si="1"/>
        <v>2775.6500000000005</v>
      </c>
    </row>
    <row r="20" spans="1:8">
      <c r="A20" s="343">
        <v>5</v>
      </c>
      <c r="B20" s="347" t="s">
        <v>595</v>
      </c>
      <c r="C20" s="630">
        <v>-1380</v>
      </c>
      <c r="D20" s="630">
        <v>0</v>
      </c>
      <c r="E20" s="631">
        <f t="shared" si="0"/>
        <v>-1380</v>
      </c>
      <c r="F20" s="630">
        <v>-5197.26</v>
      </c>
      <c r="G20" s="630">
        <v>0</v>
      </c>
      <c r="H20" s="631">
        <f t="shared" si="1"/>
        <v>-5197.26</v>
      </c>
    </row>
    <row r="21" spans="1:8" ht="24" customHeight="1">
      <c r="A21" s="343">
        <v>6</v>
      </c>
      <c r="B21" s="347" t="s">
        <v>596</v>
      </c>
      <c r="C21" s="630">
        <v>9634</v>
      </c>
      <c r="D21" s="630">
        <v>224</v>
      </c>
      <c r="E21" s="631">
        <f t="shared" si="0"/>
        <v>9858</v>
      </c>
      <c r="F21" s="630">
        <v>7018</v>
      </c>
      <c r="G21" s="630">
        <v>145</v>
      </c>
      <c r="H21" s="631">
        <f t="shared" si="1"/>
        <v>7163</v>
      </c>
    </row>
    <row r="22" spans="1:8" ht="18.45" customHeight="1">
      <c r="A22" s="343">
        <v>7</v>
      </c>
      <c r="B22" s="347" t="s">
        <v>597</v>
      </c>
      <c r="C22" s="630"/>
      <c r="D22" s="630"/>
      <c r="E22" s="631">
        <f t="shared" si="0"/>
        <v>0</v>
      </c>
      <c r="F22" s="630"/>
      <c r="G22" s="630"/>
      <c r="H22" s="631">
        <f t="shared" si="1"/>
        <v>0</v>
      </c>
    </row>
    <row r="23" spans="1:8" ht="25.5" customHeight="1">
      <c r="A23" s="343">
        <v>8</v>
      </c>
      <c r="B23" s="348" t="s">
        <v>598</v>
      </c>
      <c r="C23" s="630"/>
      <c r="D23" s="630"/>
      <c r="E23" s="631">
        <f t="shared" si="0"/>
        <v>0</v>
      </c>
      <c r="F23" s="630"/>
      <c r="G23" s="630"/>
      <c r="H23" s="631">
        <f t="shared" si="1"/>
        <v>0</v>
      </c>
    </row>
    <row r="24" spans="1:8" ht="34.5" customHeight="1">
      <c r="A24" s="343">
        <v>9</v>
      </c>
      <c r="B24" s="348" t="s">
        <v>599</v>
      </c>
      <c r="C24" s="630"/>
      <c r="D24" s="630"/>
      <c r="E24" s="631">
        <f t="shared" si="0"/>
        <v>0</v>
      </c>
      <c r="F24" s="630"/>
      <c r="G24" s="630"/>
      <c r="H24" s="631">
        <f t="shared" si="1"/>
        <v>0</v>
      </c>
    </row>
    <row r="25" spans="1:8">
      <c r="A25" s="343">
        <v>10</v>
      </c>
      <c r="B25" s="347" t="s">
        <v>600</v>
      </c>
      <c r="C25" s="630">
        <v>-4418972.72</v>
      </c>
      <c r="D25" s="630">
        <v>0</v>
      </c>
      <c r="E25" s="631">
        <f t="shared" si="0"/>
        <v>-4418972.72</v>
      </c>
      <c r="F25" s="630">
        <v>-33465047.157014273</v>
      </c>
      <c r="G25" s="630">
        <v>0</v>
      </c>
      <c r="H25" s="631">
        <f t="shared" si="1"/>
        <v>-33465047.157014273</v>
      </c>
    </row>
    <row r="26" spans="1:8">
      <c r="A26" s="343">
        <v>11</v>
      </c>
      <c r="B26" s="349" t="s">
        <v>601</v>
      </c>
      <c r="C26" s="630">
        <v>0</v>
      </c>
      <c r="D26" s="630">
        <v>0</v>
      </c>
      <c r="E26" s="631">
        <f t="shared" si="0"/>
        <v>0</v>
      </c>
      <c r="F26" s="630">
        <v>-6630</v>
      </c>
      <c r="G26" s="630">
        <v>0</v>
      </c>
      <c r="H26" s="631">
        <f t="shared" si="1"/>
        <v>-6630</v>
      </c>
    </row>
    <row r="27" spans="1:8">
      <c r="A27" s="343">
        <v>12</v>
      </c>
      <c r="B27" s="347" t="s">
        <v>602</v>
      </c>
      <c r="C27" s="630">
        <v>9335</v>
      </c>
      <c r="D27" s="630">
        <v>0</v>
      </c>
      <c r="E27" s="631">
        <f t="shared" si="0"/>
        <v>9335</v>
      </c>
      <c r="F27" s="630">
        <v>0</v>
      </c>
      <c r="G27" s="630">
        <v>0</v>
      </c>
      <c r="H27" s="631">
        <f t="shared" si="1"/>
        <v>0</v>
      </c>
    </row>
    <row r="28" spans="1:8">
      <c r="A28" s="343">
        <v>13</v>
      </c>
      <c r="B28" s="350" t="s">
        <v>603</v>
      </c>
      <c r="C28" s="630">
        <v>-1518656.09</v>
      </c>
      <c r="D28" s="630">
        <v>-26756</v>
      </c>
      <c r="E28" s="631">
        <f t="shared" si="0"/>
        <v>-1545412.09</v>
      </c>
      <c r="F28" s="630">
        <v>-1580342</v>
      </c>
      <c r="G28" s="630">
        <v>-60009</v>
      </c>
      <c r="H28" s="631">
        <f t="shared" si="1"/>
        <v>-1640351</v>
      </c>
    </row>
    <row r="29" spans="1:8">
      <c r="A29" s="343">
        <v>14</v>
      </c>
      <c r="B29" s="351" t="s">
        <v>604</v>
      </c>
      <c r="C29" s="630">
        <v>-3649248</v>
      </c>
      <c r="D29" s="630">
        <v>0</v>
      </c>
      <c r="E29" s="631">
        <f t="shared" si="0"/>
        <v>-3649248</v>
      </c>
      <c r="F29" s="630">
        <v>-3715618</v>
      </c>
      <c r="G29" s="630">
        <v>0</v>
      </c>
      <c r="H29" s="631">
        <f t="shared" si="1"/>
        <v>-3715618</v>
      </c>
    </row>
    <row r="30" spans="1:8">
      <c r="A30" s="343">
        <v>14.1</v>
      </c>
      <c r="B30" s="326" t="s">
        <v>605</v>
      </c>
      <c r="C30" s="630">
        <v>-3649248</v>
      </c>
      <c r="D30" s="630">
        <v>0</v>
      </c>
      <c r="E30" s="631">
        <f t="shared" si="0"/>
        <v>-3649248</v>
      </c>
      <c r="F30" s="630">
        <v>-3715618</v>
      </c>
      <c r="G30" s="630">
        <v>0</v>
      </c>
      <c r="H30" s="631">
        <f t="shared" si="1"/>
        <v>-3715618</v>
      </c>
    </row>
    <row r="31" spans="1:8">
      <c r="A31" s="343">
        <v>14.2</v>
      </c>
      <c r="B31" s="326" t="s">
        <v>606</v>
      </c>
      <c r="C31" s="630">
        <v>0</v>
      </c>
      <c r="D31" s="630"/>
      <c r="E31" s="631">
        <f t="shared" si="0"/>
        <v>0</v>
      </c>
      <c r="F31" s="630">
        <v>0</v>
      </c>
      <c r="G31" s="630"/>
      <c r="H31" s="631">
        <f t="shared" si="1"/>
        <v>0</v>
      </c>
    </row>
    <row r="32" spans="1:8">
      <c r="A32" s="343">
        <v>15</v>
      </c>
      <c r="B32" s="347" t="s">
        <v>607</v>
      </c>
      <c r="C32" s="630">
        <v>-725031</v>
      </c>
      <c r="D32" s="630">
        <v>0</v>
      </c>
      <c r="E32" s="631">
        <f t="shared" si="0"/>
        <v>-725031</v>
      </c>
      <c r="F32" s="630">
        <v>-706294</v>
      </c>
      <c r="G32" s="630">
        <v>0</v>
      </c>
      <c r="H32" s="631">
        <f t="shared" si="1"/>
        <v>-706294</v>
      </c>
    </row>
    <row r="33" spans="1:8" ht="22.5" customHeight="1">
      <c r="A33" s="343">
        <v>16</v>
      </c>
      <c r="B33" s="324" t="s">
        <v>608</v>
      </c>
      <c r="C33" s="630">
        <v>7051.2640700000011</v>
      </c>
      <c r="D33" s="630">
        <v>-2167.971258</v>
      </c>
      <c r="E33" s="631">
        <f t="shared" si="0"/>
        <v>4883.2928120000015</v>
      </c>
      <c r="F33" s="630">
        <v>-389579</v>
      </c>
      <c r="G33" s="630">
        <v>-297221.620146</v>
      </c>
      <c r="H33" s="631">
        <f t="shared" si="1"/>
        <v>-686800.62014600006</v>
      </c>
    </row>
    <row r="34" spans="1:8">
      <c r="A34" s="343">
        <v>17</v>
      </c>
      <c r="B34" s="347" t="s">
        <v>609</v>
      </c>
      <c r="C34" s="630">
        <v>1256</v>
      </c>
      <c r="D34" s="630">
        <v>0</v>
      </c>
      <c r="E34" s="631">
        <f t="shared" si="0"/>
        <v>1256</v>
      </c>
      <c r="F34" s="630">
        <v>61327.938350791694</v>
      </c>
      <c r="G34" s="630">
        <v>0</v>
      </c>
      <c r="H34" s="631">
        <f t="shared" si="1"/>
        <v>61327.938350791694</v>
      </c>
    </row>
    <row r="35" spans="1:8">
      <c r="A35" s="343">
        <v>17.100000000000001</v>
      </c>
      <c r="B35" s="326" t="s">
        <v>610</v>
      </c>
      <c r="C35" s="630">
        <v>1256</v>
      </c>
      <c r="D35" s="630"/>
      <c r="E35" s="631">
        <f t="shared" si="0"/>
        <v>1256</v>
      </c>
      <c r="F35" s="630">
        <v>61327.938350791694</v>
      </c>
      <c r="G35" s="630"/>
      <c r="H35" s="631">
        <f t="shared" si="1"/>
        <v>61327.938350791694</v>
      </c>
    </row>
    <row r="36" spans="1:8">
      <c r="A36" s="343">
        <v>17.2</v>
      </c>
      <c r="B36" s="326" t="s">
        <v>611</v>
      </c>
      <c r="C36" s="630"/>
      <c r="D36" s="630">
        <v>0</v>
      </c>
      <c r="E36" s="631">
        <f t="shared" si="0"/>
        <v>0</v>
      </c>
      <c r="F36" s="630"/>
      <c r="G36" s="630">
        <v>0</v>
      </c>
      <c r="H36" s="631">
        <f t="shared" si="1"/>
        <v>0</v>
      </c>
    </row>
    <row r="37" spans="1:8" ht="41.7" customHeight="1">
      <c r="A37" s="343">
        <v>18</v>
      </c>
      <c r="B37" s="352" t="s">
        <v>612</v>
      </c>
      <c r="C37" s="630">
        <v>-4429919.0999999996</v>
      </c>
      <c r="D37" s="630">
        <v>0</v>
      </c>
      <c r="E37" s="631">
        <f t="shared" si="0"/>
        <v>-4429919.0999999996</v>
      </c>
      <c r="F37" s="630">
        <v>-4868277.7699999996</v>
      </c>
      <c r="G37" s="634">
        <v>0</v>
      </c>
      <c r="H37" s="631">
        <f t="shared" si="1"/>
        <v>-4868277.7699999996</v>
      </c>
    </row>
    <row r="38" spans="1:8">
      <c r="A38" s="343">
        <v>18.100000000000001</v>
      </c>
      <c r="B38" s="353" t="s">
        <v>613</v>
      </c>
      <c r="C38" s="630"/>
      <c r="D38" s="630"/>
      <c r="E38" s="631">
        <f t="shared" si="0"/>
        <v>0</v>
      </c>
      <c r="F38" s="630"/>
      <c r="G38" s="630"/>
      <c r="H38" s="631">
        <f t="shared" si="1"/>
        <v>0</v>
      </c>
    </row>
    <row r="39" spans="1:8">
      <c r="A39" s="343">
        <v>18.2</v>
      </c>
      <c r="B39" s="353" t="s">
        <v>614</v>
      </c>
      <c r="C39" s="630">
        <v>-4429919.0999999996</v>
      </c>
      <c r="D39" s="630">
        <v>0</v>
      </c>
      <c r="E39" s="631">
        <f t="shared" si="0"/>
        <v>-4429919.0999999996</v>
      </c>
      <c r="F39" s="630">
        <v>-4868277.7699999996</v>
      </c>
      <c r="G39" s="630">
        <v>0</v>
      </c>
      <c r="H39" s="631">
        <f t="shared" si="1"/>
        <v>-4868277.7699999996</v>
      </c>
    </row>
    <row r="40" spans="1:8" ht="24.45" customHeight="1">
      <c r="A40" s="343">
        <v>19</v>
      </c>
      <c r="B40" s="352" t="s">
        <v>615</v>
      </c>
      <c r="C40" s="630"/>
      <c r="D40" s="630"/>
      <c r="E40" s="631">
        <f t="shared" si="0"/>
        <v>0</v>
      </c>
      <c r="F40" s="630"/>
      <c r="G40" s="630"/>
      <c r="H40" s="631">
        <f t="shared" si="1"/>
        <v>0</v>
      </c>
    </row>
    <row r="41" spans="1:8" ht="17.7" customHeight="1">
      <c r="A41" s="343">
        <v>20</v>
      </c>
      <c r="B41" s="352" t="s">
        <v>616</v>
      </c>
      <c r="C41" s="630"/>
      <c r="D41" s="630"/>
      <c r="E41" s="631">
        <f t="shared" si="0"/>
        <v>0</v>
      </c>
      <c r="F41" s="630"/>
      <c r="G41" s="630"/>
      <c r="H41" s="631">
        <f t="shared" si="1"/>
        <v>0</v>
      </c>
    </row>
    <row r="42" spans="1:8" ht="26.7" customHeight="1">
      <c r="A42" s="343">
        <v>21</v>
      </c>
      <c r="B42" s="352" t="s">
        <v>617</v>
      </c>
      <c r="C42" s="630"/>
      <c r="D42" s="630"/>
      <c r="E42" s="631">
        <f t="shared" si="0"/>
        <v>0</v>
      </c>
      <c r="F42" s="630"/>
      <c r="G42" s="630"/>
      <c r="H42" s="631">
        <f t="shared" si="1"/>
        <v>0</v>
      </c>
    </row>
    <row r="43" spans="1:8">
      <c r="A43" s="343">
        <v>22</v>
      </c>
      <c r="B43" s="354" t="s">
        <v>618</v>
      </c>
      <c r="C43" s="630">
        <v>-12635653.404350013</v>
      </c>
      <c r="D43" s="630">
        <v>-2416965.8594203056</v>
      </c>
      <c r="E43" s="631">
        <f t="shared" si="0"/>
        <v>-15052619.263770318</v>
      </c>
      <c r="F43" s="630">
        <v>-41779997.758990929</v>
      </c>
      <c r="G43" s="630">
        <v>-882281.55264086532</v>
      </c>
      <c r="H43" s="631">
        <f t="shared" si="1"/>
        <v>-42662279.311631791</v>
      </c>
    </row>
    <row r="44" spans="1:8">
      <c r="A44" s="343">
        <v>23</v>
      </c>
      <c r="B44" s="354" t="s">
        <v>619</v>
      </c>
      <c r="C44" s="630">
        <v>63278</v>
      </c>
      <c r="D44" s="630">
        <v>0</v>
      </c>
      <c r="E44" s="631">
        <f t="shared" si="0"/>
        <v>63278</v>
      </c>
      <c r="F44" s="630">
        <v>438268</v>
      </c>
      <c r="G44" s="630">
        <v>0</v>
      </c>
      <c r="H44" s="631">
        <f t="shared" si="1"/>
        <v>438268</v>
      </c>
    </row>
    <row r="45" spans="1:8">
      <c r="A45" s="343">
        <v>24</v>
      </c>
      <c r="B45" s="355" t="s">
        <v>620</v>
      </c>
      <c r="C45" s="635">
        <v>-12572375.404350013</v>
      </c>
      <c r="D45" s="635">
        <v>-2416965.8594203056</v>
      </c>
      <c r="E45" s="631">
        <f t="shared" si="0"/>
        <v>-14989341.263770318</v>
      </c>
      <c r="F45" s="635">
        <v>-42218265.758990929</v>
      </c>
      <c r="G45" s="635">
        <v>-882281.55264086532</v>
      </c>
      <c r="H45" s="631">
        <f>F45+G45</f>
        <v>-43100547.311631791</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47"/>
  <sheetViews>
    <sheetView topLeftCell="A25" zoomScale="80" zoomScaleNormal="80" workbookViewId="0">
      <selection activeCell="F7" sqref="F7:G43"/>
    </sheetView>
  </sheetViews>
  <sheetFormatPr defaultColWidth="8.6640625" defaultRowHeight="13.8"/>
  <cols>
    <col min="1" max="1" width="8.6640625" style="561"/>
    <col min="2" max="2" width="74.21875" style="527" customWidth="1"/>
    <col min="3" max="8" width="15.44140625" style="527" customWidth="1"/>
    <col min="9" max="16384" width="8.6640625" style="527"/>
  </cols>
  <sheetData>
    <row r="1" spans="1:8">
      <c r="A1" s="218" t="s">
        <v>30</v>
      </c>
      <c r="B1" s="526" t="str">
        <f>'Info '!C2</f>
        <v>VTB Bank Georgia JSC</v>
      </c>
      <c r="C1" s="526"/>
    </row>
    <row r="2" spans="1:8">
      <c r="A2" s="218" t="s">
        <v>31</v>
      </c>
      <c r="B2" s="528">
        <f>'1. key ratios '!B2</f>
        <v>46203</v>
      </c>
      <c r="C2" s="529"/>
      <c r="D2" s="530"/>
      <c r="E2" s="530"/>
      <c r="F2" s="530"/>
      <c r="G2" s="530"/>
      <c r="H2" s="530"/>
    </row>
    <row r="3" spans="1:8" ht="14.4" thickBot="1">
      <c r="A3" s="527"/>
    </row>
    <row r="4" spans="1:8">
      <c r="A4" s="795" t="s">
        <v>6</v>
      </c>
      <c r="B4" s="796" t="s">
        <v>94</v>
      </c>
      <c r="C4" s="797" t="s">
        <v>522</v>
      </c>
      <c r="D4" s="797"/>
      <c r="E4" s="797"/>
      <c r="F4" s="797" t="s">
        <v>523</v>
      </c>
      <c r="G4" s="797"/>
      <c r="H4" s="798"/>
    </row>
    <row r="5" spans="1:8">
      <c r="A5" s="795"/>
      <c r="B5" s="796"/>
      <c r="C5" s="342" t="s">
        <v>32</v>
      </c>
      <c r="D5" s="342" t="s">
        <v>33</v>
      </c>
      <c r="E5" s="342" t="s">
        <v>34</v>
      </c>
      <c r="F5" s="342" t="s">
        <v>32</v>
      </c>
      <c r="G5" s="342" t="s">
        <v>33</v>
      </c>
      <c r="H5" s="342" t="s">
        <v>34</v>
      </c>
    </row>
    <row r="6" spans="1:8">
      <c r="A6" s="371">
        <v>1</v>
      </c>
      <c r="B6" s="357" t="s">
        <v>621</v>
      </c>
      <c r="C6" s="762">
        <v>0</v>
      </c>
      <c r="D6" s="762">
        <v>0</v>
      </c>
      <c r="E6" s="763">
        <f t="shared" ref="E6:E43" si="0">C6+D6</f>
        <v>0</v>
      </c>
      <c r="F6" s="762"/>
      <c r="G6" s="762"/>
      <c r="H6" s="764">
        <f t="shared" ref="H6:H43" si="1">F6+G6</f>
        <v>0</v>
      </c>
    </row>
    <row r="7" spans="1:8">
      <c r="A7" s="371">
        <v>2</v>
      </c>
      <c r="B7" s="357" t="s">
        <v>183</v>
      </c>
      <c r="C7" s="762">
        <v>0</v>
      </c>
      <c r="D7" s="762">
        <v>0</v>
      </c>
      <c r="E7" s="763">
        <f t="shared" si="0"/>
        <v>0</v>
      </c>
      <c r="F7" s="762"/>
      <c r="G7" s="762"/>
      <c r="H7" s="764">
        <f t="shared" si="1"/>
        <v>0</v>
      </c>
    </row>
    <row r="8" spans="1:8">
      <c r="A8" s="371">
        <v>3</v>
      </c>
      <c r="B8" s="357" t="s">
        <v>193</v>
      </c>
      <c r="C8" s="762">
        <v>31245257.09</v>
      </c>
      <c r="D8" s="762">
        <v>2882212672.71</v>
      </c>
      <c r="E8" s="763">
        <f t="shared" si="0"/>
        <v>2913457929.8000002</v>
      </c>
      <c r="F8" s="762">
        <v>31252157</v>
      </c>
      <c r="G8" s="762">
        <v>3157777259</v>
      </c>
      <c r="H8" s="764">
        <f t="shared" si="1"/>
        <v>3189029416</v>
      </c>
    </row>
    <row r="9" spans="1:8">
      <c r="A9" s="371">
        <v>3.1</v>
      </c>
      <c r="B9" s="356" t="s">
        <v>184</v>
      </c>
      <c r="C9" s="762">
        <v>31245257.09</v>
      </c>
      <c r="D9" s="762">
        <v>2881948142.71</v>
      </c>
      <c r="E9" s="763">
        <f t="shared" si="0"/>
        <v>2913193399.8000002</v>
      </c>
      <c r="F9" s="762">
        <v>31252157</v>
      </c>
      <c r="G9" s="762">
        <v>3157507279</v>
      </c>
      <c r="H9" s="764">
        <f t="shared" si="1"/>
        <v>3188759436</v>
      </c>
    </row>
    <row r="10" spans="1:8">
      <c r="A10" s="371">
        <v>3.2</v>
      </c>
      <c r="B10" s="356" t="s">
        <v>180</v>
      </c>
      <c r="C10" s="762">
        <v>0</v>
      </c>
      <c r="D10" s="762">
        <v>264530</v>
      </c>
      <c r="E10" s="763">
        <f t="shared" si="0"/>
        <v>264530</v>
      </c>
      <c r="F10" s="762">
        <v>0</v>
      </c>
      <c r="G10" s="762">
        <v>269980</v>
      </c>
      <c r="H10" s="764">
        <f t="shared" si="1"/>
        <v>269980</v>
      </c>
    </row>
    <row r="11" spans="1:8">
      <c r="A11" s="371">
        <v>4</v>
      </c>
      <c r="B11" s="357" t="s">
        <v>182</v>
      </c>
      <c r="C11" s="762">
        <v>0</v>
      </c>
      <c r="D11" s="762">
        <v>0</v>
      </c>
      <c r="E11" s="763">
        <f t="shared" si="0"/>
        <v>0</v>
      </c>
      <c r="F11" s="762">
        <v>0</v>
      </c>
      <c r="G11" s="762">
        <v>0</v>
      </c>
      <c r="H11" s="764">
        <f t="shared" si="1"/>
        <v>0</v>
      </c>
    </row>
    <row r="12" spans="1:8">
      <c r="A12" s="371">
        <v>4.0999999999999996</v>
      </c>
      <c r="B12" s="356" t="s">
        <v>166</v>
      </c>
      <c r="C12" s="762">
        <v>0</v>
      </c>
      <c r="D12" s="762">
        <v>0</v>
      </c>
      <c r="E12" s="763">
        <f t="shared" si="0"/>
        <v>0</v>
      </c>
      <c r="F12" s="762"/>
      <c r="G12" s="762"/>
      <c r="H12" s="764">
        <f t="shared" si="1"/>
        <v>0</v>
      </c>
    </row>
    <row r="13" spans="1:8">
      <c r="A13" s="371">
        <v>4.2</v>
      </c>
      <c r="B13" s="356" t="s">
        <v>167</v>
      </c>
      <c r="C13" s="762">
        <v>0</v>
      </c>
      <c r="D13" s="762">
        <v>0</v>
      </c>
      <c r="E13" s="763">
        <f t="shared" si="0"/>
        <v>0</v>
      </c>
      <c r="F13" s="762"/>
      <c r="G13" s="762"/>
      <c r="H13" s="764">
        <f t="shared" si="1"/>
        <v>0</v>
      </c>
    </row>
    <row r="14" spans="1:8">
      <c r="A14" s="371">
        <v>5</v>
      </c>
      <c r="B14" s="357" t="s">
        <v>192</v>
      </c>
      <c r="C14" s="762">
        <v>24087780</v>
      </c>
      <c r="D14" s="762">
        <v>531503077.39359999</v>
      </c>
      <c r="E14" s="763">
        <f t="shared" si="0"/>
        <v>555590857.39359999</v>
      </c>
      <c r="F14" s="762">
        <v>24287780</v>
      </c>
      <c r="G14" s="762">
        <v>562217454.67219996</v>
      </c>
      <c r="H14" s="764">
        <f t="shared" si="1"/>
        <v>586505234.67219996</v>
      </c>
    </row>
    <row r="15" spans="1:8">
      <c r="A15" s="371">
        <v>5.0999999999999996</v>
      </c>
      <c r="B15" s="358" t="s">
        <v>170</v>
      </c>
      <c r="C15" s="762">
        <v>30000</v>
      </c>
      <c r="D15" s="762">
        <v>264530</v>
      </c>
      <c r="E15" s="763">
        <f t="shared" si="0"/>
        <v>294530</v>
      </c>
      <c r="F15" s="762">
        <v>230000</v>
      </c>
      <c r="G15" s="762">
        <v>269980</v>
      </c>
      <c r="H15" s="764">
        <f t="shared" si="1"/>
        <v>499980</v>
      </c>
    </row>
    <row r="16" spans="1:8">
      <c r="A16" s="371">
        <v>5.2</v>
      </c>
      <c r="B16" s="358" t="s">
        <v>169</v>
      </c>
      <c r="C16" s="762">
        <v>0</v>
      </c>
      <c r="D16" s="762">
        <v>70755.241099999999</v>
      </c>
      <c r="E16" s="763">
        <f t="shared" si="0"/>
        <v>70755.241099999999</v>
      </c>
      <c r="F16" s="762">
        <v>0</v>
      </c>
      <c r="G16" s="762">
        <v>72212.981499999994</v>
      </c>
      <c r="H16" s="764">
        <f t="shared" si="1"/>
        <v>72212.981499999994</v>
      </c>
    </row>
    <row r="17" spans="1:8">
      <c r="A17" s="371">
        <v>5.3</v>
      </c>
      <c r="B17" s="358" t="s">
        <v>168</v>
      </c>
      <c r="C17" s="762">
        <v>23225400</v>
      </c>
      <c r="D17" s="762">
        <v>357166178.65740001</v>
      </c>
      <c r="E17" s="763">
        <f t="shared" si="0"/>
        <v>380391578.65740001</v>
      </c>
      <c r="F17" s="762">
        <v>23225400</v>
      </c>
      <c r="G17" s="762">
        <v>384288716.66039991</v>
      </c>
      <c r="H17" s="764">
        <f t="shared" si="1"/>
        <v>407514116.66039991</v>
      </c>
    </row>
    <row r="18" spans="1:8">
      <c r="A18" s="371" t="s">
        <v>15</v>
      </c>
      <c r="B18" s="359" t="s">
        <v>36</v>
      </c>
      <c r="C18" s="762">
        <v>138000</v>
      </c>
      <c r="D18" s="762">
        <v>27596391.245499998</v>
      </c>
      <c r="E18" s="763">
        <f t="shared" si="0"/>
        <v>27734391.245499998</v>
      </c>
      <c r="F18" s="762">
        <v>138000</v>
      </c>
      <c r="G18" s="762">
        <v>30226420.84</v>
      </c>
      <c r="H18" s="764">
        <f t="shared" si="1"/>
        <v>30364420.84</v>
      </c>
    </row>
    <row r="19" spans="1:8">
      <c r="A19" s="371" t="s">
        <v>16</v>
      </c>
      <c r="B19" s="359" t="s">
        <v>37</v>
      </c>
      <c r="C19" s="762">
        <v>23074400</v>
      </c>
      <c r="D19" s="762">
        <v>233524033.9691</v>
      </c>
      <c r="E19" s="763">
        <f t="shared" si="0"/>
        <v>256598433.9691</v>
      </c>
      <c r="F19" s="762">
        <v>23074400</v>
      </c>
      <c r="G19" s="762">
        <v>256499758.21039999</v>
      </c>
      <c r="H19" s="764">
        <f t="shared" si="1"/>
        <v>279574158.21039999</v>
      </c>
    </row>
    <row r="20" spans="1:8">
      <c r="A20" s="371" t="s">
        <v>17</v>
      </c>
      <c r="B20" s="359" t="s">
        <v>38</v>
      </c>
      <c r="C20" s="762">
        <v>0</v>
      </c>
      <c r="D20" s="762">
        <v>22540601.300000001</v>
      </c>
      <c r="E20" s="763">
        <f t="shared" si="0"/>
        <v>22540601.300000001</v>
      </c>
      <c r="F20" s="762">
        <v>0</v>
      </c>
      <c r="G20" s="762">
        <v>17840278.399999999</v>
      </c>
      <c r="H20" s="764">
        <f t="shared" si="1"/>
        <v>17840278.399999999</v>
      </c>
    </row>
    <row r="21" spans="1:8">
      <c r="A21" s="371" t="s">
        <v>18</v>
      </c>
      <c r="B21" s="359" t="s">
        <v>39</v>
      </c>
      <c r="C21" s="762">
        <v>13000</v>
      </c>
      <c r="D21" s="762">
        <v>35657519.747500002</v>
      </c>
      <c r="E21" s="763">
        <f t="shared" si="0"/>
        <v>35670519.747500002</v>
      </c>
      <c r="F21" s="762">
        <v>13000</v>
      </c>
      <c r="G21" s="762">
        <v>38948524.310400002</v>
      </c>
      <c r="H21" s="764">
        <f t="shared" si="1"/>
        <v>38961524.310400002</v>
      </c>
    </row>
    <row r="22" spans="1:8">
      <c r="A22" s="371" t="s">
        <v>19</v>
      </c>
      <c r="B22" s="359" t="s">
        <v>40</v>
      </c>
      <c r="C22" s="762">
        <v>0</v>
      </c>
      <c r="D22" s="762">
        <v>37847632.395300001</v>
      </c>
      <c r="E22" s="763">
        <f t="shared" si="0"/>
        <v>37847632.395300001</v>
      </c>
      <c r="F22" s="762">
        <v>0</v>
      </c>
      <c r="G22" s="762">
        <v>40773734.899599999</v>
      </c>
      <c r="H22" s="764">
        <f t="shared" si="1"/>
        <v>40773734.899599999</v>
      </c>
    </row>
    <row r="23" spans="1:8">
      <c r="A23" s="371">
        <v>5.4</v>
      </c>
      <c r="B23" s="358" t="s">
        <v>171</v>
      </c>
      <c r="C23" s="762">
        <v>804767</v>
      </c>
      <c r="D23" s="762">
        <v>113309502.3908</v>
      </c>
      <c r="E23" s="763">
        <f t="shared" si="0"/>
        <v>114114269.3908</v>
      </c>
      <c r="F23" s="762">
        <v>804767</v>
      </c>
      <c r="G23" s="762">
        <v>115644019.96340001</v>
      </c>
      <c r="H23" s="764">
        <f t="shared" si="1"/>
        <v>116448786.96340001</v>
      </c>
    </row>
    <row r="24" spans="1:8">
      <c r="A24" s="371">
        <v>5.5</v>
      </c>
      <c r="B24" s="358" t="s">
        <v>172</v>
      </c>
      <c r="C24" s="762">
        <v>5</v>
      </c>
      <c r="D24" s="762">
        <v>52906002.645300001</v>
      </c>
      <c r="E24" s="763">
        <f t="shared" si="0"/>
        <v>52906007.645300001</v>
      </c>
      <c r="F24" s="762">
        <v>5</v>
      </c>
      <c r="G24" s="762">
        <v>53996002.6998</v>
      </c>
      <c r="H24" s="764">
        <f t="shared" si="1"/>
        <v>53996007.6998</v>
      </c>
    </row>
    <row r="25" spans="1:8">
      <c r="A25" s="371">
        <v>5.6</v>
      </c>
      <c r="B25" s="358" t="s">
        <v>173</v>
      </c>
      <c r="C25" s="762">
        <v>0</v>
      </c>
      <c r="D25" s="762">
        <v>7406840</v>
      </c>
      <c r="E25" s="763">
        <f t="shared" si="0"/>
        <v>7406840</v>
      </c>
      <c r="F25" s="762">
        <v>0</v>
      </c>
      <c r="G25" s="762">
        <v>7559440</v>
      </c>
      <c r="H25" s="764">
        <f t="shared" si="1"/>
        <v>7559440</v>
      </c>
    </row>
    <row r="26" spans="1:8">
      <c r="A26" s="371">
        <v>5.7</v>
      </c>
      <c r="B26" s="358" t="s">
        <v>40</v>
      </c>
      <c r="C26" s="762">
        <v>27608</v>
      </c>
      <c r="D26" s="762">
        <v>379268.45899999997</v>
      </c>
      <c r="E26" s="763">
        <f t="shared" si="0"/>
        <v>406876.45899999997</v>
      </c>
      <c r="F26" s="762">
        <v>27608</v>
      </c>
      <c r="G26" s="762">
        <v>387082.36709999997</v>
      </c>
      <c r="H26" s="764">
        <f t="shared" si="1"/>
        <v>414690.36709999997</v>
      </c>
    </row>
    <row r="27" spans="1:8">
      <c r="A27" s="371">
        <v>6</v>
      </c>
      <c r="B27" s="563" t="s">
        <v>622</v>
      </c>
      <c r="C27" s="762">
        <v>0</v>
      </c>
      <c r="D27" s="762">
        <v>0</v>
      </c>
      <c r="E27" s="763">
        <f t="shared" si="0"/>
        <v>0</v>
      </c>
      <c r="F27" s="762">
        <v>0</v>
      </c>
      <c r="G27" s="762">
        <v>0</v>
      </c>
      <c r="H27" s="764">
        <f t="shared" si="1"/>
        <v>0</v>
      </c>
    </row>
    <row r="28" spans="1:8">
      <c r="A28" s="371">
        <v>7</v>
      </c>
      <c r="B28" s="563" t="s">
        <v>623</v>
      </c>
      <c r="C28" s="762">
        <v>247145</v>
      </c>
      <c r="D28" s="762">
        <v>0</v>
      </c>
      <c r="E28" s="763">
        <f t="shared" si="0"/>
        <v>247145</v>
      </c>
      <c r="F28" s="762">
        <v>247145</v>
      </c>
      <c r="G28" s="762">
        <v>0</v>
      </c>
      <c r="H28" s="764">
        <f t="shared" si="1"/>
        <v>247145</v>
      </c>
    </row>
    <row r="29" spans="1:8">
      <c r="A29" s="371">
        <v>8</v>
      </c>
      <c r="B29" s="563" t="s">
        <v>181</v>
      </c>
      <c r="C29" s="762">
        <v>0</v>
      </c>
      <c r="D29" s="762">
        <v>0</v>
      </c>
      <c r="E29" s="763">
        <f t="shared" si="0"/>
        <v>0</v>
      </c>
      <c r="F29" s="762"/>
      <c r="G29" s="762"/>
      <c r="H29" s="764">
        <f t="shared" si="1"/>
        <v>0</v>
      </c>
    </row>
    <row r="30" spans="1:8">
      <c r="A30" s="371">
        <v>9</v>
      </c>
      <c r="B30" s="564" t="s">
        <v>198</v>
      </c>
      <c r="C30" s="762">
        <v>0</v>
      </c>
      <c r="D30" s="762">
        <v>0</v>
      </c>
      <c r="E30" s="763">
        <f t="shared" si="0"/>
        <v>0</v>
      </c>
      <c r="F30" s="762">
        <v>0</v>
      </c>
      <c r="G30" s="762">
        <v>0</v>
      </c>
      <c r="H30" s="764">
        <f t="shared" si="1"/>
        <v>0</v>
      </c>
    </row>
    <row r="31" spans="1:8">
      <c r="A31" s="371">
        <v>9.1</v>
      </c>
      <c r="B31" s="360" t="s">
        <v>188</v>
      </c>
      <c r="C31" s="762">
        <v>0</v>
      </c>
      <c r="D31" s="762">
        <v>0</v>
      </c>
      <c r="E31" s="763">
        <f t="shared" si="0"/>
        <v>0</v>
      </c>
      <c r="F31" s="762"/>
      <c r="G31" s="762"/>
      <c r="H31" s="764">
        <f t="shared" si="1"/>
        <v>0</v>
      </c>
    </row>
    <row r="32" spans="1:8">
      <c r="A32" s="371">
        <v>9.1999999999999993</v>
      </c>
      <c r="B32" s="360" t="s">
        <v>189</v>
      </c>
      <c r="C32" s="762">
        <v>0</v>
      </c>
      <c r="D32" s="762">
        <v>0</v>
      </c>
      <c r="E32" s="763">
        <f t="shared" si="0"/>
        <v>0</v>
      </c>
      <c r="F32" s="762"/>
      <c r="G32" s="762"/>
      <c r="H32" s="764">
        <f t="shared" si="1"/>
        <v>0</v>
      </c>
    </row>
    <row r="33" spans="1:8">
      <c r="A33" s="371">
        <v>9.3000000000000007</v>
      </c>
      <c r="B33" s="360" t="s">
        <v>185</v>
      </c>
      <c r="C33" s="762">
        <v>0</v>
      </c>
      <c r="D33" s="762">
        <v>0</v>
      </c>
      <c r="E33" s="763">
        <f t="shared" si="0"/>
        <v>0</v>
      </c>
      <c r="F33" s="762"/>
      <c r="G33" s="762"/>
      <c r="H33" s="764">
        <f t="shared" si="1"/>
        <v>0</v>
      </c>
    </row>
    <row r="34" spans="1:8">
      <c r="A34" s="371">
        <v>9.4</v>
      </c>
      <c r="B34" s="360" t="s">
        <v>186</v>
      </c>
      <c r="C34" s="762">
        <v>0</v>
      </c>
      <c r="D34" s="762">
        <v>0</v>
      </c>
      <c r="E34" s="763">
        <f t="shared" si="0"/>
        <v>0</v>
      </c>
      <c r="F34" s="762"/>
      <c r="G34" s="762"/>
      <c r="H34" s="764">
        <f t="shared" si="1"/>
        <v>0</v>
      </c>
    </row>
    <row r="35" spans="1:8">
      <c r="A35" s="371">
        <v>9.5</v>
      </c>
      <c r="B35" s="360" t="s">
        <v>187</v>
      </c>
      <c r="C35" s="762">
        <v>0</v>
      </c>
      <c r="D35" s="762">
        <v>0</v>
      </c>
      <c r="E35" s="763">
        <f t="shared" si="0"/>
        <v>0</v>
      </c>
      <c r="F35" s="762"/>
      <c r="G35" s="762"/>
      <c r="H35" s="764">
        <f t="shared" si="1"/>
        <v>0</v>
      </c>
    </row>
    <row r="36" spans="1:8">
      <c r="A36" s="371">
        <v>9.6</v>
      </c>
      <c r="B36" s="360" t="s">
        <v>190</v>
      </c>
      <c r="C36" s="762">
        <v>0</v>
      </c>
      <c r="D36" s="762">
        <v>0</v>
      </c>
      <c r="E36" s="763">
        <f t="shared" si="0"/>
        <v>0</v>
      </c>
      <c r="F36" s="762"/>
      <c r="G36" s="762"/>
      <c r="H36" s="764">
        <f t="shared" si="1"/>
        <v>0</v>
      </c>
    </row>
    <row r="37" spans="1:8">
      <c r="A37" s="371">
        <v>9.6999999999999993</v>
      </c>
      <c r="B37" s="360" t="s">
        <v>191</v>
      </c>
      <c r="C37" s="762">
        <v>0</v>
      </c>
      <c r="D37" s="762">
        <v>0</v>
      </c>
      <c r="E37" s="763">
        <f t="shared" si="0"/>
        <v>0</v>
      </c>
      <c r="F37" s="762"/>
      <c r="G37" s="762"/>
      <c r="H37" s="764">
        <f t="shared" si="1"/>
        <v>0</v>
      </c>
    </row>
    <row r="38" spans="1:8">
      <c r="A38" s="371">
        <v>10</v>
      </c>
      <c r="B38" s="357" t="s">
        <v>194</v>
      </c>
      <c r="C38" s="762">
        <v>20578802.5</v>
      </c>
      <c r="D38" s="762">
        <v>15422156.66</v>
      </c>
      <c r="E38" s="763">
        <f t="shared" si="0"/>
        <v>36000959.159999996</v>
      </c>
      <c r="F38" s="762">
        <v>19403741.759999998</v>
      </c>
      <c r="G38" s="762">
        <v>13710204.030000001</v>
      </c>
      <c r="H38" s="764">
        <f t="shared" si="1"/>
        <v>33113945.789999999</v>
      </c>
    </row>
    <row r="39" spans="1:8">
      <c r="A39" s="371">
        <v>10.1</v>
      </c>
      <c r="B39" s="360" t="s">
        <v>195</v>
      </c>
      <c r="C39" s="762">
        <v>0</v>
      </c>
      <c r="D39" s="762">
        <v>0</v>
      </c>
      <c r="E39" s="763">
        <f t="shared" si="0"/>
        <v>0</v>
      </c>
      <c r="F39" s="762">
        <v>113577</v>
      </c>
      <c r="G39" s="762">
        <v>1260806.3790519999</v>
      </c>
      <c r="H39" s="764">
        <f t="shared" si="1"/>
        <v>1374383.3790519999</v>
      </c>
    </row>
    <row r="40" spans="1:8" ht="26.4">
      <c r="A40" s="371">
        <v>10.199999999999999</v>
      </c>
      <c r="B40" s="360" t="s">
        <v>196</v>
      </c>
      <c r="C40" s="762">
        <v>0</v>
      </c>
      <c r="D40" s="762">
        <v>0</v>
      </c>
      <c r="E40" s="763">
        <f t="shared" si="0"/>
        <v>0</v>
      </c>
      <c r="F40" s="762">
        <v>0</v>
      </c>
      <c r="G40" s="762">
        <v>0</v>
      </c>
      <c r="H40" s="764">
        <f t="shared" si="1"/>
        <v>0</v>
      </c>
    </row>
    <row r="41" spans="1:8" ht="26.4">
      <c r="A41" s="371">
        <v>10.3</v>
      </c>
      <c r="B41" s="360" t="s">
        <v>199</v>
      </c>
      <c r="C41" s="762">
        <v>10754150.039999999</v>
      </c>
      <c r="D41" s="762">
        <v>1814233.33</v>
      </c>
      <c r="E41" s="763">
        <f t="shared" si="0"/>
        <v>12568383.369999999</v>
      </c>
      <c r="F41" s="762">
        <v>10930214.75</v>
      </c>
      <c r="G41" s="762">
        <v>1869979.7300000004</v>
      </c>
      <c r="H41" s="764">
        <f t="shared" si="1"/>
        <v>12800194.48</v>
      </c>
    </row>
    <row r="42" spans="1:8" ht="26.4">
      <c r="A42" s="371">
        <v>10.4</v>
      </c>
      <c r="B42" s="360" t="s">
        <v>200</v>
      </c>
      <c r="C42" s="762">
        <v>9824652.4600000009</v>
      </c>
      <c r="D42" s="762">
        <v>13607923.33</v>
      </c>
      <c r="E42" s="763">
        <f t="shared" si="0"/>
        <v>23432575.789999999</v>
      </c>
      <c r="F42" s="762">
        <v>8473527.0099999998</v>
      </c>
      <c r="G42" s="762">
        <v>11840224.300000001</v>
      </c>
      <c r="H42" s="764">
        <f t="shared" si="1"/>
        <v>20313751.310000002</v>
      </c>
    </row>
    <row r="43" spans="1:8" ht="14.4" thickBot="1">
      <c r="A43" s="371">
        <v>11</v>
      </c>
      <c r="B43" s="116" t="s">
        <v>197</v>
      </c>
      <c r="C43" s="762">
        <v>0</v>
      </c>
      <c r="D43" s="762">
        <v>0</v>
      </c>
      <c r="E43" s="763">
        <f t="shared" si="0"/>
        <v>0</v>
      </c>
      <c r="F43" s="762">
        <v>0</v>
      </c>
      <c r="G43" s="762">
        <v>0</v>
      </c>
      <c r="H43" s="764">
        <f t="shared" si="1"/>
        <v>0</v>
      </c>
    </row>
    <row r="44" spans="1:8">
      <c r="C44" s="361"/>
      <c r="D44" s="361"/>
      <c r="E44" s="361"/>
      <c r="F44" s="361"/>
      <c r="G44" s="361"/>
      <c r="H44" s="361"/>
    </row>
    <row r="45" spans="1:8">
      <c r="C45" s="361"/>
      <c r="D45" s="361"/>
      <c r="E45" s="361"/>
      <c r="F45" s="361"/>
      <c r="G45" s="361"/>
      <c r="H45" s="361"/>
    </row>
    <row r="46" spans="1:8">
      <c r="C46" s="361"/>
      <c r="D46" s="361"/>
      <c r="E46" s="361"/>
      <c r="F46" s="361"/>
      <c r="G46" s="361"/>
      <c r="H46" s="361"/>
    </row>
    <row r="47" spans="1:8">
      <c r="C47" s="361"/>
      <c r="D47" s="361"/>
      <c r="E47" s="361"/>
      <c r="F47" s="361"/>
      <c r="G47" s="361"/>
      <c r="H47" s="361"/>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H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7" sqref="C7:G12"/>
    </sheetView>
  </sheetViews>
  <sheetFormatPr defaultColWidth="9.33203125" defaultRowHeight="13.2"/>
  <cols>
    <col min="1" max="1" width="9.5546875" style="4" bestFit="1" customWidth="1"/>
    <col min="2" max="2" width="93.5546875" style="4" customWidth="1"/>
    <col min="3" max="4" width="11.6640625" style="4" bestFit="1" customWidth="1"/>
    <col min="5" max="7" width="11.6640625" style="17" bestFit="1" customWidth="1"/>
    <col min="8" max="11" width="9.6640625" style="17" customWidth="1"/>
    <col min="12" max="16384" width="9.33203125" style="17"/>
  </cols>
  <sheetData>
    <row r="1" spans="1:8">
      <c r="A1" s="2" t="s">
        <v>30</v>
      </c>
      <c r="B1" s="3" t="str">
        <f>'Info '!C2</f>
        <v>VTB Bank Georgia JSC</v>
      </c>
      <c r="C1" s="3"/>
    </row>
    <row r="2" spans="1:8">
      <c r="A2" s="2" t="s">
        <v>31</v>
      </c>
      <c r="B2" s="273">
        <f>'1. key ratios '!B2</f>
        <v>46203</v>
      </c>
      <c r="C2" s="6"/>
      <c r="D2" s="7"/>
      <c r="E2" s="20"/>
      <c r="F2" s="20"/>
      <c r="G2" s="20"/>
      <c r="H2" s="20"/>
    </row>
    <row r="3" spans="1:8">
      <c r="A3" s="2"/>
      <c r="B3" s="3"/>
      <c r="C3" s="6"/>
      <c r="D3" s="7"/>
      <c r="E3" s="20"/>
      <c r="F3" s="20"/>
      <c r="G3" s="20"/>
      <c r="H3" s="20"/>
    </row>
    <row r="4" spans="1:8" ht="15" customHeight="1" thickBot="1">
      <c r="A4" s="7" t="s">
        <v>96</v>
      </c>
      <c r="B4" s="92" t="s">
        <v>174</v>
      </c>
      <c r="C4" s="21" t="s">
        <v>35</v>
      </c>
    </row>
    <row r="5" spans="1:8" ht="15" customHeight="1">
      <c r="A5" s="139" t="s">
        <v>6</v>
      </c>
      <c r="B5" s="140"/>
      <c r="C5" s="271" t="str">
        <f>INT((MONTH($B$2))/3)&amp;"Q"&amp;"-"&amp;YEAR($B$2)</f>
        <v>2Q-2026</v>
      </c>
      <c r="D5" s="271" t="str">
        <f>IF(INT(MONTH($B$2))=3, "4"&amp;"Q"&amp;"-"&amp;YEAR($B$2)-1, IF(INT(MONTH($B$2))=6, "1"&amp;"Q"&amp;"-"&amp;YEAR($B$2), IF(INT(MONTH($B$2))=9, "2"&amp;"Q"&amp;"-"&amp;YEAR($B$2),IF(INT(MONTH($B$2))=12, "3"&amp;"Q"&amp;"-"&amp;YEAR($B$2), 0))))</f>
        <v>1Q-2026</v>
      </c>
      <c r="E5" s="271" t="str">
        <f>IF(INT(MONTH($B$2))=3, "3"&amp;"Q"&amp;"-"&amp;YEAR($B$2)-1, IF(INT(MONTH($B$2))=6, "4"&amp;"Q"&amp;"-"&amp;YEAR($B$2)-1, IF(INT(MONTH($B$2))=9, "1"&amp;"Q"&amp;"-"&amp;YEAR($B$2),IF(INT(MONTH($B$2))=12, "2"&amp;"Q"&amp;"-"&amp;YEAR($B$2), 0))))</f>
        <v>4Q-2025</v>
      </c>
      <c r="F5" s="271" t="str">
        <f>IF(INT(MONTH($B$2))=3, "2"&amp;"Q"&amp;"-"&amp;YEAR($B$2)-1, IF(INT(MONTH($B$2))=6, "3"&amp;"Q"&amp;"-"&amp;YEAR($B$2)-1, IF(INT(MONTH($B$2))=9, "4"&amp;"Q"&amp;"-"&amp;YEAR($B$2)-1,IF(INT(MONTH($B$2))=12, "1"&amp;"Q"&amp;"-"&amp;YEAR($B$2), 0))))</f>
        <v>3Q-2025</v>
      </c>
      <c r="G5" s="272" t="str">
        <f>IF(INT(MONTH($B$2))=3, "1"&amp;"Q"&amp;"-"&amp;YEAR($B$2)-1, IF(INT(MONTH($B$2))=6, "2"&amp;"Q"&amp;"-"&amp;YEAR($B$2)-1, IF(INT(MONTH($B$2))=9, "3"&amp;"Q"&amp;"-"&amp;YEAR($B$2)-1,IF(INT(MONTH($B$2))=12, "4"&amp;"Q"&amp;"-"&amp;YEAR($B$2)-1, 0))))</f>
        <v>2Q-2025</v>
      </c>
    </row>
    <row r="6" spans="1:8" ht="15" customHeight="1">
      <c r="A6" s="22">
        <v>1</v>
      </c>
      <c r="B6" s="232" t="s">
        <v>178</v>
      </c>
      <c r="C6" s="266">
        <f>C7+C9+C10</f>
        <v>236409415.39742744</v>
      </c>
      <c r="D6" s="267">
        <f>D7+D9+D10</f>
        <v>238970752.5892058</v>
      </c>
      <c r="E6" s="234">
        <f t="shared" ref="E6:G6" si="0">E7+E9+E10</f>
        <v>245726681.01466063</v>
      </c>
      <c r="F6" s="266">
        <f t="shared" si="0"/>
        <v>249282646.96077809</v>
      </c>
      <c r="G6" s="269">
        <f t="shared" si="0"/>
        <v>264290089.38661459</v>
      </c>
    </row>
    <row r="7" spans="1:8" ht="15" customHeight="1">
      <c r="A7" s="22">
        <v>1.1000000000000001</v>
      </c>
      <c r="B7" s="232" t="s">
        <v>744</v>
      </c>
      <c r="C7" s="636">
        <v>236327084.01227385</v>
      </c>
      <c r="D7" s="636">
        <v>238888379.84795955</v>
      </c>
      <c r="E7" s="636">
        <v>245645367.885912</v>
      </c>
      <c r="F7" s="636">
        <v>249201334.04974455</v>
      </c>
      <c r="G7" s="636">
        <v>264208834.92428532</v>
      </c>
    </row>
    <row r="8" spans="1:8">
      <c r="A8" s="22" t="s">
        <v>14</v>
      </c>
      <c r="B8" s="232" t="s">
        <v>95</v>
      </c>
      <c r="C8" s="636">
        <v>0</v>
      </c>
      <c r="D8" s="636">
        <v>0</v>
      </c>
      <c r="E8" s="636">
        <v>0</v>
      </c>
      <c r="F8" s="636">
        <v>0</v>
      </c>
      <c r="G8" s="636">
        <v>0</v>
      </c>
    </row>
    <row r="9" spans="1:8" ht="15" customHeight="1">
      <c r="A9" s="22">
        <v>1.2</v>
      </c>
      <c r="B9" s="233" t="s">
        <v>94</v>
      </c>
      <c r="C9" s="636">
        <v>82331.385153601092</v>
      </c>
      <c r="D9" s="636">
        <v>82372.741246263657</v>
      </c>
      <c r="E9" s="636">
        <v>81313.128748635441</v>
      </c>
      <c r="F9" s="636">
        <v>81312.911033548167</v>
      </c>
      <c r="G9" s="636">
        <v>81254.462329269038</v>
      </c>
    </row>
    <row r="10" spans="1:8" ht="15" customHeight="1">
      <c r="A10" s="22">
        <v>1.3</v>
      </c>
      <c r="B10" s="232" t="s">
        <v>28</v>
      </c>
      <c r="C10" s="637">
        <v>0</v>
      </c>
      <c r="D10" s="637">
        <v>0</v>
      </c>
      <c r="E10" s="637">
        <v>0</v>
      </c>
      <c r="F10" s="637">
        <v>0</v>
      </c>
      <c r="G10" s="637">
        <v>0</v>
      </c>
    </row>
    <row r="11" spans="1:8" ht="15" customHeight="1">
      <c r="A11" s="22">
        <v>2</v>
      </c>
      <c r="B11" s="232" t="s">
        <v>175</v>
      </c>
      <c r="C11" s="636">
        <v>175179626.0211302</v>
      </c>
      <c r="D11" s="636">
        <v>178941461.70002025</v>
      </c>
      <c r="E11" s="636">
        <v>180010144.31645972</v>
      </c>
      <c r="F11" s="636">
        <v>181583088.24552819</v>
      </c>
      <c r="G11" s="636">
        <v>183235672.72748604</v>
      </c>
    </row>
    <row r="12" spans="1:8" ht="15" customHeight="1">
      <c r="A12" s="22">
        <v>3</v>
      </c>
      <c r="B12" s="232" t="s">
        <v>176</v>
      </c>
      <c r="C12" s="637">
        <v>53925126.995594613</v>
      </c>
      <c r="D12" s="637">
        <v>53925126.995594613</v>
      </c>
      <c r="E12" s="637">
        <v>53925126.995594613</v>
      </c>
      <c r="F12" s="637">
        <v>61890734.110378385</v>
      </c>
      <c r="G12" s="637">
        <v>61890734.110378385</v>
      </c>
    </row>
    <row r="13" spans="1:8" ht="15" customHeight="1" thickBot="1">
      <c r="A13" s="24">
        <v>4</v>
      </c>
      <c r="B13" s="25" t="s">
        <v>177</v>
      </c>
      <c r="C13" s="235">
        <f>C6+C11+C12</f>
        <v>465514168.41415226</v>
      </c>
      <c r="D13" s="268">
        <f>D6+D11+D12</f>
        <v>471837341.28482068</v>
      </c>
      <c r="E13" s="236">
        <f t="shared" ref="E13:G13" si="1">E6+E11+E12</f>
        <v>479661952.32671499</v>
      </c>
      <c r="F13" s="235">
        <f t="shared" si="1"/>
        <v>492756469.31668466</v>
      </c>
      <c r="G13" s="270">
        <f t="shared" si="1"/>
        <v>509416496.22447902</v>
      </c>
    </row>
    <row r="14" spans="1:8">
      <c r="B14" s="28"/>
    </row>
    <row r="15" spans="1:8">
      <c r="B15" s="29"/>
    </row>
    <row r="16" spans="1:8">
      <c r="B16" s="29"/>
    </row>
    <row r="17" spans="1:4" ht="10.199999999999999">
      <c r="A17" s="17"/>
      <c r="B17" s="17"/>
      <c r="C17" s="17"/>
      <c r="D17" s="17"/>
    </row>
    <row r="18" spans="1:4" ht="10.199999999999999">
      <c r="A18" s="17"/>
      <c r="B18" s="17"/>
      <c r="C18" s="17"/>
      <c r="D18" s="17"/>
    </row>
    <row r="19" spans="1:4" ht="10.199999999999999">
      <c r="A19" s="17"/>
      <c r="B19" s="17"/>
      <c r="C19" s="17"/>
      <c r="D19" s="17"/>
    </row>
    <row r="20" spans="1:4" ht="10.199999999999999">
      <c r="A20" s="17"/>
      <c r="B20" s="17"/>
      <c r="C20" s="17"/>
      <c r="D20" s="17"/>
    </row>
    <row r="21" spans="1:4" ht="10.199999999999999">
      <c r="A21" s="17"/>
      <c r="B21" s="17"/>
      <c r="C21" s="17"/>
      <c r="D21" s="17"/>
    </row>
    <row r="22" spans="1:4" ht="10.199999999999999">
      <c r="A22" s="17"/>
      <c r="B22" s="17"/>
      <c r="C22" s="17"/>
      <c r="D22" s="17"/>
    </row>
    <row r="23" spans="1:4" ht="10.199999999999999">
      <c r="A23" s="17"/>
      <c r="B23" s="17"/>
      <c r="C23" s="17"/>
      <c r="D23" s="17"/>
    </row>
    <row r="24" spans="1:4" ht="10.199999999999999">
      <c r="A24" s="17"/>
      <c r="B24" s="17"/>
      <c r="C24" s="17"/>
      <c r="D24" s="17"/>
    </row>
    <row r="25" spans="1:4" ht="10.199999999999999">
      <c r="A25" s="17"/>
      <c r="B25" s="17"/>
      <c r="C25" s="17"/>
      <c r="D25" s="17"/>
    </row>
    <row r="26" spans="1:4" ht="10.199999999999999">
      <c r="A26" s="17"/>
      <c r="B26" s="17"/>
      <c r="C26" s="17"/>
      <c r="D26" s="17"/>
    </row>
    <row r="27" spans="1:4" ht="10.199999999999999">
      <c r="A27" s="17"/>
      <c r="B27" s="17"/>
      <c r="C27" s="17"/>
      <c r="D27" s="17"/>
    </row>
    <row r="28" spans="1:4" ht="10.199999999999999">
      <c r="A28" s="17"/>
      <c r="B28" s="17"/>
      <c r="C28" s="17"/>
      <c r="D28" s="17"/>
    </row>
    <row r="29" spans="1:4" ht="10.199999999999999">
      <c r="A29" s="17"/>
      <c r="B29" s="17"/>
      <c r="C29" s="17"/>
      <c r="D29"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4"/>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E29" sqref="E29"/>
    </sheetView>
  </sheetViews>
  <sheetFormatPr defaultColWidth="9.33203125" defaultRowHeight="13.8"/>
  <cols>
    <col min="1" max="1" width="9.5546875" style="4" bestFit="1" customWidth="1"/>
    <col min="2" max="2" width="65.5546875" style="4" customWidth="1"/>
    <col min="3" max="3" width="27.5546875" style="4" customWidth="1"/>
    <col min="4" max="16384" width="9.33203125" style="5"/>
  </cols>
  <sheetData>
    <row r="1" spans="1:8">
      <c r="A1" s="2" t="s">
        <v>30</v>
      </c>
      <c r="B1" s="3" t="str">
        <f>'Info '!C2</f>
        <v>VTB Bank Georgia JSC</v>
      </c>
    </row>
    <row r="2" spans="1:8">
      <c r="A2" s="2" t="s">
        <v>31</v>
      </c>
      <c r="B2" s="273">
        <f>'1. key ratios '!B2</f>
        <v>46203</v>
      </c>
    </row>
    <row r="4" spans="1:8" ht="28.2" customHeight="1" thickBot="1">
      <c r="A4" s="30" t="s">
        <v>41</v>
      </c>
      <c r="B4" s="31" t="s">
        <v>151</v>
      </c>
      <c r="C4" s="32"/>
    </row>
    <row r="5" spans="1:8">
      <c r="A5" s="33"/>
      <c r="B5" s="264" t="s">
        <v>42</v>
      </c>
      <c r="C5" s="265" t="s">
        <v>335</v>
      </c>
    </row>
    <row r="6" spans="1:8">
      <c r="A6" s="638">
        <v>1</v>
      </c>
      <c r="B6" s="639" t="s">
        <v>753</v>
      </c>
      <c r="C6" s="640" t="s">
        <v>757</v>
      </c>
    </row>
    <row r="7" spans="1:8">
      <c r="A7" s="638">
        <v>2</v>
      </c>
      <c r="B7" s="639" t="s">
        <v>758</v>
      </c>
      <c r="C7" s="640" t="s">
        <v>759</v>
      </c>
    </row>
    <row r="8" spans="1:8">
      <c r="A8" s="638">
        <v>3</v>
      </c>
      <c r="B8" s="639" t="s">
        <v>760</v>
      </c>
      <c r="C8" s="640" t="s">
        <v>759</v>
      </c>
    </row>
    <row r="9" spans="1:8">
      <c r="A9" s="638">
        <v>4</v>
      </c>
      <c r="B9" s="639" t="s">
        <v>761</v>
      </c>
      <c r="C9" s="640" t="s">
        <v>759</v>
      </c>
    </row>
    <row r="10" spans="1:8">
      <c r="A10" s="638">
        <v>5</v>
      </c>
      <c r="B10" s="639"/>
      <c r="C10" s="640"/>
    </row>
    <row r="11" spans="1:8">
      <c r="A11" s="638">
        <v>6</v>
      </c>
      <c r="B11" s="639"/>
      <c r="C11" s="640"/>
    </row>
    <row r="12" spans="1:8">
      <c r="A12" s="638">
        <v>7</v>
      </c>
      <c r="B12" s="639"/>
      <c r="C12" s="640"/>
      <c r="H12" s="36"/>
    </row>
    <row r="13" spans="1:8">
      <c r="A13" s="638">
        <v>8</v>
      </c>
      <c r="B13" s="639"/>
      <c r="C13" s="640"/>
    </row>
    <row r="14" spans="1:8">
      <c r="A14" s="638">
        <v>9</v>
      </c>
      <c r="B14" s="639"/>
      <c r="C14" s="640"/>
    </row>
    <row r="15" spans="1:8">
      <c r="A15" s="638">
        <v>10</v>
      </c>
      <c r="B15" s="639"/>
      <c r="C15" s="640"/>
    </row>
    <row r="16" spans="1:8">
      <c r="A16" s="638"/>
      <c r="B16" s="641"/>
      <c r="C16" s="642"/>
    </row>
    <row r="17" spans="1:3" ht="26.4">
      <c r="A17" s="638"/>
      <c r="B17" s="643" t="s">
        <v>43</v>
      </c>
      <c r="C17" s="644" t="s">
        <v>336</v>
      </c>
    </row>
    <row r="18" spans="1:3">
      <c r="A18" s="638">
        <v>1</v>
      </c>
      <c r="B18" s="639" t="s">
        <v>754</v>
      </c>
      <c r="C18" s="645" t="s">
        <v>762</v>
      </c>
    </row>
    <row r="19" spans="1:3">
      <c r="A19" s="638">
        <v>2</v>
      </c>
      <c r="B19" s="639" t="s">
        <v>763</v>
      </c>
      <c r="C19" s="645" t="s">
        <v>764</v>
      </c>
    </row>
    <row r="20" spans="1:3">
      <c r="A20" s="638">
        <v>3</v>
      </c>
      <c r="B20" s="639" t="s">
        <v>765</v>
      </c>
      <c r="C20" s="645" t="s">
        <v>766</v>
      </c>
    </row>
    <row r="21" spans="1:3">
      <c r="A21" s="638">
        <v>4</v>
      </c>
      <c r="B21" s="639" t="s">
        <v>767</v>
      </c>
      <c r="C21" s="645" t="s">
        <v>768</v>
      </c>
    </row>
    <row r="22" spans="1:3">
      <c r="A22" s="638">
        <v>5</v>
      </c>
      <c r="B22" s="639" t="s">
        <v>769</v>
      </c>
      <c r="C22" s="645" t="s">
        <v>770</v>
      </c>
    </row>
    <row r="23" spans="1:3">
      <c r="A23" s="638">
        <v>6</v>
      </c>
      <c r="B23" s="639" t="s">
        <v>771</v>
      </c>
      <c r="C23" s="645" t="s">
        <v>772</v>
      </c>
    </row>
    <row r="24" spans="1:3">
      <c r="A24" s="34">
        <v>7</v>
      </c>
      <c r="B24" s="35"/>
      <c r="C24" s="37"/>
    </row>
    <row r="25" spans="1:3">
      <c r="A25" s="34">
        <v>8</v>
      </c>
      <c r="B25" s="35"/>
      <c r="C25" s="37"/>
    </row>
    <row r="26" spans="1:3">
      <c r="A26" s="34">
        <v>9</v>
      </c>
      <c r="B26" s="35"/>
      <c r="C26" s="37"/>
    </row>
    <row r="27" spans="1:3" ht="15.75" customHeight="1">
      <c r="A27" s="34">
        <v>10</v>
      </c>
      <c r="B27" s="35"/>
      <c r="C27" s="38"/>
    </row>
    <row r="28" spans="1:3" ht="15.75" customHeight="1">
      <c r="A28" s="34"/>
      <c r="B28" s="35"/>
      <c r="C28" s="38"/>
    </row>
    <row r="29" spans="1:3" ht="30" customHeight="1">
      <c r="A29" s="34"/>
      <c r="B29" s="801" t="s">
        <v>44</v>
      </c>
      <c r="C29" s="802"/>
    </row>
    <row r="30" spans="1:3">
      <c r="A30" s="638">
        <v>1</v>
      </c>
      <c r="B30" s="639" t="s">
        <v>773</v>
      </c>
      <c r="C30" s="646">
        <v>0.97384321770185212</v>
      </c>
    </row>
    <row r="31" spans="1:3" ht="15.75" customHeight="1">
      <c r="A31" s="638">
        <v>2</v>
      </c>
      <c r="B31" s="639" t="s">
        <v>774</v>
      </c>
      <c r="C31" s="646">
        <v>1.472765597699272E-2</v>
      </c>
    </row>
    <row r="32" spans="1:3" ht="29.25" customHeight="1">
      <c r="A32" s="638"/>
      <c r="B32" s="799" t="s">
        <v>45</v>
      </c>
      <c r="C32" s="800"/>
    </row>
    <row r="33" spans="1:3">
      <c r="A33" s="638">
        <v>1</v>
      </c>
      <c r="B33" s="639" t="s">
        <v>775</v>
      </c>
      <c r="C33" s="646">
        <v>0.60183510853974465</v>
      </c>
    </row>
    <row r="34" spans="1:3" ht="14.4" thickBot="1">
      <c r="A34" s="39"/>
      <c r="B34" s="40"/>
      <c r="C34" s="41"/>
    </row>
  </sheetData>
  <mergeCells count="2">
    <mergeCell ref="B32:C32"/>
    <mergeCell ref="B29:C29"/>
  </mergeCells>
  <dataValidations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60" zoomScaleNormal="60" workbookViewId="0">
      <pane xSplit="1" ySplit="5" topLeftCell="B15" activePane="bottomRight" state="frozen"/>
      <selection activeCell="B19" sqref="B19"/>
      <selection pane="topRight" activeCell="B19" sqref="B19"/>
      <selection pane="bottomLeft" activeCell="B19" sqref="B19"/>
      <selection pane="bottomRight" activeCell="C8" sqref="C8:E36"/>
    </sheetView>
  </sheetViews>
  <sheetFormatPr defaultColWidth="9.33203125" defaultRowHeight="13.8"/>
  <cols>
    <col min="1" max="1" width="9.5546875" style="4" bestFit="1" customWidth="1"/>
    <col min="2" max="2" width="54.33203125" style="4" customWidth="1"/>
    <col min="3" max="3" width="28" style="4" customWidth="1"/>
    <col min="4" max="4" width="22.44140625" style="4" customWidth="1"/>
    <col min="5" max="5" width="22.33203125" style="4" customWidth="1"/>
    <col min="6" max="6" width="12" style="5" bestFit="1" customWidth="1"/>
    <col min="7" max="7" width="12.5546875" style="5" bestFit="1" customWidth="1"/>
    <col min="8" max="16384" width="9.33203125" style="5"/>
  </cols>
  <sheetData>
    <row r="1" spans="1:7">
      <c r="A1" s="180" t="s">
        <v>30</v>
      </c>
      <c r="B1" s="3" t="str">
        <f>'Info '!C2</f>
        <v>VTB Bank Georgia JSC</v>
      </c>
      <c r="C1" s="52"/>
      <c r="D1" s="52"/>
      <c r="E1" s="52"/>
      <c r="F1" s="15"/>
    </row>
    <row r="2" spans="1:7" s="42" customFormat="1" ht="15.75" customHeight="1">
      <c r="A2" s="180" t="s">
        <v>31</v>
      </c>
      <c r="B2" s="273">
        <f>'1. key ratios '!B2</f>
        <v>46203</v>
      </c>
    </row>
    <row r="3" spans="1:7" s="42" customFormat="1" ht="15.75" customHeight="1">
      <c r="A3" s="180"/>
    </row>
    <row r="4" spans="1:7" s="42" customFormat="1" ht="15.75" customHeight="1" thickBot="1">
      <c r="A4" s="181" t="s">
        <v>99</v>
      </c>
      <c r="B4" s="807" t="s">
        <v>212</v>
      </c>
      <c r="C4" s="808"/>
      <c r="D4" s="808"/>
      <c r="E4" s="808"/>
    </row>
    <row r="5" spans="1:7" s="46" customFormat="1" ht="17.7" customHeight="1">
      <c r="A5" s="125"/>
      <c r="B5" s="126"/>
      <c r="C5" s="44" t="s">
        <v>0</v>
      </c>
      <c r="D5" s="44" t="s">
        <v>1</v>
      </c>
      <c r="E5" s="45" t="s">
        <v>2</v>
      </c>
    </row>
    <row r="6" spans="1:7" s="15" customFormat="1" ht="14.7" customHeight="1">
      <c r="A6" s="182"/>
      <c r="B6" s="803" t="s">
        <v>219</v>
      </c>
      <c r="C6" s="803" t="s">
        <v>624</v>
      </c>
      <c r="D6" s="805" t="s">
        <v>98</v>
      </c>
      <c r="E6" s="806"/>
      <c r="G6" s="5"/>
    </row>
    <row r="7" spans="1:7" s="15" customFormat="1" ht="99.6" customHeight="1">
      <c r="A7" s="182"/>
      <c r="B7" s="804"/>
      <c r="C7" s="803"/>
      <c r="D7" s="216" t="s">
        <v>97</v>
      </c>
      <c r="E7" s="217" t="s">
        <v>220</v>
      </c>
      <c r="G7" s="5"/>
    </row>
    <row r="8" spans="1:7" ht="20.399999999999999">
      <c r="A8" s="318">
        <v>1</v>
      </c>
      <c r="B8" s="319" t="s">
        <v>525</v>
      </c>
      <c r="C8" s="362">
        <f>SUM(C9:C11)</f>
        <v>204227904.64030001</v>
      </c>
      <c r="D8" s="362">
        <f>SUM(D9:D11)</f>
        <v>0</v>
      </c>
      <c r="E8" s="648">
        <f>C8-D8</f>
        <v>204227904.64030001</v>
      </c>
      <c r="F8" s="15"/>
    </row>
    <row r="9" spans="1:7" ht="14.4">
      <c r="A9" s="318">
        <v>1.1000000000000001</v>
      </c>
      <c r="B9" s="320" t="s">
        <v>526</v>
      </c>
      <c r="C9" s="362">
        <f>'2. SOFP'!E8</f>
        <v>197021254.8522</v>
      </c>
      <c r="D9" s="362"/>
      <c r="E9" s="648">
        <f t="shared" ref="E9:E36" si="0">C9-D9</f>
        <v>197021254.8522</v>
      </c>
      <c r="F9" s="15"/>
    </row>
    <row r="10" spans="1:7" ht="14.4">
      <c r="A10" s="318">
        <v>1.2</v>
      </c>
      <c r="B10" s="320" t="s">
        <v>527</v>
      </c>
      <c r="C10" s="362">
        <f>'2. SOFP'!E9</f>
        <v>400099.8</v>
      </c>
      <c r="D10" s="362"/>
      <c r="E10" s="648">
        <f t="shared" si="0"/>
        <v>400099.8</v>
      </c>
      <c r="F10" s="15"/>
    </row>
    <row r="11" spans="1:7" ht="14.4">
      <c r="A11" s="318">
        <v>1.3</v>
      </c>
      <c r="B11" s="320" t="s">
        <v>528</v>
      </c>
      <c r="C11" s="362">
        <f>'2. SOFP'!E10</f>
        <v>6806549.9880999988</v>
      </c>
      <c r="D11" s="362"/>
      <c r="E11" s="648">
        <f t="shared" si="0"/>
        <v>6806549.9880999988</v>
      </c>
      <c r="F11" s="15"/>
    </row>
    <row r="12" spans="1:7" ht="14.4">
      <c r="A12" s="318">
        <v>2</v>
      </c>
      <c r="B12" s="321" t="s">
        <v>529</v>
      </c>
      <c r="C12" s="362"/>
      <c r="D12" s="362"/>
      <c r="E12" s="648">
        <f t="shared" si="0"/>
        <v>0</v>
      </c>
      <c r="F12" s="15"/>
    </row>
    <row r="13" spans="1:7" ht="14.4">
      <c r="A13" s="318">
        <v>2.1</v>
      </c>
      <c r="B13" s="322" t="s">
        <v>530</v>
      </c>
      <c r="C13" s="363"/>
      <c r="D13" s="363"/>
      <c r="E13" s="648">
        <f t="shared" si="0"/>
        <v>0</v>
      </c>
      <c r="F13" s="15"/>
    </row>
    <row r="14" spans="1:7" ht="20.399999999999999">
      <c r="A14" s="318">
        <v>3</v>
      </c>
      <c r="B14" s="323" t="s">
        <v>531</v>
      </c>
      <c r="C14" s="363"/>
      <c r="D14" s="363"/>
      <c r="E14" s="648">
        <f t="shared" si="0"/>
        <v>0</v>
      </c>
      <c r="F14" s="15"/>
    </row>
    <row r="15" spans="1:7" ht="14.4">
      <c r="A15" s="318">
        <v>4</v>
      </c>
      <c r="B15" s="324" t="s">
        <v>532</v>
      </c>
      <c r="C15" s="363"/>
      <c r="D15" s="363"/>
      <c r="E15" s="648">
        <f t="shared" si="0"/>
        <v>0</v>
      </c>
      <c r="F15" s="15"/>
    </row>
    <row r="16" spans="1:7" ht="20.399999999999999">
      <c r="A16" s="318">
        <v>5</v>
      </c>
      <c r="B16" s="325" t="s">
        <v>533</v>
      </c>
      <c r="C16" s="363">
        <f>SUM(C17:C19)</f>
        <v>54000</v>
      </c>
      <c r="D16" s="363">
        <f>SUM(D17:D19)</f>
        <v>0</v>
      </c>
      <c r="E16" s="648">
        <f t="shared" si="0"/>
        <v>54000</v>
      </c>
      <c r="F16" s="15"/>
    </row>
    <row r="17" spans="1:6" ht="14.4">
      <c r="A17" s="318">
        <v>5.0999999999999996</v>
      </c>
      <c r="B17" s="326" t="s">
        <v>534</v>
      </c>
      <c r="C17" s="363">
        <f>'2. SOFP'!C16</f>
        <v>54000</v>
      </c>
      <c r="D17" s="363"/>
      <c r="E17" s="648">
        <f t="shared" si="0"/>
        <v>54000</v>
      </c>
      <c r="F17" s="15"/>
    </row>
    <row r="18" spans="1:6" ht="14.4">
      <c r="A18" s="318">
        <v>5.2</v>
      </c>
      <c r="B18" s="326" t="s">
        <v>535</v>
      </c>
      <c r="C18" s="363"/>
      <c r="D18" s="363"/>
      <c r="E18" s="648">
        <f t="shared" si="0"/>
        <v>0</v>
      </c>
      <c r="F18" s="15"/>
    </row>
    <row r="19" spans="1:6" ht="14.4">
      <c r="A19" s="318">
        <v>5.3</v>
      </c>
      <c r="B19" s="327" t="s">
        <v>536</v>
      </c>
      <c r="C19" s="363"/>
      <c r="D19" s="363"/>
      <c r="E19" s="648">
        <f t="shared" si="0"/>
        <v>0</v>
      </c>
      <c r="F19" s="15"/>
    </row>
    <row r="20" spans="1:6" ht="14.4">
      <c r="A20" s="318">
        <v>6</v>
      </c>
      <c r="B20" s="323" t="s">
        <v>537</v>
      </c>
      <c r="C20" s="363">
        <f>SUM(C21:C22)</f>
        <v>123698147.58613946</v>
      </c>
      <c r="D20" s="363">
        <f>SUM(D21:D22)</f>
        <v>0</v>
      </c>
      <c r="E20" s="648">
        <f t="shared" si="0"/>
        <v>123698147.58613946</v>
      </c>
      <c r="F20" s="15"/>
    </row>
    <row r="21" spans="1:6" ht="14.4">
      <c r="A21" s="318">
        <v>6.1</v>
      </c>
      <c r="B21" s="326" t="s">
        <v>535</v>
      </c>
      <c r="C21" s="363"/>
      <c r="D21" s="363"/>
      <c r="E21" s="648">
        <f t="shared" si="0"/>
        <v>0</v>
      </c>
      <c r="F21" s="15"/>
    </row>
    <row r="22" spans="1:6" ht="14.4">
      <c r="A22" s="318">
        <v>6.2</v>
      </c>
      <c r="B22" s="327" t="s">
        <v>536</v>
      </c>
      <c r="C22" s="363">
        <f>'2. SOFP'!E21</f>
        <v>123698147.58613946</v>
      </c>
      <c r="D22" s="363"/>
      <c r="E22" s="648">
        <f t="shared" si="0"/>
        <v>123698147.58613946</v>
      </c>
      <c r="F22" s="15"/>
    </row>
    <row r="23" spans="1:6" ht="14.4">
      <c r="A23" s="318">
        <v>7</v>
      </c>
      <c r="B23" s="321" t="s">
        <v>538</v>
      </c>
      <c r="C23" s="363"/>
      <c r="D23" s="363"/>
      <c r="E23" s="648">
        <f t="shared" si="0"/>
        <v>0</v>
      </c>
      <c r="F23" s="15"/>
    </row>
    <row r="24" spans="1:6" ht="20.399999999999999">
      <c r="A24" s="318">
        <v>8</v>
      </c>
      <c r="B24" s="328" t="s">
        <v>539</v>
      </c>
      <c r="C24" s="363"/>
      <c r="D24" s="363"/>
      <c r="E24" s="648">
        <f t="shared" si="0"/>
        <v>0</v>
      </c>
      <c r="F24" s="15"/>
    </row>
    <row r="25" spans="1:6" ht="14.4">
      <c r="A25" s="318">
        <v>9</v>
      </c>
      <c r="B25" s="324" t="s">
        <v>540</v>
      </c>
      <c r="C25" s="363">
        <f>SUM(C26:C27)</f>
        <v>60289722.899999999</v>
      </c>
      <c r="D25" s="363">
        <f>SUM(D26:D27)</f>
        <v>0</v>
      </c>
      <c r="E25" s="648">
        <f t="shared" si="0"/>
        <v>60289722.899999999</v>
      </c>
      <c r="F25" s="15"/>
    </row>
    <row r="26" spans="1:6" ht="14.4">
      <c r="A26" s="318">
        <v>9.1</v>
      </c>
      <c r="B26" s="326" t="s">
        <v>541</v>
      </c>
      <c r="C26" s="363">
        <f>'2. SOFP'!C25</f>
        <v>31846446.029999997</v>
      </c>
      <c r="D26" s="363"/>
      <c r="E26" s="648">
        <f t="shared" si="0"/>
        <v>31846446.029999997</v>
      </c>
      <c r="F26" s="15"/>
    </row>
    <row r="27" spans="1:6" ht="14.4">
      <c r="A27" s="318">
        <v>9.1999999999999993</v>
      </c>
      <c r="B27" s="326" t="s">
        <v>542</v>
      </c>
      <c r="C27" s="363">
        <f>'2. SOFP'!C26</f>
        <v>28443276.870000001</v>
      </c>
      <c r="D27" s="363"/>
      <c r="E27" s="648">
        <f t="shared" si="0"/>
        <v>28443276.870000001</v>
      </c>
      <c r="F27" s="15"/>
    </row>
    <row r="28" spans="1:6" ht="14.4">
      <c r="A28" s="318">
        <v>10</v>
      </c>
      <c r="B28" s="324" t="s">
        <v>543</v>
      </c>
      <c r="C28" s="363">
        <f>SUM(C29:C30)</f>
        <v>702457.27</v>
      </c>
      <c r="D28" s="363">
        <f>SUM(D29:D30)</f>
        <v>702457.27</v>
      </c>
      <c r="E28" s="648">
        <f t="shared" si="0"/>
        <v>0</v>
      </c>
      <c r="F28" s="15"/>
    </row>
    <row r="29" spans="1:6" ht="14.4">
      <c r="A29" s="318">
        <v>10.1</v>
      </c>
      <c r="B29" s="326" t="s">
        <v>544</v>
      </c>
      <c r="C29" s="363">
        <f>'2. SOFP'!C28</f>
        <v>0</v>
      </c>
      <c r="D29" s="363"/>
      <c r="E29" s="648">
        <f t="shared" si="0"/>
        <v>0</v>
      </c>
      <c r="F29" s="15"/>
    </row>
    <row r="30" spans="1:6" ht="14.4">
      <c r="A30" s="318">
        <v>10.199999999999999</v>
      </c>
      <c r="B30" s="326" t="s">
        <v>545</v>
      </c>
      <c r="C30" s="363">
        <f>'2. SOFP'!C29</f>
        <v>702457.27</v>
      </c>
      <c r="D30" s="363">
        <f>C30</f>
        <v>702457.27</v>
      </c>
      <c r="E30" s="648">
        <f t="shared" si="0"/>
        <v>0</v>
      </c>
      <c r="F30" s="15"/>
    </row>
    <row r="31" spans="1:6" ht="14.4">
      <c r="A31" s="318">
        <v>11</v>
      </c>
      <c r="B31" s="324" t="s">
        <v>546</v>
      </c>
      <c r="C31" s="363">
        <f>SUM(C32:C33)</f>
        <v>0</v>
      </c>
      <c r="D31" s="363">
        <f>SUM(D32:D33)</f>
        <v>0</v>
      </c>
      <c r="E31" s="648">
        <f t="shared" si="0"/>
        <v>0</v>
      </c>
      <c r="F31" s="15"/>
    </row>
    <row r="32" spans="1:6" ht="14.4">
      <c r="A32" s="318">
        <v>11.1</v>
      </c>
      <c r="B32" s="326" t="s">
        <v>547</v>
      </c>
      <c r="C32" s="363"/>
      <c r="D32" s="363"/>
      <c r="E32" s="648">
        <f t="shared" si="0"/>
        <v>0</v>
      </c>
      <c r="F32" s="15"/>
    </row>
    <row r="33" spans="1:7" ht="14.4">
      <c r="A33" s="318">
        <v>11.2</v>
      </c>
      <c r="B33" s="326" t="s">
        <v>548</v>
      </c>
      <c r="C33" s="363"/>
      <c r="D33" s="363"/>
      <c r="E33" s="648">
        <f t="shared" si="0"/>
        <v>0</v>
      </c>
      <c r="F33" s="15"/>
    </row>
    <row r="34" spans="1:7" ht="14.4">
      <c r="A34" s="318">
        <v>13</v>
      </c>
      <c r="B34" s="324" t="s">
        <v>549</v>
      </c>
      <c r="C34" s="363">
        <f>'2. SOFP'!E33</f>
        <v>41427295.348509237</v>
      </c>
      <c r="D34" s="363"/>
      <c r="E34" s="648">
        <f t="shared" si="0"/>
        <v>41427295.348509237</v>
      </c>
      <c r="F34" s="15"/>
    </row>
    <row r="35" spans="1:7" ht="14.4">
      <c r="A35" s="318">
        <v>13.1</v>
      </c>
      <c r="B35" s="329" t="s">
        <v>550</v>
      </c>
      <c r="C35" s="363">
        <f>'2. SOFP'!E34</f>
        <v>24416532.390000001</v>
      </c>
      <c r="D35" s="363"/>
      <c r="E35" s="648">
        <f t="shared" si="0"/>
        <v>24416532.390000001</v>
      </c>
      <c r="F35" s="15"/>
    </row>
    <row r="36" spans="1:7" ht="14.4">
      <c r="A36" s="318">
        <v>13.2</v>
      </c>
      <c r="B36" s="329" t="s">
        <v>551</v>
      </c>
      <c r="C36" s="363"/>
      <c r="D36" s="363"/>
      <c r="E36" s="648">
        <f t="shared" si="0"/>
        <v>0</v>
      </c>
      <c r="F36" s="15"/>
    </row>
    <row r="37" spans="1:7" ht="27" thickBot="1">
      <c r="A37" s="113"/>
      <c r="B37" s="183" t="s">
        <v>221</v>
      </c>
      <c r="C37" s="127">
        <f>SUM(C8,C12,C14,C15,C16,C20,C23,C24,C25,C28,C31,C34)</f>
        <v>430399527.74494869</v>
      </c>
      <c r="D37" s="127">
        <f>SUM(D8,D12,D14,D15,D16,D20,D23,D24,D25,D28,D31,D34)</f>
        <v>702457.27</v>
      </c>
      <c r="E37" s="127">
        <f>C37-D37</f>
        <v>429697070.4749487</v>
      </c>
    </row>
    <row r="38" spans="1:7">
      <c r="A38" s="5"/>
      <c r="B38" s="5"/>
      <c r="C38" s="647">
        <f>C37-'2. SOFP'!E36</f>
        <v>0</v>
      </c>
      <c r="D38" s="5"/>
      <c r="E38" s="5"/>
    </row>
    <row r="39" spans="1:7">
      <c r="A39" s="5"/>
      <c r="B39" s="5"/>
      <c r="C39" s="5"/>
      <c r="D39" s="5"/>
      <c r="E39" s="5"/>
    </row>
    <row r="41" spans="1:7" s="4" customFormat="1">
      <c r="B41" s="47"/>
      <c r="F41" s="5"/>
      <c r="G41" s="5"/>
    </row>
    <row r="42" spans="1:7" s="4" customFormat="1">
      <c r="B42" s="47"/>
      <c r="F42" s="5"/>
      <c r="G42" s="5"/>
    </row>
    <row r="43" spans="1:7" s="4" customFormat="1">
      <c r="B43" s="47"/>
      <c r="F43" s="5"/>
      <c r="G43" s="5"/>
    </row>
    <row r="44" spans="1:7" s="4" customFormat="1">
      <c r="B44" s="47"/>
      <c r="F44" s="5"/>
      <c r="G44" s="5"/>
    </row>
    <row r="45" spans="1:7" s="4" customFormat="1">
      <c r="B45" s="47"/>
      <c r="F45" s="5"/>
      <c r="G45" s="5"/>
    </row>
    <row r="46" spans="1:7" s="4" customFormat="1">
      <c r="B46" s="47"/>
      <c r="F46" s="5"/>
      <c r="G46" s="5"/>
    </row>
    <row r="47" spans="1:7" s="4" customFormat="1">
      <c r="B47" s="47"/>
      <c r="F47" s="5"/>
      <c r="G47" s="5"/>
    </row>
    <row r="48" spans="1:7" s="4" customFormat="1">
      <c r="B48" s="47"/>
      <c r="F48" s="5"/>
      <c r="G48" s="5"/>
    </row>
    <row r="49" spans="2:7" s="4" customFormat="1">
      <c r="B49" s="47"/>
      <c r="F49" s="5"/>
      <c r="G49" s="5"/>
    </row>
    <row r="50" spans="2:7" s="4" customFormat="1">
      <c r="B50" s="47"/>
      <c r="F50" s="5"/>
      <c r="G50" s="5"/>
    </row>
    <row r="51" spans="2:7" s="4" customFormat="1">
      <c r="B51" s="47"/>
      <c r="F51" s="5"/>
      <c r="G51" s="5"/>
    </row>
    <row r="52" spans="2:7" s="4" customFormat="1">
      <c r="B52" s="47"/>
      <c r="F52" s="5"/>
      <c r="G52" s="5"/>
    </row>
    <row r="53" spans="2:7" s="4" customFormat="1">
      <c r="B53" s="47"/>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115" zoomScaleNormal="115" workbookViewId="0">
      <pane xSplit="1" ySplit="4" topLeftCell="B5" activePane="bottomRight" state="frozen"/>
      <selection activeCell="B19" sqref="B19"/>
      <selection pane="topRight" activeCell="B19" sqref="B19"/>
      <selection pane="bottomLeft" activeCell="B19" sqref="B19"/>
      <selection pane="bottomRight" activeCell="C10" sqref="C10"/>
    </sheetView>
  </sheetViews>
  <sheetFormatPr defaultColWidth="9.33203125" defaultRowHeight="13.2" outlineLevelRow="1"/>
  <cols>
    <col min="1" max="1" width="9.5546875" style="4" bestFit="1" customWidth="1"/>
    <col min="2" max="2" width="114.33203125" style="4" customWidth="1"/>
    <col min="3" max="3" width="18.6640625" style="4" customWidth="1"/>
    <col min="4" max="4" width="25.44140625" style="4" customWidth="1"/>
    <col min="5" max="5" width="24.33203125" style="4" customWidth="1"/>
    <col min="6" max="6" width="24" style="4" customWidth="1"/>
    <col min="7" max="7" width="10" style="4" bestFit="1" customWidth="1"/>
    <col min="8" max="8" width="12" style="4" bestFit="1" customWidth="1"/>
    <col min="9" max="9" width="12.5546875" style="4" bestFit="1" customWidth="1"/>
    <col min="10" max="16384" width="9.33203125" style="4"/>
  </cols>
  <sheetData>
    <row r="1" spans="1:6">
      <c r="A1" s="2" t="s">
        <v>30</v>
      </c>
      <c r="B1" s="3" t="str">
        <f>'Info '!C2</f>
        <v>VTB Bank Georgia JSC</v>
      </c>
    </row>
    <row r="2" spans="1:6" s="42" customFormat="1" ht="15.75" customHeight="1">
      <c r="A2" s="2" t="s">
        <v>31</v>
      </c>
      <c r="B2" s="273">
        <f>'1. key ratios '!B2</f>
        <v>46203</v>
      </c>
      <c r="C2" s="4"/>
      <c r="D2" s="4"/>
      <c r="E2" s="4"/>
      <c r="F2" s="4"/>
    </row>
    <row r="3" spans="1:6" s="42" customFormat="1" ht="15.75" customHeight="1">
      <c r="C3" s="4"/>
      <c r="D3" s="4"/>
      <c r="E3" s="4"/>
      <c r="F3" s="4"/>
    </row>
    <row r="4" spans="1:6" s="42" customFormat="1" ht="13.8" thickBot="1">
      <c r="A4" s="42" t="s">
        <v>46</v>
      </c>
      <c r="B4" s="184" t="s">
        <v>518</v>
      </c>
      <c r="C4" s="43" t="s">
        <v>35</v>
      </c>
      <c r="D4" s="4"/>
      <c r="E4" s="4"/>
      <c r="F4" s="4"/>
    </row>
    <row r="5" spans="1:6">
      <c r="A5" s="132">
        <v>1</v>
      </c>
      <c r="B5" s="185" t="s">
        <v>520</v>
      </c>
      <c r="C5" s="133">
        <f>'7. LI1 '!E37</f>
        <v>429697070.4749487</v>
      </c>
    </row>
    <row r="6" spans="1:6" s="134" customFormat="1" ht="14.4">
      <c r="A6" s="48">
        <v>2.1</v>
      </c>
      <c r="B6" s="129" t="s">
        <v>201</v>
      </c>
      <c r="C6" s="649">
        <v>194342</v>
      </c>
    </row>
    <row r="7" spans="1:6" s="28" customFormat="1" ht="14.4" outlineLevel="1">
      <c r="A7" s="22">
        <v>2.2000000000000002</v>
      </c>
      <c r="B7" s="23" t="s">
        <v>202</v>
      </c>
      <c r="C7" s="650"/>
    </row>
    <row r="8" spans="1:6" s="28" customFormat="1" ht="14.4">
      <c r="A8" s="22">
        <v>3</v>
      </c>
      <c r="B8" s="130" t="s">
        <v>519</v>
      </c>
      <c r="C8" s="651">
        <f>SUM(C5:C7)</f>
        <v>429891412.4749487</v>
      </c>
    </row>
    <row r="9" spans="1:6" s="134" customFormat="1" ht="14.4">
      <c r="A9" s="48">
        <v>4</v>
      </c>
      <c r="B9" s="50" t="s">
        <v>48</v>
      </c>
      <c r="C9" s="649"/>
    </row>
    <row r="10" spans="1:6" s="28" customFormat="1" ht="14.4" outlineLevel="1">
      <c r="A10" s="22">
        <v>5.0999999999999996</v>
      </c>
      <c r="B10" s="23" t="s">
        <v>203</v>
      </c>
      <c r="C10" s="650">
        <v>-87313.476128137248</v>
      </c>
    </row>
    <row r="11" spans="1:6" s="28" customFormat="1" outlineLevel="1">
      <c r="A11" s="22">
        <v>5.2</v>
      </c>
      <c r="B11" s="23" t="s">
        <v>204</v>
      </c>
      <c r="C11" s="135"/>
    </row>
    <row r="12" spans="1:6" s="28" customFormat="1">
      <c r="A12" s="22">
        <v>6</v>
      </c>
      <c r="B12" s="128" t="s">
        <v>745</v>
      </c>
      <c r="C12" s="135"/>
    </row>
    <row r="13" spans="1:6" s="28" customFormat="1" ht="13.8" thickBot="1">
      <c r="A13" s="24">
        <v>7</v>
      </c>
      <c r="B13" s="131" t="s">
        <v>164</v>
      </c>
      <c r="C13" s="136">
        <f>SUM(C8:C12)</f>
        <v>429804098.99882054</v>
      </c>
    </row>
    <row r="15" spans="1:6">
      <c r="A15" s="146"/>
      <c r="B15" s="29"/>
    </row>
    <row r="16" spans="1:6">
      <c r="A16" s="146"/>
      <c r="B16" s="146"/>
    </row>
    <row r="17" spans="1:5" ht="13.8">
      <c r="A17" s="141"/>
      <c r="B17" s="142"/>
      <c r="C17" s="146"/>
      <c r="D17" s="146"/>
      <c r="E17" s="146"/>
    </row>
    <row r="18" spans="1:5" ht="14.4">
      <c r="A18" s="147"/>
      <c r="B18" s="148"/>
      <c r="C18" s="146"/>
      <c r="D18" s="146"/>
      <c r="E18" s="146"/>
    </row>
    <row r="19" spans="1:5" ht="13.8">
      <c r="A19" s="149"/>
      <c r="B19" s="143"/>
      <c r="C19" s="146"/>
      <c r="D19" s="146"/>
      <c r="E19" s="146"/>
    </row>
    <row r="20" spans="1:5" ht="13.8">
      <c r="A20" s="150"/>
      <c r="B20" s="144"/>
      <c r="C20" s="146"/>
      <c r="D20" s="146"/>
      <c r="E20" s="146"/>
    </row>
    <row r="21" spans="1:5" ht="13.8">
      <c r="A21" s="150"/>
      <c r="B21" s="148"/>
      <c r="C21" s="146"/>
      <c r="D21" s="146"/>
      <c r="E21" s="146"/>
    </row>
    <row r="22" spans="1:5" ht="13.8">
      <c r="A22" s="149"/>
      <c r="B22" s="145"/>
      <c r="C22" s="146"/>
      <c r="D22" s="146"/>
      <c r="E22" s="146"/>
    </row>
    <row r="23" spans="1:5" ht="13.8">
      <c r="A23" s="150"/>
      <c r="B23" s="144"/>
      <c r="C23" s="146"/>
      <c r="D23" s="146"/>
      <c r="E23" s="146"/>
    </row>
    <row r="24" spans="1:5" ht="13.8">
      <c r="A24" s="150"/>
      <c r="B24" s="144"/>
      <c r="C24" s="146"/>
      <c r="D24" s="146"/>
      <c r="E24" s="146"/>
    </row>
    <row r="25" spans="1:5" ht="13.8">
      <c r="A25" s="150"/>
      <c r="B25" s="151"/>
      <c r="C25" s="146"/>
      <c r="D25" s="146"/>
      <c r="E25" s="146"/>
    </row>
    <row r="26" spans="1:5" ht="13.8">
      <c r="A26" s="150"/>
      <c r="B26" s="148"/>
      <c r="C26" s="146"/>
      <c r="D26" s="146"/>
      <c r="E26" s="146"/>
    </row>
    <row r="27" spans="1:5">
      <c r="A27" s="146"/>
      <c r="B27" s="152"/>
      <c r="C27" s="146"/>
      <c r="D27" s="146"/>
      <c r="E27" s="146"/>
    </row>
    <row r="28" spans="1:5">
      <c r="A28" s="146"/>
      <c r="B28" s="152"/>
      <c r="C28" s="146"/>
      <c r="D28" s="146"/>
      <c r="E28" s="146"/>
    </row>
    <row r="29" spans="1:5">
      <c r="A29" s="146"/>
      <c r="B29" s="152"/>
      <c r="C29" s="146"/>
      <c r="D29" s="146"/>
      <c r="E29" s="146"/>
    </row>
    <row r="30" spans="1:5">
      <c r="A30" s="146"/>
      <c r="B30" s="152"/>
      <c r="C30" s="146"/>
      <c r="D30" s="146"/>
      <c r="E30" s="146"/>
    </row>
    <row r="31" spans="1:5">
      <c r="A31" s="146"/>
      <c r="B31" s="152"/>
      <c r="C31" s="146"/>
      <c r="D31" s="146"/>
      <c r="E31" s="146"/>
    </row>
    <row r="32" spans="1:5">
      <c r="A32" s="146"/>
      <c r="B32" s="152"/>
      <c r="C32" s="146"/>
      <c r="D32" s="146"/>
      <c r="E32" s="146"/>
    </row>
    <row r="33" spans="1:5">
      <c r="A33" s="146"/>
      <c r="B33" s="152"/>
      <c r="C33" s="146"/>
      <c r="D33" s="146"/>
      <c r="E33" s="146"/>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1E4DD6F4-A7EC-41DC-BFF1-F3797A935BE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2026-07-30T11:41:18Z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