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5" yWindow="-105" windowWidth="19395" windowHeight="10395" tabRatio="88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6. NSFR" sheetId="97" r:id="rId19"/>
    <sheet name=" 17. Residual Maturity" sheetId="111" r:id="rId20"/>
    <sheet name="18. Assets by Exposure classes" sheetId="112" r:id="rId21"/>
    <sheet name="19. Assets by Risk Sectors" sheetId="113" r:id="rId22"/>
    <sheet name="20. Reserves" sheetId="114" r:id="rId23"/>
    <sheet name="21. NPL" sheetId="115" r:id="rId24"/>
    <sheet name="22. Quality" sheetId="116" r:id="rId25"/>
    <sheet name="23. LTV" sheetId="117" r:id="rId26"/>
    <sheet name="24. Risk Sector" sheetId="118" r:id="rId27"/>
    <sheet name="25. Collateral" sheetId="119" r:id="rId28"/>
    <sheet name="26. Retail Products" sheetId="120" r:id="rId29"/>
  </sheets>
  <externalReferences>
    <externalReference r:id="rId30"/>
    <externalReference r:id="rId31"/>
    <externalReference r:id="rId32"/>
    <externalReference r:id="rId33"/>
    <externalReference r:id="rId34"/>
  </externalReferences>
  <definedNames>
    <definedName name="_cur1">'[1]Appl (2)'!$F$2:$F$7200</definedName>
    <definedName name="_cur2">'[1]Appl (2)'!$H$2:$H$7200</definedName>
    <definedName name="_sum1">'[1]Appl (2)'!$E$2:$E$7200</definedName>
    <definedName name="_sum2">'[1]Appl (2)'!$G$2:$G$7200</definedName>
    <definedName name="ACC_BALACC" localSheetId="19">#REF!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2">#REF!</definedName>
    <definedName name="ACC_BALACC" localSheetId="23">#REF!</definedName>
    <definedName name="ACC_BALACC" localSheetId="24">#REF!</definedName>
    <definedName name="ACC_BALACC" localSheetId="25">#REF!</definedName>
    <definedName name="ACC_BALACC" localSheetId="26">#REF!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19">#REF!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2">#REF!</definedName>
    <definedName name="ACC_CRS" localSheetId="23">#REF!</definedName>
    <definedName name="ACC_CRS" localSheetId="24">#REF!</definedName>
    <definedName name="ACC_CRS" localSheetId="25">#REF!</definedName>
    <definedName name="ACC_CRS" localSheetId="26">#REF!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19">#REF!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2">#REF!</definedName>
    <definedName name="ACC_DBS" localSheetId="23">#REF!</definedName>
    <definedName name="ACC_DBS" localSheetId="24">#REF!</definedName>
    <definedName name="ACC_DBS" localSheetId="25">#REF!</definedName>
    <definedName name="ACC_DBS" localSheetId="26">#REF!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19">#REF!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2">#REF!</definedName>
    <definedName name="ACC_ISO" localSheetId="23">#REF!</definedName>
    <definedName name="ACC_ISO" localSheetId="24">#REF!</definedName>
    <definedName name="ACC_ISO" localSheetId="25">#REF!</definedName>
    <definedName name="ACC_ISO" localSheetId="26">#REF!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19">#REF!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2">#REF!</definedName>
    <definedName name="ACC_SALDO" localSheetId="23">#REF!</definedName>
    <definedName name="ACC_SALDO" localSheetId="24">#REF!</definedName>
    <definedName name="ACC_SALDO" localSheetId="25">#REF!</definedName>
    <definedName name="ACC_SALDO" localSheetId="26">#REF!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19">#REF!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2">#REF!</definedName>
    <definedName name="BS_BALACC" localSheetId="23">#REF!</definedName>
    <definedName name="BS_BALACC" localSheetId="24">#REF!</definedName>
    <definedName name="BS_BALACC" localSheetId="25">#REF!</definedName>
    <definedName name="BS_BALACC" localSheetId="26">#REF!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19">#REF!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2">#REF!</definedName>
    <definedName name="BS_BALANCE" localSheetId="23">#REF!</definedName>
    <definedName name="BS_BALANCE" localSheetId="24">#REF!</definedName>
    <definedName name="BS_BALANCE" localSheetId="25">#REF!</definedName>
    <definedName name="BS_BALANCE" localSheetId="26">#REF!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19">#REF!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2">#REF!</definedName>
    <definedName name="BS_CR" localSheetId="23">#REF!</definedName>
    <definedName name="BS_CR" localSheetId="24">#REF!</definedName>
    <definedName name="BS_CR" localSheetId="25">#REF!</definedName>
    <definedName name="BS_CR" localSheetId="26">#REF!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19">#REF!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2">#REF!</definedName>
    <definedName name="BS_CR_EQU" localSheetId="23">#REF!</definedName>
    <definedName name="BS_CR_EQU" localSheetId="24">#REF!</definedName>
    <definedName name="BS_CR_EQU" localSheetId="25">#REF!</definedName>
    <definedName name="BS_CR_EQU" localSheetId="26">#REF!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19">#REF!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2">#REF!</definedName>
    <definedName name="BS_DB" localSheetId="23">#REF!</definedName>
    <definedName name="BS_DB" localSheetId="24">#REF!</definedName>
    <definedName name="BS_DB" localSheetId="25">#REF!</definedName>
    <definedName name="BS_DB" localSheetId="26">#REF!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19">#REF!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2">#REF!</definedName>
    <definedName name="BS_DB_EQU" localSheetId="23">#REF!</definedName>
    <definedName name="BS_DB_EQU" localSheetId="24">#REF!</definedName>
    <definedName name="BS_DB_EQU" localSheetId="25">#REF!</definedName>
    <definedName name="BS_DB_EQU" localSheetId="26">#REF!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19">#REF!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2">#REF!</definedName>
    <definedName name="BS_DT" localSheetId="23">#REF!</definedName>
    <definedName name="BS_DT" localSheetId="24">#REF!</definedName>
    <definedName name="BS_DT" localSheetId="25">#REF!</definedName>
    <definedName name="BS_DT" localSheetId="26">#REF!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19">#REF!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2">#REF!</definedName>
    <definedName name="BS_ISO" localSheetId="23">#REF!</definedName>
    <definedName name="BS_ISO" localSheetId="24">#REF!</definedName>
    <definedName name="BS_ISO" localSheetId="25">#REF!</definedName>
    <definedName name="BS_ISO" localSheetId="26">#REF!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19">#REF!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2">#REF!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L23" i="117" l="1"/>
  <c r="C50" i="84" l="1"/>
  <c r="C49" i="84"/>
  <c r="C3" i="116"/>
  <c r="E36" i="113"/>
  <c r="C32" i="116"/>
  <c r="D36" i="113" l="1"/>
  <c r="D33" i="113"/>
  <c r="D34" i="113" s="1"/>
  <c r="S23" i="90" l="1"/>
  <c r="D38" i="110"/>
  <c r="C36" i="113" l="1"/>
  <c r="D9" i="116" l="1"/>
  <c r="H9" i="116"/>
  <c r="L9" i="116"/>
  <c r="D10" i="116"/>
  <c r="H10" i="116"/>
  <c r="L10" i="116"/>
  <c r="D11" i="116"/>
  <c r="H11" i="116"/>
  <c r="L11" i="116"/>
  <c r="D12" i="116"/>
  <c r="C12" i="116" s="1"/>
  <c r="H12" i="116"/>
  <c r="L12" i="116"/>
  <c r="D13" i="116"/>
  <c r="H13" i="116"/>
  <c r="L13" i="116"/>
  <c r="D14" i="116"/>
  <c r="H14" i="116"/>
  <c r="L14" i="116"/>
  <c r="C26" i="116"/>
  <c r="C27" i="116"/>
  <c r="C14" i="116" l="1"/>
  <c r="C13" i="116"/>
  <c r="C8" i="116" s="1"/>
  <c r="C38" i="110"/>
  <c r="L22" i="117" l="1"/>
  <c r="L21" i="117"/>
  <c r="L20" i="117"/>
  <c r="L19" i="117"/>
  <c r="L18" i="117"/>
  <c r="L17" i="117"/>
  <c r="L15" i="117"/>
  <c r="L14" i="117"/>
  <c r="L13" i="117"/>
  <c r="L12" i="117"/>
  <c r="L11" i="117"/>
  <c r="L10" i="117"/>
  <c r="L9" i="117"/>
  <c r="L8" i="117"/>
  <c r="L24" i="117" s="1"/>
  <c r="H22" i="117"/>
  <c r="H21" i="117"/>
  <c r="H20" i="117"/>
  <c r="H19" i="117"/>
  <c r="H18" i="117"/>
  <c r="H17" i="117"/>
  <c r="H15" i="117"/>
  <c r="H14" i="117"/>
  <c r="H13" i="117"/>
  <c r="H12" i="117"/>
  <c r="H11" i="117"/>
  <c r="H10" i="117"/>
  <c r="H9" i="117"/>
  <c r="H8" i="117"/>
  <c r="G39" i="97" l="1"/>
  <c r="L38" i="117" l="1"/>
  <c r="L37" i="117"/>
  <c r="D37" i="117"/>
  <c r="C37" i="117"/>
  <c r="D36" i="117"/>
  <c r="D35" i="117"/>
  <c r="D34" i="117"/>
  <c r="D33" i="117"/>
  <c r="L32" i="117"/>
  <c r="D32" i="117"/>
  <c r="D31" i="117"/>
  <c r="C31" i="117"/>
  <c r="D30" i="117"/>
  <c r="D29" i="117"/>
  <c r="D28" i="117"/>
  <c r="D27" i="117"/>
  <c r="D26" i="117"/>
  <c r="D25" i="117"/>
  <c r="D24" i="117"/>
  <c r="D23" i="117"/>
  <c r="C21" i="117"/>
  <c r="C36" i="117" s="1"/>
  <c r="L36" i="117"/>
  <c r="C20" i="117"/>
  <c r="C35" i="117" s="1"/>
  <c r="L35" i="117"/>
  <c r="C19" i="117"/>
  <c r="C34" i="117" s="1"/>
  <c r="L34" i="117"/>
  <c r="C18" i="117"/>
  <c r="C33" i="117" s="1"/>
  <c r="L33" i="117"/>
  <c r="C17" i="117"/>
  <c r="C32" i="117" s="1"/>
  <c r="L31" i="117"/>
  <c r="C15" i="117"/>
  <c r="C30" i="117" s="1"/>
  <c r="L30" i="117"/>
  <c r="C14" i="117"/>
  <c r="C29" i="117" s="1"/>
  <c r="L29" i="117"/>
  <c r="C13" i="117"/>
  <c r="C28" i="117" s="1"/>
  <c r="L28" i="117"/>
  <c r="C12" i="117"/>
  <c r="C27" i="117" s="1"/>
  <c r="L27" i="117"/>
  <c r="C11" i="117"/>
  <c r="C26" i="117" s="1"/>
  <c r="L26" i="117"/>
  <c r="C10" i="117"/>
  <c r="C25" i="117" s="1"/>
  <c r="L25" i="117"/>
  <c r="C9" i="117"/>
  <c r="C24" i="117" s="1"/>
  <c r="C8" i="117"/>
  <c r="C23" i="117" s="1"/>
  <c r="U22" i="116"/>
  <c r="T22" i="116"/>
  <c r="S22" i="116"/>
  <c r="R22" i="116"/>
  <c r="Q22" i="116"/>
  <c r="P22" i="116"/>
  <c r="O22" i="116"/>
  <c r="N22" i="116"/>
  <c r="M22" i="116"/>
  <c r="L22" i="116"/>
  <c r="K22" i="116"/>
  <c r="J22" i="116"/>
  <c r="I22" i="116"/>
  <c r="H22" i="116"/>
  <c r="G22" i="116"/>
  <c r="F22" i="116"/>
  <c r="E22" i="116"/>
  <c r="D22" i="116"/>
  <c r="U15" i="116"/>
  <c r="T15" i="116"/>
  <c r="S15" i="116"/>
  <c r="R15" i="116"/>
  <c r="Q15" i="116"/>
  <c r="P15" i="116"/>
  <c r="O15" i="116"/>
  <c r="N15" i="116"/>
  <c r="M15" i="116"/>
  <c r="L15" i="116"/>
  <c r="K15" i="116"/>
  <c r="J15" i="116"/>
  <c r="I15" i="116"/>
  <c r="H15" i="116"/>
  <c r="G15" i="116"/>
  <c r="F15" i="116"/>
  <c r="E15" i="116"/>
  <c r="D15" i="116"/>
  <c r="C15" i="116"/>
  <c r="U8" i="116"/>
  <c r="T8" i="116"/>
  <c r="S8" i="116"/>
  <c r="R8" i="116"/>
  <c r="Q8" i="116"/>
  <c r="P8" i="116"/>
  <c r="O8" i="116"/>
  <c r="N8" i="116"/>
  <c r="M8" i="116"/>
  <c r="K8" i="116"/>
  <c r="J8" i="116"/>
  <c r="I8" i="116"/>
  <c r="G8" i="116"/>
  <c r="F8" i="116"/>
  <c r="E8" i="116"/>
  <c r="C10" i="115"/>
  <c r="C18" i="115" s="1"/>
  <c r="C10" i="114"/>
  <c r="C7" i="114"/>
  <c r="G21" i="112"/>
  <c r="F21" i="112"/>
  <c r="E21" i="112"/>
  <c r="D21" i="112"/>
  <c r="C21" i="112"/>
  <c r="C33" i="88"/>
  <c r="E33" i="88" s="1"/>
  <c r="C32" i="88"/>
  <c r="C30" i="88"/>
  <c r="D30" i="88" s="1"/>
  <c r="C29" i="88"/>
  <c r="E29" i="88" s="1"/>
  <c r="C27" i="88"/>
  <c r="E27" i="88" s="1"/>
  <c r="C26" i="88"/>
  <c r="E26" i="88" s="1"/>
  <c r="C17" i="88"/>
  <c r="E17" i="88" s="1"/>
  <c r="D20" i="88"/>
  <c r="E36" i="88"/>
  <c r="E24" i="88"/>
  <c r="E23" i="88"/>
  <c r="E21" i="88"/>
  <c r="E19" i="88"/>
  <c r="E18" i="88"/>
  <c r="E15" i="88"/>
  <c r="E14" i="88"/>
  <c r="E13" i="88"/>
  <c r="E12" i="88"/>
  <c r="H69" i="108"/>
  <c r="E69" i="108"/>
  <c r="H68" i="108"/>
  <c r="E68" i="108"/>
  <c r="H67" i="108"/>
  <c r="E67" i="108"/>
  <c r="C66" i="69" s="1"/>
  <c r="H66" i="108"/>
  <c r="E66" i="108"/>
  <c r="C65" i="69" s="1"/>
  <c r="H65" i="108"/>
  <c r="E65" i="108"/>
  <c r="C64" i="69" s="1"/>
  <c r="H64" i="108"/>
  <c r="E64" i="108"/>
  <c r="C63" i="69" s="1"/>
  <c r="C62" i="69" s="1"/>
  <c r="H63" i="108"/>
  <c r="E63" i="108"/>
  <c r="H62" i="108"/>
  <c r="E62" i="108"/>
  <c r="H61" i="108"/>
  <c r="E61" i="108"/>
  <c r="H60" i="108"/>
  <c r="E60" i="108"/>
  <c r="H59" i="108"/>
  <c r="E59" i="108"/>
  <c r="H58" i="108"/>
  <c r="E58" i="108"/>
  <c r="C57" i="69" s="1"/>
  <c r="H57" i="108"/>
  <c r="E57" i="108"/>
  <c r="C56" i="69" s="1"/>
  <c r="H56" i="108"/>
  <c r="E56" i="108"/>
  <c r="C55" i="69" s="1"/>
  <c r="H55" i="108"/>
  <c r="E55" i="108"/>
  <c r="C54" i="69" s="1"/>
  <c r="H53" i="108"/>
  <c r="E53" i="108"/>
  <c r="H52" i="108"/>
  <c r="E52" i="108"/>
  <c r="C51" i="69" s="1"/>
  <c r="H51" i="108"/>
  <c r="E51" i="108"/>
  <c r="C50" i="69" s="1"/>
  <c r="H50" i="108"/>
  <c r="E50" i="108"/>
  <c r="C49" i="69" s="1"/>
  <c r="H49" i="108"/>
  <c r="E49" i="108"/>
  <c r="C48" i="69" s="1"/>
  <c r="H48" i="108"/>
  <c r="E48" i="108"/>
  <c r="C47" i="69" s="1"/>
  <c r="H47" i="108"/>
  <c r="E47" i="108"/>
  <c r="C46" i="69" s="1"/>
  <c r="H46" i="108"/>
  <c r="E46" i="108"/>
  <c r="C45" i="69" s="1"/>
  <c r="H45" i="108"/>
  <c r="E45" i="108"/>
  <c r="H44" i="108"/>
  <c r="E44" i="108"/>
  <c r="H43" i="108"/>
  <c r="E43" i="108"/>
  <c r="H42" i="108"/>
  <c r="E42" i="108"/>
  <c r="C41" i="69" s="1"/>
  <c r="C40" i="69" s="1"/>
  <c r="H41" i="108"/>
  <c r="E41" i="108"/>
  <c r="H40" i="108"/>
  <c r="E40" i="108"/>
  <c r="H39" i="108"/>
  <c r="E39" i="108"/>
  <c r="H38" i="108"/>
  <c r="E38" i="108"/>
  <c r="H36" i="108"/>
  <c r="E36" i="108"/>
  <c r="H35" i="108"/>
  <c r="E35" i="108"/>
  <c r="H34" i="108"/>
  <c r="E34" i="108"/>
  <c r="H33" i="108"/>
  <c r="E33" i="108"/>
  <c r="H32" i="108"/>
  <c r="E32" i="108"/>
  <c r="C31" i="69" s="1"/>
  <c r="H31" i="108"/>
  <c r="E31" i="108"/>
  <c r="C30" i="69" s="1"/>
  <c r="C29" i="69" s="1"/>
  <c r="H30" i="108"/>
  <c r="E30" i="108"/>
  <c r="H29" i="108"/>
  <c r="E29" i="108"/>
  <c r="C28" i="69" s="1"/>
  <c r="C26" i="69" s="1"/>
  <c r="H28" i="108"/>
  <c r="E28" i="108"/>
  <c r="H27" i="108"/>
  <c r="E27" i="108"/>
  <c r="H26" i="108"/>
  <c r="E26" i="108"/>
  <c r="C25" i="69" s="1"/>
  <c r="H25" i="108"/>
  <c r="E25" i="108"/>
  <c r="C24" i="69" s="1"/>
  <c r="H24" i="108"/>
  <c r="E24" i="108"/>
  <c r="H23" i="108"/>
  <c r="E23" i="108"/>
  <c r="H22" i="108"/>
  <c r="E22" i="108"/>
  <c r="H21" i="108"/>
  <c r="E21" i="108"/>
  <c r="H20" i="108"/>
  <c r="E20" i="108"/>
  <c r="C19" i="69" s="1"/>
  <c r="H19" i="108"/>
  <c r="E19" i="108"/>
  <c r="H18" i="108"/>
  <c r="E18" i="108"/>
  <c r="C17" i="69" s="1"/>
  <c r="H17" i="108"/>
  <c r="E17" i="108"/>
  <c r="C16" i="69" s="1"/>
  <c r="H16" i="108"/>
  <c r="E16" i="108"/>
  <c r="C15" i="69" s="1"/>
  <c r="H15" i="108"/>
  <c r="E15" i="108"/>
  <c r="H14" i="108"/>
  <c r="E14" i="108"/>
  <c r="H13" i="108"/>
  <c r="E13" i="108"/>
  <c r="H12" i="108"/>
  <c r="E12" i="108"/>
  <c r="H11" i="108"/>
  <c r="E11" i="108"/>
  <c r="H10" i="108"/>
  <c r="E10" i="108"/>
  <c r="H9" i="108"/>
  <c r="E9" i="108"/>
  <c r="H8" i="108"/>
  <c r="E8" i="108"/>
  <c r="H7" i="108"/>
  <c r="E7" i="108"/>
  <c r="C10" i="88" l="1"/>
  <c r="E10" i="88" s="1"/>
  <c r="C8" i="69"/>
  <c r="C22" i="88"/>
  <c r="C20" i="88" s="1"/>
  <c r="C20" i="69"/>
  <c r="C18" i="69" s="1"/>
  <c r="C23" i="69"/>
  <c r="C34" i="88"/>
  <c r="E34" i="88" s="1"/>
  <c r="C32" i="69"/>
  <c r="C52" i="69"/>
  <c r="C60" i="69"/>
  <c r="C58" i="69"/>
  <c r="C67" i="69" s="1"/>
  <c r="C25" i="112"/>
  <c r="C11" i="88"/>
  <c r="E11" i="88" s="1"/>
  <c r="C9" i="69"/>
  <c r="C35" i="88"/>
  <c r="E35" i="88" s="1"/>
  <c r="C33" i="69"/>
  <c r="C9" i="88"/>
  <c r="E9" i="88" s="1"/>
  <c r="C7" i="69"/>
  <c r="C14" i="69"/>
  <c r="C15" i="114"/>
  <c r="L8" i="116"/>
  <c r="C22" i="116"/>
  <c r="D28" i="88"/>
  <c r="E30" i="88"/>
  <c r="C16" i="88"/>
  <c r="E16" i="88" s="1"/>
  <c r="H8" i="116"/>
  <c r="H4" i="116" s="1"/>
  <c r="D8" i="116"/>
  <c r="C31" i="88"/>
  <c r="E31" i="88" s="1"/>
  <c r="E32" i="88"/>
  <c r="C28" i="88"/>
  <c r="C25" i="88"/>
  <c r="E25" i="88" s="1"/>
  <c r="H42" i="110"/>
  <c r="E42" i="110"/>
  <c r="H41" i="110"/>
  <c r="E41" i="110"/>
  <c r="H40" i="110"/>
  <c r="E40" i="110"/>
  <c r="H39" i="110"/>
  <c r="E39" i="110"/>
  <c r="H38" i="110"/>
  <c r="E38" i="110"/>
  <c r="H37" i="110"/>
  <c r="E37" i="110"/>
  <c r="H36" i="110"/>
  <c r="E36" i="110"/>
  <c r="H35" i="110"/>
  <c r="E35" i="110"/>
  <c r="H34" i="110"/>
  <c r="E34" i="110"/>
  <c r="H33" i="110"/>
  <c r="E33" i="110"/>
  <c r="H32" i="110"/>
  <c r="E32" i="110"/>
  <c r="H31" i="110"/>
  <c r="E31" i="110"/>
  <c r="H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H13" i="110"/>
  <c r="E13" i="110"/>
  <c r="H12" i="110"/>
  <c r="E12" i="110"/>
  <c r="H11" i="110"/>
  <c r="D11" i="110"/>
  <c r="C11" i="110"/>
  <c r="H10" i="110"/>
  <c r="E10" i="110"/>
  <c r="H9" i="110"/>
  <c r="E9" i="110"/>
  <c r="H8" i="110"/>
  <c r="E8" i="110"/>
  <c r="H7" i="110"/>
  <c r="E7" i="110"/>
  <c r="E28" i="88" l="1"/>
  <c r="E11" i="110"/>
  <c r="C70" i="69"/>
  <c r="C68" i="69"/>
  <c r="C8" i="88"/>
  <c r="E8" i="88" s="1"/>
  <c r="C6" i="69"/>
  <c r="C35" i="69" s="1"/>
  <c r="E22" i="88"/>
  <c r="E20" i="88" s="1"/>
  <c r="D4" i="116"/>
  <c r="H45" i="109"/>
  <c r="E45" i="109"/>
  <c r="H44" i="109"/>
  <c r="E44" i="109"/>
  <c r="H43" i="109"/>
  <c r="E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C69" i="69" l="1"/>
  <c r="C4" i="117"/>
  <c r="C33" i="118"/>
  <c r="C4" i="116" s="1"/>
  <c r="D33" i="118"/>
  <c r="E33" i="118"/>
  <c r="E34" i="118" s="1"/>
  <c r="F33" i="118"/>
  <c r="C24" i="112" s="1"/>
  <c r="G33" i="118"/>
  <c r="H33" i="118"/>
  <c r="I33" i="118"/>
  <c r="J33" i="118"/>
  <c r="K33" i="118"/>
  <c r="F34" i="118" l="1"/>
  <c r="D3" i="116"/>
  <c r="D34" i="118"/>
  <c r="C8" i="95"/>
  <c r="H43" i="110"/>
  <c r="E43" i="110"/>
  <c r="E22" i="111" l="1"/>
  <c r="C22" i="111"/>
  <c r="H21" i="111"/>
  <c r="D24" i="112" l="1"/>
  <c r="H22" i="112" l="1"/>
  <c r="L33" i="118" l="1"/>
  <c r="C34" i="118"/>
  <c r="C19" i="115"/>
  <c r="D10" i="114"/>
  <c r="D7" i="114"/>
  <c r="C35" i="95"/>
  <c r="G22" i="91"/>
  <c r="F22" i="91"/>
  <c r="E22" i="91"/>
  <c r="D22" i="91"/>
  <c r="C22" i="91"/>
  <c r="H21" i="91"/>
  <c r="H20" i="91"/>
  <c r="H19" i="91"/>
  <c r="H18" i="91"/>
  <c r="H17" i="91"/>
  <c r="H16" i="91"/>
  <c r="H15" i="91"/>
  <c r="H14" i="91"/>
  <c r="H13" i="91"/>
  <c r="H12" i="91"/>
  <c r="H11" i="91"/>
  <c r="H10" i="91"/>
  <c r="H9" i="91"/>
  <c r="H8" i="91"/>
  <c r="E52" i="69"/>
  <c r="C48" i="89"/>
  <c r="C44" i="89"/>
  <c r="C36" i="89"/>
  <c r="C32" i="89"/>
  <c r="C31" i="89" s="1"/>
  <c r="C12" i="89"/>
  <c r="C6" i="89"/>
  <c r="H25" i="112"/>
  <c r="B1" i="108"/>
  <c r="B1" i="109"/>
  <c r="B1" i="110"/>
  <c r="B1" i="86"/>
  <c r="B1" i="52"/>
  <c r="B1" i="88"/>
  <c r="B1" i="73"/>
  <c r="B1" i="89"/>
  <c r="B1" i="94"/>
  <c r="B1" i="69"/>
  <c r="B1" i="90"/>
  <c r="B1" i="64"/>
  <c r="B1" i="91"/>
  <c r="B1" i="93"/>
  <c r="B1" i="92"/>
  <c r="B1" i="95"/>
  <c r="B1" i="97"/>
  <c r="B1" i="111"/>
  <c r="B1" i="112"/>
  <c r="B1" i="113"/>
  <c r="B1" i="114"/>
  <c r="B1" i="115"/>
  <c r="B1" i="116"/>
  <c r="B1" i="117"/>
  <c r="B1" i="118"/>
  <c r="B1" i="119"/>
  <c r="B1" i="120"/>
  <c r="B1" i="84"/>
  <c r="B2" i="108"/>
  <c r="B2" i="109"/>
  <c r="B2" i="110"/>
  <c r="B2" i="86"/>
  <c r="B2" i="52"/>
  <c r="B2" i="88"/>
  <c r="B2" i="73"/>
  <c r="B2" i="89"/>
  <c r="B2" i="94"/>
  <c r="B2" i="69"/>
  <c r="B2" i="90"/>
  <c r="B2" i="64"/>
  <c r="B2" i="91"/>
  <c r="B2" i="93"/>
  <c r="B2" i="92"/>
  <c r="B2" i="95"/>
  <c r="B2" i="97"/>
  <c r="B2" i="111"/>
  <c r="B2" i="112"/>
  <c r="B2" i="113"/>
  <c r="B2" i="114"/>
  <c r="B2" i="115"/>
  <c r="B2" i="116"/>
  <c r="B2" i="117"/>
  <c r="B2" i="118"/>
  <c r="B2" i="119"/>
  <c r="B2" i="120"/>
  <c r="B2" i="84"/>
  <c r="D15" i="114" l="1"/>
  <c r="C53" i="89"/>
  <c r="C42" i="89"/>
  <c r="E24" i="112"/>
  <c r="C29" i="89"/>
  <c r="C55" i="89" s="1"/>
  <c r="E35" i="69"/>
  <c r="D37" i="88"/>
  <c r="H22" i="91"/>
  <c r="C37" i="88" l="1"/>
  <c r="C38" i="88" s="1"/>
  <c r="E37" i="88"/>
  <c r="C23" i="91" s="1"/>
  <c r="H7" i="112"/>
  <c r="C5" i="86" l="1"/>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C35" i="113" s="1"/>
  <c r="E34" i="113"/>
  <c r="E35" i="113" s="1"/>
  <c r="F34" i="113"/>
  <c r="G34" i="113"/>
  <c r="H8" i="112"/>
  <c r="H9" i="112"/>
  <c r="H10" i="112"/>
  <c r="H11" i="112"/>
  <c r="H12" i="112"/>
  <c r="H13" i="112"/>
  <c r="H14" i="112"/>
  <c r="H15" i="112"/>
  <c r="H16" i="112"/>
  <c r="H17" i="112"/>
  <c r="H18" i="112"/>
  <c r="H19" i="112"/>
  <c r="H20" i="112"/>
  <c r="H23" i="112"/>
  <c r="H8" i="111"/>
  <c r="I7" i="112" s="1"/>
  <c r="H9" i="111"/>
  <c r="H10" i="111"/>
  <c r="H11" i="111"/>
  <c r="H12" i="111"/>
  <c r="H13" i="111"/>
  <c r="H14" i="111"/>
  <c r="H15" i="111"/>
  <c r="H16" i="111"/>
  <c r="H17" i="111"/>
  <c r="H18" i="111"/>
  <c r="H19" i="111"/>
  <c r="H20" i="111"/>
  <c r="D22" i="111"/>
  <c r="F22" i="111"/>
  <c r="G22" i="111"/>
  <c r="H33" i="113" l="1"/>
  <c r="D35" i="113"/>
  <c r="I14" i="112"/>
  <c r="I13" i="112"/>
  <c r="C16" i="114"/>
  <c r="I15" i="112"/>
  <c r="I12" i="112"/>
  <c r="I16" i="112"/>
  <c r="H21" i="112"/>
  <c r="H24" i="112" s="1"/>
  <c r="H22" i="111"/>
  <c r="H23" i="111" s="1"/>
  <c r="G5" i="86"/>
  <c r="F5" i="86"/>
  <c r="E5" i="86"/>
  <c r="D5" i="86"/>
  <c r="G5" i="84"/>
  <c r="F5" i="84"/>
  <c r="E5" i="84"/>
  <c r="J5" i="84" s="1"/>
  <c r="D5" i="84"/>
  <c r="I5" i="84" s="1"/>
  <c r="C5" i="84"/>
  <c r="H34" i="113" l="1"/>
  <c r="H35" i="113" s="1"/>
  <c r="E6" i="86"/>
  <c r="E13" i="86" s="1"/>
  <c r="E14" i="86" s="1"/>
  <c r="F6" i="86"/>
  <c r="F13" i="86" s="1"/>
  <c r="F14" i="86" s="1"/>
  <c r="G6" i="86"/>
  <c r="G13" i="86" s="1"/>
  <c r="C21" i="94" l="1"/>
  <c r="C20" i="94"/>
  <c r="C19" i="94"/>
  <c r="C30" i="95" l="1"/>
  <c r="C26" i="95"/>
  <c r="C18" i="95"/>
  <c r="C36" i="95" l="1"/>
  <c r="C38" i="95" s="1"/>
  <c r="D6" i="86"/>
  <c r="D13" i="86" s="1"/>
  <c r="D14" i="86" s="1"/>
  <c r="C6" i="86" l="1"/>
  <c r="C13" i="86" s="1"/>
  <c r="C14" i="86" s="1"/>
  <c r="D19" i="94" l="1"/>
  <c r="E19" i="94" s="1"/>
  <c r="D17" i="94"/>
  <c r="D20" i="94"/>
  <c r="E20" i="94" s="1"/>
  <c r="D21" i="94"/>
  <c r="E21" i="94" s="1"/>
  <c r="D11" i="94"/>
  <c r="D12" i="94"/>
  <c r="D15" i="94"/>
  <c r="D8" i="94"/>
  <c r="D7" i="94"/>
  <c r="D13" i="94"/>
  <c r="D16" i="94"/>
  <c r="D9" i="94"/>
  <c r="N20" i="92"/>
  <c r="N19" i="92"/>
  <c r="E19" i="92"/>
  <c r="N18" i="92"/>
  <c r="E18" i="92"/>
  <c r="N17" i="92"/>
  <c r="E17" i="92"/>
  <c r="N16" i="92"/>
  <c r="E16" i="92"/>
  <c r="N15" i="92"/>
  <c r="E15" i="92"/>
  <c r="M14" i="92"/>
  <c r="L14" i="92"/>
  <c r="K14" i="92"/>
  <c r="J14" i="92"/>
  <c r="I14" i="92"/>
  <c r="H14" i="92"/>
  <c r="G14" i="92"/>
  <c r="F14" i="92"/>
  <c r="C14" i="92"/>
  <c r="N13" i="92"/>
  <c r="N12" i="92"/>
  <c r="E12" i="92"/>
  <c r="N11" i="92"/>
  <c r="E11" i="92"/>
  <c r="N10" i="92"/>
  <c r="E10" i="92"/>
  <c r="N9" i="92"/>
  <c r="E9" i="92"/>
  <c r="N8" i="92"/>
  <c r="E8" i="92"/>
  <c r="M7" i="92"/>
  <c r="L7" i="92"/>
  <c r="L21" i="92" s="1"/>
  <c r="K7" i="92"/>
  <c r="K21" i="92" s="1"/>
  <c r="J7" i="92"/>
  <c r="J21" i="92" s="1"/>
  <c r="I7" i="92"/>
  <c r="H7" i="92"/>
  <c r="G7" i="92"/>
  <c r="F7" i="92"/>
  <c r="C7" i="92"/>
  <c r="E14" i="92" l="1"/>
  <c r="F21" i="92"/>
  <c r="H21" i="92"/>
  <c r="N14" i="92"/>
  <c r="E7" i="92"/>
  <c r="M21" i="92"/>
  <c r="N7" i="92"/>
  <c r="N21" i="92" s="1"/>
  <c r="G21" i="92"/>
  <c r="I21" i="92"/>
  <c r="C21" i="92"/>
  <c r="S21" i="90"/>
  <c r="S20" i="90"/>
  <c r="S19" i="90"/>
  <c r="S18" i="90"/>
  <c r="S17" i="90"/>
  <c r="S16" i="90"/>
  <c r="S15" i="90"/>
  <c r="S14" i="90"/>
  <c r="S13" i="90"/>
  <c r="S12" i="90"/>
  <c r="S11" i="90"/>
  <c r="S10" i="90"/>
  <c r="S9" i="90"/>
  <c r="S8" i="90"/>
  <c r="E21" i="92" l="1"/>
  <c r="T21" i="64"/>
  <c r="U21" i="64"/>
  <c r="S21" i="64"/>
  <c r="C21" i="64"/>
  <c r="K22" i="90" l="1"/>
  <c r="L22" i="90"/>
  <c r="M22" i="90"/>
  <c r="N22" i="90"/>
  <c r="O22" i="90"/>
  <c r="P22" i="90"/>
  <c r="Q22" i="90"/>
  <c r="R22" i="90"/>
  <c r="S22" i="90"/>
  <c r="F23" i="91" l="1"/>
  <c r="C5" i="73"/>
  <c r="C22" i="90" l="1"/>
  <c r="D22" i="90" l="1"/>
  <c r="E22" i="90"/>
  <c r="F22" i="90"/>
  <c r="G22" i="90"/>
  <c r="H22" i="90"/>
  <c r="I22" i="90"/>
  <c r="J22" i="90"/>
  <c r="C8" i="73" l="1"/>
  <c r="C13" i="73" s="1"/>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<sst xmlns="http://schemas.openxmlformats.org/spreadsheetml/2006/main" count="1198" uniqueCount="736">
  <si>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</si>
  <si>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</si>
  <si>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</si>
  <si>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</si>
  <si>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</si>
  <si>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</si>
  <si>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</si>
  <si>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</si>
  <si>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</si>
  <si>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</si>
  <si>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</si>
  <si>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</si>
  <si>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</si>
  <si>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</si>
  <si>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</si>
  <si>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</si>
  <si>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</si>
  <si>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</si>
  <si>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</si>
  <si>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</si>
  <si>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</si>
  <si>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</si>
  <si>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</si>
  <si>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</si>
  <si>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</si>
  <si>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</si>
  <si>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</si>
  <si>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</si>
  <si>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</si>
  <si>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</si>
  <si>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</si>
  <si>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</si>
  <si>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</si>
  <si>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</si>
  <si>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</si>
  <si>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</si>
  <si>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</si>
  <si>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</si>
  <si>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</si>
  <si>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</si>
  <si>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</si>
  <si>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</si>
  <si>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</si>
  <si>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</si>
  <si>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</si>
  <si>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</si>
  <si>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</si>
  <si>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</si>
  <si>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</si>
  <si>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</si>
  <si>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</si>
  <si>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</si>
  <si>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</si>
  <si>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</si>
  <si>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</si>
  <si>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</si>
  <si>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</si>
  <si>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</si>
  <si>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</si>
  <si>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</si>
  <si>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</si>
  <si>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</si>
  <si>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</si>
  <si>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</si>
  <si>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</si>
  <si>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</si>
  <si>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</si>
  <si>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</si>
  <si>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</si>
  <si>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</si>
  <si>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</si>
  <si>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</si>
  <si>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</si>
  <si>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</si>
  <si>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</si>
  <si>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</si>
  <si>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</si>
  <si>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</si>
  <si>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</si>
  <si>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</si>
  <si>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</si>
  <si>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</si>
  <si>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</si>
  <si>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</si>
  <si>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</si>
  <si>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</si>
  <si>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</si>
  <si>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</si>
  <si>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</si>
  <si>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</si>
  <si>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</si>
  <si>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</si>
  <si>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</si>
  <si>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</si>
  <si>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</si>
  <si>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</si>
  <si>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</si>
  <si>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</si>
  <si>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</si>
  <si>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</si>
  <si>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</si>
  <si>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</si>
  <si>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</si>
  <si>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</si>
  <si>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</si>
  <si>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</si>
  <si>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</si>
  <si>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</si>
  <si>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</si>
  <si>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</si>
  <si>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</si>
  <si>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</si>
  <si>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</si>
  <si>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</si>
  <si>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</si>
  <si>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</si>
  <si>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</si>
  <si>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</si>
  <si>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</si>
  <si>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</si>
  <si>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</si>
  <si>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</si>
  <si>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</si>
  <si>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</si>
  <si>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</si>
  <si>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</si>
  <si>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</si>
  <si>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</si>
  <si>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</si>
  <si>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</si>
  <si>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</si>
  <si>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</si>
  <si>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</si>
  <si>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</si>
  <si>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</si>
  <si>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</si>
  <si>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</si>
  <si>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</si>
  <si>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</si>
  <si>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</si>
  <si>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</si>
  <si>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</si>
  <si>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</si>
  <si>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</si>
  <si>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</si>
  <si>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</si>
  <si>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</si>
  <si>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</si>
  <si>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</si>
  <si>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</si>
  <si>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</si>
  <si>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</si>
  <si>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</si>
  <si>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</si>
  <si>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</si>
  <si>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</si>
  <si>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</si>
  <si>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</si>
  <si>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</si>
  <si>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</si>
  <si>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</si>
  <si>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</si>
  <si>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</si>
  <si>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</si>
  <si>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</si>
  <si>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</si>
  <si>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</si>
  <si>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</si>
  <si>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</si>
  <si>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</si>
  <si>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</si>
  <si>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</si>
  <si>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</si>
  <si>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</si>
  <si>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</si>
  <si>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</si>
  <si>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</si>
  <si>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</si>
  <si>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</si>
  <si>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</si>
  <si>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</si>
  <si>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</si>
  <si>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</si>
  <si>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</si>
  <si>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</si>
  <si>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</si>
  <si>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</si>
  <si>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</si>
  <si>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</si>
  <si>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</si>
  <si>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</si>
  <si>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</si>
  <si>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</si>
  <si>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</si>
  <si>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</si>
  <si>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</si>
  <si>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</si>
  <si>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</si>
  <si>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</si>
  <si>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</si>
  <si>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</si>
  <si>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</si>
  <si>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</si>
  <si>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</si>
  <si>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</si>
  <si>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</si>
  <si>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</si>
  <si>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</si>
  <si>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</si>
  <si>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</si>
  <si>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</si>
  <si>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</si>
  <si>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</si>
  <si>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</si>
  <si>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</si>
  <si>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</si>
  <si>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</si>
  <si>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</si>
  <si>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</si>
  <si>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</si>
  <si>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</si>
  <si>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</si>
  <si>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</si>
  <si>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</si>
  <si>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</si>
  <si>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</si>
  <si>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</si>
  <si>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</si>
  <si>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</si>
  <si>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</si>
  <si>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</si>
  <si>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</si>
  <si>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</si>
  <si>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</si>
  <si>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</si>
  <si>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</si>
  <si>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</si>
  <si>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</si>
  <si>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</si>
  <si>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</si>
  <si>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</si>
  <si>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</si>
  <si>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</si>
  <si>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</si>
  <si>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</si>
  <si>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</si>
  <si>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</si>
  <si>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</si>
  <si>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</si>
  <si>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</si>
  <si>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</si>
  <si>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</si>
  <si>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</si>
  <si>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</si>
  <si>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</si>
  <si>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</si>
  <si>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</si>
  <si>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</si>
  <si>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</si>
  <si>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</si>
  <si>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</si>
  <si>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</si>
  <si>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</si>
  <si>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</si>
  <si>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</si>
  <si>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</si>
  <si>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</si>
  <si>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</si>
  <si>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</si>
  <si>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</si>
  <si>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</si>
  <si>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</si>
  <si>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</si>
  <si>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</si>
  <si>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</si>
  <si>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</si>
  <si>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</si>
  <si>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</si>
  <si>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</si>
  <si>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</si>
  <si>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</si>
  <si>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</si>
  <si>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</si>
  <si>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</si>
  <si>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</si>
  <si>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</si>
  <si>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</si>
  <si>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</si>
  <si>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</si>
  <si>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</si>
  <si>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</si>
  <si>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</si>
  <si>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</si>
  <si>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</si>
  <si>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</si>
  <si>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</si>
  <si>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</si>
  <si>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</si>
  <si>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</si>
  <si>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</si>
  <si>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</si>
  <si>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</si>
  <si>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</si>
  <si>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</si>
  <si>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</si>
  <si>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</si>
  <si>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</si>
  <si>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</si>
  <si>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</si>
  <si>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</si>
  <si>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</si>
  <si>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</si>
  <si>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</si>
  <si>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</si>
  <si>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</si>
  <si>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</si>
  <si>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</si>
  <si>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</si>
  <si>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</si>
  <si>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</si>
  <si>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</si>
  <si>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</si>
  <si>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</si>
  <si>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</si>
  <si>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</si>
  <si>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</si>
  <si>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</si>
  <si>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</si>
  <si>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</si>
  <si>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</si>
  <si>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</si>
  <si>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</si>
  <si>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</si>
  <si>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</si>
  <si>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</si>
  <si>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</si>
  <si>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</si>
  <si>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</si>
  <si>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</si>
  <si>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</si>
  <si>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</si>
  <si>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</si>
  <si>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</si>
  <si>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</si>
  <si>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</si>
  <si>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</si>
  <si>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</si>
  <si>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</si>
  <si>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</si>
  <si>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</si>
  <si>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</si>
  <si>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</si>
  <si>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</si>
  <si>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</si>
  <si>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</si>
  <si>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</si>
  <si>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</si>
  <si>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</si>
  <si>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</si>
  <si>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</si>
  <si>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</si>
  <si>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</si>
  <si>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</si>
  <si>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</si>
  <si>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</si>
  <si>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</si>
  <si>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</si>
  <si>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</si>
  <si>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</si>
  <si>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</si>
  <si>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</si>
  <si>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</si>
  <si>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</si>
  <si>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</si>
  <si>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</si>
  <si>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</si>
  <si>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</si>
  <si>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</si>
  <si>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</si>
  <si>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</si>
  <si>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</si>
  <si>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</si>
  <si>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</si>
  <si>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</si>
  <si>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</si>
  <si>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</si>
  <si>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</si>
  <si>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</si>
  <si>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</si>
  <si>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</si>
  <si>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</si>
  <si>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</si>
  <si>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</si>
  <si>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</si>
  <si>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</si>
  <si>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</si>
  <si>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</si>
  <si>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</si>
  <si>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</si>
  <si>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</si>
  <si>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</si>
  <si>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</si>
  <si>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</si>
  <si>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</si>
  <si>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</si>
  <si>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</si>
  <si>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</si>
  <si>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</si>
  <si>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</si>
  <si>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</si>
  <si>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</si>
  <si>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</si>
  <si>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</si>
  <si>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</si>
  <si>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</si>
  <si>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</si>
  <si>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</si>
  <si>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</si>
  <si>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</si>
  <si>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</si>
  <si>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</si>
  <si>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</si>
  <si>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</si>
  <si>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</si>
  <si>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</si>
  <si>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</si>
  <si>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</si>
  <si>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</si>
  <si>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</si>
  <si>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</si>
  <si>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</si>
  <si>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</si>
  <si>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</si>
  <si>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</si>
  <si>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</si>
  <si>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</si>
  <si>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</si>
  <si>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</si>
  <si>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</si>
  <si>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</si>
  <si>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</si>
  <si>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</si>
  <si>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</si>
  <si>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</si>
  <si>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</si>
  <si>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</si>
  <si>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</si>
  <si>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</si>
  <si>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</si>
  <si>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</si>
  <si>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</si>
  <si>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</si>
  <si>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</si>
  <si>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</si>
  <si>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</si>
  <si>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</si>
  <si>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</si>
  <si>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</si>
  <si>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</si>
  <si>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</si>
  <si>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</si>
  <si>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</si>
  <si>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</si>
  <si>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</si>
  <si>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</si>
  <si>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</si>
  <si>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</si>
  <si>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</si>
  <si>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</si>
  <si>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</si>
  <si>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</si>
  <si>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</si>
  <si>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</si>
  <si>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</si>
  <si>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</si>
  <si>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</si>
  <si>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</si>
  <si>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</si>
  <si>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</si>
  <si>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</si>
  <si>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</si>
  <si>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</si>
  <si>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</si>
  <si>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</si>
  <si>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</si>
  <si>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</si>
  <si>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</si>
  <si>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</si>
  <si>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</si>
  <si>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</si>
  <si>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</si>
  <si>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</si>
  <si>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</si>
  <si>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</si>
  <si>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</si>
  <si>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</si>
  <si>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</si>
  <si>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</si>
  <si>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</si>
  <si>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</si>
  <si>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</si>
  <si>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</si>
  <si>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</si>
  <si>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</si>
  <si>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</si>
  <si>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</si>
  <si>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</si>
  <si>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</si>
  <si>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</si>
  <si>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</si>
  <si>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</si>
  <si>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</si>
  <si>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</si>
  <si>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</si>
  <si>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</si>
  <si>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</si>
  <si>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</si>
  <si>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</si>
  <si>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</si>
  <si>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</si>
  <si>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</si>
  <si>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</si>
  <si>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</si>
  <si>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</si>
  <si>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</si>
  <si>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</si>
  <si>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</si>
  <si>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</si>
  <si>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</si>
  <si>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</si>
  <si>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</si>
  <si>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</si>
  <si>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</si>
  <si>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</si>
  <si>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</si>
  <si>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</si>
  <si>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</si>
  <si>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</si>
  <si>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</si>
  <si>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</si>
  <si>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</si>
  <si>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</si>
  <si>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</si>
  <si>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</si>
  <si>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</si>
  <si>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</si>
  <si>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</si>
  <si>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</si>
  <si>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</si>
  <si>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</si>
  <si>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</si>
  <si>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</si>
  <si>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</si>
  <si>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</si>
  <si>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</si>
  <si>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</si>
  <si>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</si>
  <si>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</si>
  <si>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</si>
  <si>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</si>
  <si>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</si>
  <si>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</si>
  <si>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</si>
  <si>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</si>
  <si>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</si>
  <si>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</si>
  <si>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</si>
  <si>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</si>
  <si>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</si>
  <si>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</si>
  <si>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</si>
  <si>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</si>
  <si>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</si>
  <si>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</si>
  <si>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</si>
  <si>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</si>
  <si>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</si>
  <si>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</si>
  <si>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</si>
  <si>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</si>
  <si>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</si>
  <si>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</si>
  <si>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</si>
  <si>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</si>
  <si>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</si>
  <si>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</si>
  <si>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</si>
  <si>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</si>
  <si>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</si>
  <si>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</si>
  <si>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</si>
  <si>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</si>
  <si>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</si>
  <si>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</si>
  <si>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</si>
  <si>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</si>
  <si>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</si>
  <si>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</si>
  <si>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</si>
  <si>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</si>
  <si>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</si>
  <si>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</si>
  <si>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</si>
  <si>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</si>
  <si>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</si>
  <si>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</si>
  <si>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</si>
  <si>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</si>
  <si>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</si>
  <si>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</si>
  <si>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</si>
  <si>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</si>
  <si>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</si>
  <si>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</si>
  <si>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</si>
  <si>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</si>
  <si>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</si>
  <si>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</si>
  <si>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</si>
  <si>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</si>
  <si>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</si>
  <si>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</si>
  <si>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</si>
  <si>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</si>
  <si>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</si>
  <si>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</si>
  <si>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</si>
  <si>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</si>
  <si>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</si>
  <si>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</si>
  <si>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</si>
  <si>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</si>
  <si>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</si>
  <si>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</si>
  <si>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</si>
  <si>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</si>
  <si>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</si>
  <si>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</si>
  <si>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</si>
  <si>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</si>
  <si>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</si>
  <si>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</si>
  <si>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</si>
  <si>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</si>
  <si>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</si>
  <si>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</si>
  <si>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</si>
  <si>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</si>
  <si>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</si>
  <si>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</si>
  <si>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</si>
  <si>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</si>
  <si>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</si>
  <si>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</si>
  <si>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</si>
  <si>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</si>
  <si>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</si>
  <si>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</si>
  <si>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</si>
  <si>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</si>
  <si>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</si>
  <si>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</si>
  <si>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</si>
  <si>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</si>
  <si>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</si>
  <si>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</si>
  <si>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</si>
  <si>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</si>
  <si>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</si>
  <si>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</si>
  <si>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</si>
  <si>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</si>
  <si>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</si>
  <si>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</si>
  <si>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</si>
  <si>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</si>
  <si>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</si>
  <si>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</si>
  <si>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</si>
  <si>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</si>
  <si>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</si>
  <si>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</si>
  <si>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</si>
  <si>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</si>
  <si>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</si>
  <si>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</si>
  <si>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</si>
  <si>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</si>
  <si>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</si>
  <si>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</si>
  <si>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</si>
  <si>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</si>
  <si>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</si>
  <si>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</si>
  <si>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</si>
  <si>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</si>
  <si>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</si>
  <si>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</si>
  <si>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</si>
  <si>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</si>
  <si>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</si>
  <si>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</si>
  <si>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</si>
  <si>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</si>
  <si>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</si>
  <si>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</si>
  <si>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</si>
  <si>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</si>
  <si>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</si>
  <si>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</si>
  <si>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</si>
  <si>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JSC "VTB Bank (Georgia)"</t>
  </si>
  <si>
    <t>Sergey Stepanov</t>
  </si>
  <si>
    <t>Archil Kontselidze</t>
  </si>
  <si>
    <t>https://vtb.ge/</t>
  </si>
  <si>
    <t>Non-independent chair</t>
  </si>
  <si>
    <t>Ilnar Shaimardanov</t>
  </si>
  <si>
    <t>Non-independent member</t>
  </si>
  <si>
    <t>Asya Zakharova</t>
  </si>
  <si>
    <t>CEO</t>
  </si>
  <si>
    <t>Mamuka Menteshashvili</t>
  </si>
  <si>
    <t>CFO</t>
  </si>
  <si>
    <t>Niko Chkhetiani</t>
  </si>
  <si>
    <t>Chief Risk Officer</t>
  </si>
  <si>
    <t>Natia Tkhilaishvili</t>
  </si>
  <si>
    <t>Chief Retail Banking Officer</t>
  </si>
  <si>
    <t>Vladimer Robakidze</t>
  </si>
  <si>
    <t>Chief Corporate Banking Officer</t>
  </si>
  <si>
    <t>Irakli Dolidze</t>
  </si>
  <si>
    <t>Chief Operating Officer</t>
  </si>
  <si>
    <t>VTB Bank (PJSC)</t>
  </si>
  <si>
    <t xml:space="preserve">LTD "Lakarpa Enterprises Limited"       </t>
  </si>
  <si>
    <t>Russian Federation</t>
  </si>
  <si>
    <t xml:space="preserve"> ცხრილი 9 (Capital), N10 </t>
  </si>
  <si>
    <t/>
  </si>
  <si>
    <t>Svetlana Karaliova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</si>
</sst>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41" formatCode="_(* #,##0_);_(* \(#,##0\);_(* &quot;-&quot;_);_(@_)"/>
    <numFmt numFmtId="43" formatCode="_(* #,##0.00_);_(* \(#,##0.00\);_(* &quot;-&quot;??_);_(@_)"/>
    <numFmt numFmtId="164" formatCode="&quot;$&quot;#,##0.00_);[Red]\(&quot;$&quot;#,##0.00\)"/>
    <numFmt numFmtId="165" formatCode="_(&quot;$&quot;* #,##0_);_(&quot;$&quot;* \(#,##0\);_(&quot;$&quot;* &quot;-&quot;_);_(@_)"/>
    <numFmt numFmtId="166" formatCode="_(&quot;$&quot;* #,##0.00_);_(&quot;$&quot;* \(#,##0.00\);_(&quot;$&quot;* &quot;-&quot;??_);_(@_)"/>
    <numFmt numFmtId="167" formatCode="_(* #,##0_);_(* \(#,##0\);_(* &quot;-&quot;??_);_(@_)"/>
    <numFmt numFmtId="168" formatCode="0.0%"/>
    <numFmt numFmtId="169" formatCode="_-* #,##0.00_-;\-* #,##0.00_-;_-* &quot;-&quot;??_-;_-@_-"/>
    <numFmt numFmtId="170" formatCode="_(#,##0_);_(\(#,##0\);_(\ \-\ _);_(@_)"/>
    <numFmt numFmtId="171" formatCode="[$-409]dd\-mmm\-yy;@"/>
    <numFmt numFmtId="172" formatCode="[$-409]mmm\-yy;@"/>
    <numFmt numFmtId="173" formatCode="_ * #,##0.00_)&quot;F&quot;_ ;_ * \(#,##0.00\)&quot;F&quot;_ ;_ * &quot;-&quot;??_)&quot;F&quot;_ ;_ @_ "/>
    <numFmt numFmtId="174" formatCode="_(* #,##0.0_);_(* \(#,##0.00\);_(* &quot;-&quot;??_);_(@_)"/>
    <numFmt numFmtId="175" formatCode="General_)"/>
    <numFmt numFmtId="176" formatCode="0.000"/>
    <numFmt numFmtId="177" formatCode="&quot;fl&quot;#,##0_);\(&quot;fl&quot;#,##0\)"/>
    <numFmt numFmtId="178" formatCode="&quot;fl&quot;#,##0_);[Red]\(&quot;fl&quot;#,##0\)"/>
    <numFmt numFmtId="179" formatCode="&quot;fl&quot;#,##0.00_);\(&quot;fl&quot;#,##0.00\)"/>
    <numFmt numFmtId="180" formatCode="_-* #,##0.00_$_-;\-* #,##0.00_$_-;_-* &quot;-&quot;??_$_-;_-@_-"/>
    <numFmt numFmtId="181" formatCode="_-* #,##0.00\ _L_a_r_i_-;\-* #,##0.00\ _L_a_r_i_-;_-* &quot;-&quot;??\ _L_a_r_i_-;_-@_-"/>
    <numFmt numFmtId="182" formatCode="[$-409]d\-mmm\-yy;@"/>
    <numFmt numFmtId="183" formatCode="_-* #,##0.00\ _D_M_-;\-* #,##0.00\ _D_M_-;_-* &quot;-&quot;??\ _D_M_-;_-@_-"/>
    <numFmt numFmtId="184" formatCode="&quot;balance  &quot;[$-409]d\-mmm\-yy;@"/>
    <numFmt numFmtId="185" formatCode="mmmm\-yy"/>
    <numFmt numFmtId="186" formatCode="_-* #,##0_ð_._-;\-* #,##0_ð_._-;_-* &quot;-&quot;_ð_._-;_-@_-"/>
    <numFmt numFmtId="187" formatCode="_-* #,##0.00_ð_._-;\-* #,##0.00_ð_._-;_-* &quot;-&quot;??_ð_._-;_-@_-"/>
    <numFmt numFmtId="188" formatCode="&quot;See Note &quot;\ #"/>
    <numFmt numFmtId="189" formatCode="\60\4\7\:"/>
    <numFmt numFmtId="190" formatCode="&quot;p.&quot;#,##0.00;[Red]\-&quot;p.&quot;#,##0.00"/>
    <numFmt numFmtId="191" formatCode="0.00000"/>
    <numFmt numFmtId="192" formatCode="&quot;fl&quot;#,##0.00_);[Red]\(&quot;fl&quot;#,##0.00\)"/>
    <numFmt numFmtId="193" formatCode="_(&quot;fl&quot;* #,##0_);_(&quot;fl&quot;* \(#,##0\);_(&quot;fl&quot;* &quot;-&quot;_);_(@_)"/>
    <numFmt numFmtId="194" formatCode="&quot;Fr.&quot;\ #,##0;[Red]&quot;Fr.&quot;\ \-#,##0"/>
    <numFmt numFmtId="195" formatCode="_(&quot;¤&quot;* #,##0.00_);_(&quot;¤&quot;* \(#,##0.00\);_(&quot;¤&quot;* &quot;-&quot;??_);_(@_)"/>
    <numFmt numFmtId="196" formatCode="#,##0_ ;[Red]\-#,##0\ "/>
  </numFmts>
  <fonts count="13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i/>
      <sz val="11"/>
      <color theme="1"/>
      <name val="Arial"/>
      <family val="2"/>
    </font>
    <font>
      <i/>
      <sz val="10"/>
      <color theme="1"/>
      <name val="Sylfaen"/>
      <family val="1"/>
    </font>
    <font>
      <sz val="10"/>
      <color theme="1"/>
      <name val="Sylfaen"/>
      <family val="1"/>
    </font>
    <font>
      <b/>
      <sz val="10"/>
      <color theme="1"/>
      <name val="Sylfaen"/>
      <family val="1"/>
    </font>
    <font>
      <b/>
      <i/>
      <sz val="10"/>
      <color theme="1"/>
      <name val="Sylfaen"/>
      <family val="1"/>
    </font>
    <font>
      <i/>
      <sz val="10"/>
      <name val="Sylfaen"/>
      <family val="1"/>
    </font>
  </fonts>
  <fills count="8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rgb="FF92D050"/>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tint="-0.14999847407452621"/>
        <bgColor indexed="64"/>
      </patternFill>
    </fill>
  </fills>
  <borders count="172">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3170">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9"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1" fontId="9" fillId="37" borderId="0"/>
    <xf numFmtId="172" fontId="9" fillId="37" borderId="0"/>
    <xf numFmtId="171" fontId="9" fillId="37" borderId="0"/>
    <xf numFmtId="0" fontId="10" fillId="38" borderId="0" applyNumberFormat="0" applyBorder="0" applyAlignment="0" applyProtection="0"/>
    <xf numFmtId="0" fontId="3" fillId="13" borderId="0" applyNumberFormat="0" applyBorder="0" applyAlignment="0" applyProtection="0"/>
    <xf numFmtId="171" fontId="11" fillId="38" borderId="0" applyNumberFormat="0" applyBorder="0" applyAlignment="0" applyProtection="0"/>
    <xf numFmtId="171" fontId="11" fillId="38" borderId="0" applyNumberFormat="0" applyBorder="0" applyAlignment="0" applyProtection="0"/>
    <xf numFmtId="172"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1" fontId="11" fillId="38" borderId="0" applyNumberFormat="0" applyBorder="0" applyAlignment="0" applyProtection="0"/>
    <xf numFmtId="172" fontId="11" fillId="38" borderId="0" applyNumberFormat="0" applyBorder="0" applyAlignment="0" applyProtection="0"/>
    <xf numFmtId="171" fontId="11" fillId="38" borderId="0" applyNumberFormat="0" applyBorder="0" applyAlignment="0" applyProtection="0"/>
    <xf numFmtId="171" fontId="11" fillId="38" borderId="0" applyNumberFormat="0" applyBorder="0" applyAlignment="0" applyProtection="0"/>
    <xf numFmtId="172" fontId="11" fillId="38" borderId="0" applyNumberFormat="0" applyBorder="0" applyAlignment="0" applyProtection="0"/>
    <xf numFmtId="171" fontId="11" fillId="38" borderId="0" applyNumberFormat="0" applyBorder="0" applyAlignment="0" applyProtection="0"/>
    <xf numFmtId="171" fontId="11" fillId="38" borderId="0" applyNumberFormat="0" applyBorder="0" applyAlignment="0" applyProtection="0"/>
    <xf numFmtId="172" fontId="11" fillId="38" borderId="0" applyNumberFormat="0" applyBorder="0" applyAlignment="0" applyProtection="0"/>
    <xf numFmtId="171" fontId="11" fillId="38" borderId="0" applyNumberFormat="0" applyBorder="0" applyAlignment="0" applyProtection="0"/>
    <xf numFmtId="171" fontId="11" fillId="38" borderId="0" applyNumberFormat="0" applyBorder="0" applyAlignment="0" applyProtection="0"/>
    <xf numFmtId="172" fontId="11" fillId="38" borderId="0" applyNumberFormat="0" applyBorder="0" applyAlignment="0" applyProtection="0"/>
    <xf numFmtId="171"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71" fontId="11" fillId="39" borderId="0" applyNumberFormat="0" applyBorder="0" applyAlignment="0" applyProtection="0"/>
    <xf numFmtId="171" fontId="11" fillId="39" borderId="0" applyNumberFormat="0" applyBorder="0" applyAlignment="0" applyProtection="0"/>
    <xf numFmtId="172"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1" fontId="11" fillId="39" borderId="0" applyNumberFormat="0" applyBorder="0" applyAlignment="0" applyProtection="0"/>
    <xf numFmtId="172" fontId="11" fillId="39" borderId="0" applyNumberFormat="0" applyBorder="0" applyAlignment="0" applyProtection="0"/>
    <xf numFmtId="171" fontId="11" fillId="39" borderId="0" applyNumberFormat="0" applyBorder="0" applyAlignment="0" applyProtection="0"/>
    <xf numFmtId="171" fontId="11" fillId="39" borderId="0" applyNumberFormat="0" applyBorder="0" applyAlignment="0" applyProtection="0"/>
    <xf numFmtId="172" fontId="11" fillId="39" borderId="0" applyNumberFormat="0" applyBorder="0" applyAlignment="0" applyProtection="0"/>
    <xf numFmtId="171" fontId="11" fillId="39" borderId="0" applyNumberFormat="0" applyBorder="0" applyAlignment="0" applyProtection="0"/>
    <xf numFmtId="171" fontId="11" fillId="39" borderId="0" applyNumberFormat="0" applyBorder="0" applyAlignment="0" applyProtection="0"/>
    <xf numFmtId="172" fontId="11" fillId="39" borderId="0" applyNumberFormat="0" applyBorder="0" applyAlignment="0" applyProtection="0"/>
    <xf numFmtId="171" fontId="11" fillId="39" borderId="0" applyNumberFormat="0" applyBorder="0" applyAlignment="0" applyProtection="0"/>
    <xf numFmtId="171" fontId="11" fillId="39" borderId="0" applyNumberFormat="0" applyBorder="0" applyAlignment="0" applyProtection="0"/>
    <xf numFmtId="172" fontId="11" fillId="39" borderId="0" applyNumberFormat="0" applyBorder="0" applyAlignment="0" applyProtection="0"/>
    <xf numFmtId="171"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71" fontId="11" fillId="40" borderId="0" applyNumberFormat="0" applyBorder="0" applyAlignment="0" applyProtection="0"/>
    <xf numFmtId="171" fontId="11" fillId="40" borderId="0" applyNumberFormat="0" applyBorder="0" applyAlignment="0" applyProtection="0"/>
    <xf numFmtId="172"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1" fontId="11" fillId="40" borderId="0" applyNumberFormat="0" applyBorder="0" applyAlignment="0" applyProtection="0"/>
    <xf numFmtId="172" fontId="11" fillId="40" borderId="0" applyNumberFormat="0" applyBorder="0" applyAlignment="0" applyProtection="0"/>
    <xf numFmtId="171" fontId="11" fillId="40" borderId="0" applyNumberFormat="0" applyBorder="0" applyAlignment="0" applyProtection="0"/>
    <xf numFmtId="171" fontId="11" fillId="40" borderId="0" applyNumberFormat="0" applyBorder="0" applyAlignment="0" applyProtection="0"/>
    <xf numFmtId="172" fontId="11" fillId="40" borderId="0" applyNumberFormat="0" applyBorder="0" applyAlignment="0" applyProtection="0"/>
    <xf numFmtId="171" fontId="11" fillId="40" borderId="0" applyNumberFormat="0" applyBorder="0" applyAlignment="0" applyProtection="0"/>
    <xf numFmtId="171" fontId="11" fillId="40" borderId="0" applyNumberFormat="0" applyBorder="0" applyAlignment="0" applyProtection="0"/>
    <xf numFmtId="172" fontId="11" fillId="40" borderId="0" applyNumberFormat="0" applyBorder="0" applyAlignment="0" applyProtection="0"/>
    <xf numFmtId="171" fontId="11" fillId="40" borderId="0" applyNumberFormat="0" applyBorder="0" applyAlignment="0" applyProtection="0"/>
    <xf numFmtId="171" fontId="11" fillId="40" borderId="0" applyNumberFormat="0" applyBorder="0" applyAlignment="0" applyProtection="0"/>
    <xf numFmtId="172" fontId="11" fillId="40" borderId="0" applyNumberFormat="0" applyBorder="0" applyAlignment="0" applyProtection="0"/>
    <xf numFmtId="171"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71" fontId="11" fillId="42" borderId="0" applyNumberFormat="0" applyBorder="0" applyAlignment="0" applyProtection="0"/>
    <xf numFmtId="171" fontId="11" fillId="42" borderId="0" applyNumberFormat="0" applyBorder="0" applyAlignment="0" applyProtection="0"/>
    <xf numFmtId="172"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1" fontId="11" fillId="42" borderId="0" applyNumberFormat="0" applyBorder="0" applyAlignment="0" applyProtection="0"/>
    <xf numFmtId="172" fontId="11" fillId="42" borderId="0" applyNumberFormat="0" applyBorder="0" applyAlignment="0" applyProtection="0"/>
    <xf numFmtId="171" fontId="11" fillId="42" borderId="0" applyNumberFormat="0" applyBorder="0" applyAlignment="0" applyProtection="0"/>
    <xf numFmtId="171" fontId="11" fillId="42" borderId="0" applyNumberFormat="0" applyBorder="0" applyAlignment="0" applyProtection="0"/>
    <xf numFmtId="172" fontId="11" fillId="42" borderId="0" applyNumberFormat="0" applyBorder="0" applyAlignment="0" applyProtection="0"/>
    <xf numFmtId="171" fontId="11" fillId="42" borderId="0" applyNumberFormat="0" applyBorder="0" applyAlignment="0" applyProtection="0"/>
    <xf numFmtId="171" fontId="11" fillId="42" borderId="0" applyNumberFormat="0" applyBorder="0" applyAlignment="0" applyProtection="0"/>
    <xf numFmtId="172" fontId="11" fillId="42" borderId="0" applyNumberFormat="0" applyBorder="0" applyAlignment="0" applyProtection="0"/>
    <xf numFmtId="171" fontId="11" fillId="42" borderId="0" applyNumberFormat="0" applyBorder="0" applyAlignment="0" applyProtection="0"/>
    <xf numFmtId="171" fontId="11" fillId="42" borderId="0" applyNumberFormat="0" applyBorder="0" applyAlignment="0" applyProtection="0"/>
    <xf numFmtId="172" fontId="11" fillId="42" borderId="0" applyNumberFormat="0" applyBorder="0" applyAlignment="0" applyProtection="0"/>
    <xf numFmtId="171"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71" fontId="11" fillId="43" borderId="0" applyNumberFormat="0" applyBorder="0" applyAlignment="0" applyProtection="0"/>
    <xf numFmtId="171" fontId="11" fillId="43" borderId="0" applyNumberFormat="0" applyBorder="0" applyAlignment="0" applyProtection="0"/>
    <xf numFmtId="172"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11" fillId="43" borderId="0" applyNumberFormat="0" applyBorder="0" applyAlignment="0" applyProtection="0"/>
    <xf numFmtId="172" fontId="11" fillId="43" borderId="0" applyNumberFormat="0" applyBorder="0" applyAlignment="0" applyProtection="0"/>
    <xf numFmtId="171" fontId="11" fillId="43" borderId="0" applyNumberFormat="0" applyBorder="0" applyAlignment="0" applyProtection="0"/>
    <xf numFmtId="171" fontId="11" fillId="43" borderId="0" applyNumberFormat="0" applyBorder="0" applyAlignment="0" applyProtection="0"/>
    <xf numFmtId="172" fontId="11" fillId="43" borderId="0" applyNumberFormat="0" applyBorder="0" applyAlignment="0" applyProtection="0"/>
    <xf numFmtId="171" fontId="11" fillId="43" borderId="0" applyNumberFormat="0" applyBorder="0" applyAlignment="0" applyProtection="0"/>
    <xf numFmtId="171" fontId="11" fillId="43" borderId="0" applyNumberFormat="0" applyBorder="0" applyAlignment="0" applyProtection="0"/>
    <xf numFmtId="172" fontId="11" fillId="43" borderId="0" applyNumberFormat="0" applyBorder="0" applyAlignment="0" applyProtection="0"/>
    <xf numFmtId="171" fontId="11" fillId="43" borderId="0" applyNumberFormat="0" applyBorder="0" applyAlignment="0" applyProtection="0"/>
    <xf numFmtId="171" fontId="11" fillId="43" borderId="0" applyNumberFormat="0" applyBorder="0" applyAlignment="0" applyProtection="0"/>
    <xf numFmtId="172" fontId="11" fillId="43" borderId="0" applyNumberFormat="0" applyBorder="0" applyAlignment="0" applyProtection="0"/>
    <xf numFmtId="171"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71" fontId="11" fillId="45" borderId="0" applyNumberFormat="0" applyBorder="0" applyAlignment="0" applyProtection="0"/>
    <xf numFmtId="171" fontId="11" fillId="45" borderId="0" applyNumberFormat="0" applyBorder="0" applyAlignment="0" applyProtection="0"/>
    <xf numFmtId="172"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71" fontId="11" fillId="45" borderId="0" applyNumberFormat="0" applyBorder="0" applyAlignment="0" applyProtection="0"/>
    <xf numFmtId="172" fontId="11" fillId="45" borderId="0" applyNumberFormat="0" applyBorder="0" applyAlignment="0" applyProtection="0"/>
    <xf numFmtId="171" fontId="11" fillId="45" borderId="0" applyNumberFormat="0" applyBorder="0" applyAlignment="0" applyProtection="0"/>
    <xf numFmtId="171" fontId="11" fillId="45" borderId="0" applyNumberFormat="0" applyBorder="0" applyAlignment="0" applyProtection="0"/>
    <xf numFmtId="172" fontId="11" fillId="45" borderId="0" applyNumberFormat="0" applyBorder="0" applyAlignment="0" applyProtection="0"/>
    <xf numFmtId="171" fontId="11" fillId="45" borderId="0" applyNumberFormat="0" applyBorder="0" applyAlignment="0" applyProtection="0"/>
    <xf numFmtId="171" fontId="11" fillId="45" borderId="0" applyNumberFormat="0" applyBorder="0" applyAlignment="0" applyProtection="0"/>
    <xf numFmtId="172" fontId="11" fillId="45" borderId="0" applyNumberFormat="0" applyBorder="0" applyAlignment="0" applyProtection="0"/>
    <xf numFmtId="171" fontId="11" fillId="45" borderId="0" applyNumberFormat="0" applyBorder="0" applyAlignment="0" applyProtection="0"/>
    <xf numFmtId="171" fontId="11" fillId="45" borderId="0" applyNumberFormat="0" applyBorder="0" applyAlignment="0" applyProtection="0"/>
    <xf numFmtId="172" fontId="11" fillId="45" borderId="0" applyNumberFormat="0" applyBorder="0" applyAlignment="0" applyProtection="0"/>
    <xf numFmtId="171"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71" fontId="11" fillId="46" borderId="0" applyNumberFormat="0" applyBorder="0" applyAlignment="0" applyProtection="0"/>
    <xf numFmtId="171" fontId="11" fillId="46" borderId="0" applyNumberFormat="0" applyBorder="0" applyAlignment="0" applyProtection="0"/>
    <xf numFmtId="172"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71" fontId="11" fillId="46" borderId="0" applyNumberFormat="0" applyBorder="0" applyAlignment="0" applyProtection="0"/>
    <xf numFmtId="172" fontId="11" fillId="46" borderId="0" applyNumberFormat="0" applyBorder="0" applyAlignment="0" applyProtection="0"/>
    <xf numFmtId="171" fontId="11" fillId="46" borderId="0" applyNumberFormat="0" applyBorder="0" applyAlignment="0" applyProtection="0"/>
    <xf numFmtId="171" fontId="11" fillId="46" borderId="0" applyNumberFormat="0" applyBorder="0" applyAlignment="0" applyProtection="0"/>
    <xf numFmtId="172" fontId="11" fillId="46" borderId="0" applyNumberFormat="0" applyBorder="0" applyAlignment="0" applyProtection="0"/>
    <xf numFmtId="171" fontId="11" fillId="46" borderId="0" applyNumberFormat="0" applyBorder="0" applyAlignment="0" applyProtection="0"/>
    <xf numFmtId="171" fontId="11" fillId="46" borderId="0" applyNumberFormat="0" applyBorder="0" applyAlignment="0" applyProtection="0"/>
    <xf numFmtId="172" fontId="11" fillId="46" borderId="0" applyNumberFormat="0" applyBorder="0" applyAlignment="0" applyProtection="0"/>
    <xf numFmtId="171" fontId="11" fillId="46" borderId="0" applyNumberFormat="0" applyBorder="0" applyAlignment="0" applyProtection="0"/>
    <xf numFmtId="171" fontId="11" fillId="46" borderId="0" applyNumberFormat="0" applyBorder="0" applyAlignment="0" applyProtection="0"/>
    <xf numFmtId="172" fontId="11" fillId="46" borderId="0" applyNumberFormat="0" applyBorder="0" applyAlignment="0" applyProtection="0"/>
    <xf numFmtId="171"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171" fontId="11" fillId="41" borderId="0" applyNumberFormat="0" applyBorder="0" applyAlignment="0" applyProtection="0"/>
    <xf numFmtId="172" fontId="11" fillId="41" borderId="0" applyNumberFormat="0" applyBorder="0" applyAlignment="0" applyProtection="0"/>
    <xf numFmtId="171"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171" fontId="11" fillId="44" borderId="0" applyNumberFormat="0" applyBorder="0" applyAlignment="0" applyProtection="0"/>
    <xf numFmtId="172" fontId="11" fillId="44" borderId="0" applyNumberFormat="0" applyBorder="0" applyAlignment="0" applyProtection="0"/>
    <xf numFmtId="171"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71" fontId="11" fillId="47" borderId="0" applyNumberFormat="0" applyBorder="0" applyAlignment="0" applyProtection="0"/>
    <xf numFmtId="171" fontId="11" fillId="47" borderId="0" applyNumberFormat="0" applyBorder="0" applyAlignment="0" applyProtection="0"/>
    <xf numFmtId="172"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11" fillId="47" borderId="0" applyNumberFormat="0" applyBorder="0" applyAlignment="0" applyProtection="0"/>
    <xf numFmtId="172" fontId="11" fillId="47" borderId="0" applyNumberFormat="0" applyBorder="0" applyAlignment="0" applyProtection="0"/>
    <xf numFmtId="171" fontId="11" fillId="47" borderId="0" applyNumberFormat="0" applyBorder="0" applyAlignment="0" applyProtection="0"/>
    <xf numFmtId="171" fontId="11" fillId="47" borderId="0" applyNumberFormat="0" applyBorder="0" applyAlignment="0" applyProtection="0"/>
    <xf numFmtId="172" fontId="11" fillId="47" borderId="0" applyNumberFormat="0" applyBorder="0" applyAlignment="0" applyProtection="0"/>
    <xf numFmtId="171" fontId="11" fillId="47" borderId="0" applyNumberFormat="0" applyBorder="0" applyAlignment="0" applyProtection="0"/>
    <xf numFmtId="171" fontId="11" fillId="47" borderId="0" applyNumberFormat="0" applyBorder="0" applyAlignment="0" applyProtection="0"/>
    <xf numFmtId="172" fontId="11" fillId="47" borderId="0" applyNumberFormat="0" applyBorder="0" applyAlignment="0" applyProtection="0"/>
    <xf numFmtId="171" fontId="11" fillId="47" borderId="0" applyNumberFormat="0" applyBorder="0" applyAlignment="0" applyProtection="0"/>
    <xf numFmtId="171" fontId="11" fillId="47" borderId="0" applyNumberFormat="0" applyBorder="0" applyAlignment="0" applyProtection="0"/>
    <xf numFmtId="172" fontId="11" fillId="47" borderId="0" applyNumberFormat="0" applyBorder="0" applyAlignment="0" applyProtection="0"/>
    <xf numFmtId="171"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71" fontId="14" fillId="48" borderId="0" applyNumberFormat="0" applyBorder="0" applyAlignment="0" applyProtection="0"/>
    <xf numFmtId="171" fontId="14" fillId="48" borderId="0" applyNumberFormat="0" applyBorder="0" applyAlignment="0" applyProtection="0"/>
    <xf numFmtId="172"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1" fontId="14" fillId="48" borderId="0" applyNumberFormat="0" applyBorder="0" applyAlignment="0" applyProtection="0"/>
    <xf numFmtId="172" fontId="14" fillId="48" borderId="0" applyNumberFormat="0" applyBorder="0" applyAlignment="0" applyProtection="0"/>
    <xf numFmtId="171" fontId="14" fillId="48" borderId="0" applyNumberFormat="0" applyBorder="0" applyAlignment="0" applyProtection="0"/>
    <xf numFmtId="171" fontId="14" fillId="48" borderId="0" applyNumberFormat="0" applyBorder="0" applyAlignment="0" applyProtection="0"/>
    <xf numFmtId="172" fontId="14" fillId="48" borderId="0" applyNumberFormat="0" applyBorder="0" applyAlignment="0" applyProtection="0"/>
    <xf numFmtId="171" fontId="14" fillId="48" borderId="0" applyNumberFormat="0" applyBorder="0" applyAlignment="0" applyProtection="0"/>
    <xf numFmtId="171" fontId="14" fillId="48" borderId="0" applyNumberFormat="0" applyBorder="0" applyAlignment="0" applyProtection="0"/>
    <xf numFmtId="172" fontId="14" fillId="48" borderId="0" applyNumberFormat="0" applyBorder="0" applyAlignment="0" applyProtection="0"/>
    <xf numFmtId="171" fontId="14" fillId="48" borderId="0" applyNumberFormat="0" applyBorder="0" applyAlignment="0" applyProtection="0"/>
    <xf numFmtId="171" fontId="14" fillId="48" borderId="0" applyNumberFormat="0" applyBorder="0" applyAlignment="0" applyProtection="0"/>
    <xf numFmtId="172" fontId="14" fillId="48" borderId="0" applyNumberFormat="0" applyBorder="0" applyAlignment="0" applyProtection="0"/>
    <xf numFmtId="171"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71" fontId="14" fillId="45" borderId="0" applyNumberFormat="0" applyBorder="0" applyAlignment="0" applyProtection="0"/>
    <xf numFmtId="171" fontId="14" fillId="45" borderId="0" applyNumberFormat="0" applyBorder="0" applyAlignment="0" applyProtection="0"/>
    <xf numFmtId="172"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1" fontId="14" fillId="45" borderId="0" applyNumberFormat="0" applyBorder="0" applyAlignment="0" applyProtection="0"/>
    <xf numFmtId="172" fontId="14" fillId="45" borderId="0" applyNumberFormat="0" applyBorder="0" applyAlignment="0" applyProtection="0"/>
    <xf numFmtId="171" fontId="14" fillId="45" borderId="0" applyNumberFormat="0" applyBorder="0" applyAlignment="0" applyProtection="0"/>
    <xf numFmtId="171" fontId="14" fillId="45" borderId="0" applyNumberFormat="0" applyBorder="0" applyAlignment="0" applyProtection="0"/>
    <xf numFmtId="172" fontId="14" fillId="45" borderId="0" applyNumberFormat="0" applyBorder="0" applyAlignment="0" applyProtection="0"/>
    <xf numFmtId="171" fontId="14" fillId="45" borderId="0" applyNumberFormat="0" applyBorder="0" applyAlignment="0" applyProtection="0"/>
    <xf numFmtId="171" fontId="14" fillId="45" borderId="0" applyNumberFormat="0" applyBorder="0" applyAlignment="0" applyProtection="0"/>
    <xf numFmtId="172" fontId="14" fillId="45" borderId="0" applyNumberFormat="0" applyBorder="0" applyAlignment="0" applyProtection="0"/>
    <xf numFmtId="171" fontId="14" fillId="45" borderId="0" applyNumberFormat="0" applyBorder="0" applyAlignment="0" applyProtection="0"/>
    <xf numFmtId="171" fontId="14" fillId="45" borderId="0" applyNumberFormat="0" applyBorder="0" applyAlignment="0" applyProtection="0"/>
    <xf numFmtId="172" fontId="14" fillId="45" borderId="0" applyNumberFormat="0" applyBorder="0" applyAlignment="0" applyProtection="0"/>
    <xf numFmtId="171"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71" fontId="14" fillId="46" borderId="0" applyNumberFormat="0" applyBorder="0" applyAlignment="0" applyProtection="0"/>
    <xf numFmtId="171" fontId="14" fillId="46" borderId="0" applyNumberFormat="0" applyBorder="0" applyAlignment="0" applyProtection="0"/>
    <xf numFmtId="172"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1" fontId="14" fillId="46" borderId="0" applyNumberFormat="0" applyBorder="0" applyAlignment="0" applyProtection="0"/>
    <xf numFmtId="172" fontId="14" fillId="46" borderId="0" applyNumberFormat="0" applyBorder="0" applyAlignment="0" applyProtection="0"/>
    <xf numFmtId="171" fontId="14" fillId="46" borderId="0" applyNumberFormat="0" applyBorder="0" applyAlignment="0" applyProtection="0"/>
    <xf numFmtId="171" fontId="14" fillId="46" borderId="0" applyNumberFormat="0" applyBorder="0" applyAlignment="0" applyProtection="0"/>
    <xf numFmtId="172" fontId="14" fillId="46" borderId="0" applyNumberFormat="0" applyBorder="0" applyAlignment="0" applyProtection="0"/>
    <xf numFmtId="171" fontId="14" fillId="46" borderId="0" applyNumberFormat="0" applyBorder="0" applyAlignment="0" applyProtection="0"/>
    <xf numFmtId="171" fontId="14" fillId="46" borderId="0" applyNumberFormat="0" applyBorder="0" applyAlignment="0" applyProtection="0"/>
    <xf numFmtId="172" fontId="14" fillId="46" borderId="0" applyNumberFormat="0" applyBorder="0" applyAlignment="0" applyProtection="0"/>
    <xf numFmtId="171" fontId="14" fillId="46" borderId="0" applyNumberFormat="0" applyBorder="0" applyAlignment="0" applyProtection="0"/>
    <xf numFmtId="171" fontId="14" fillId="46" borderId="0" applyNumberFormat="0" applyBorder="0" applyAlignment="0" applyProtection="0"/>
    <xf numFmtId="172" fontId="14" fillId="46" borderId="0" applyNumberFormat="0" applyBorder="0" applyAlignment="0" applyProtection="0"/>
    <xf numFmtId="171"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71" fontId="14" fillId="51" borderId="0" applyNumberFormat="0" applyBorder="0" applyAlignment="0" applyProtection="0"/>
    <xf numFmtId="171" fontId="14" fillId="51" borderId="0" applyNumberFormat="0" applyBorder="0" applyAlignment="0" applyProtection="0"/>
    <xf numFmtId="172"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71" fontId="14" fillId="51" borderId="0" applyNumberFormat="0" applyBorder="0" applyAlignment="0" applyProtection="0"/>
    <xf numFmtId="172" fontId="14" fillId="51" borderId="0" applyNumberFormat="0" applyBorder="0" applyAlignment="0" applyProtection="0"/>
    <xf numFmtId="171" fontId="14" fillId="51" borderId="0" applyNumberFormat="0" applyBorder="0" applyAlignment="0" applyProtection="0"/>
    <xf numFmtId="171" fontId="14" fillId="51" borderId="0" applyNumberFormat="0" applyBorder="0" applyAlignment="0" applyProtection="0"/>
    <xf numFmtId="172" fontId="14" fillId="51" borderId="0" applyNumberFormat="0" applyBorder="0" applyAlignment="0" applyProtection="0"/>
    <xf numFmtId="171" fontId="14" fillId="51" borderId="0" applyNumberFormat="0" applyBorder="0" applyAlignment="0" applyProtection="0"/>
    <xf numFmtId="171" fontId="14" fillId="51" borderId="0" applyNumberFormat="0" applyBorder="0" applyAlignment="0" applyProtection="0"/>
    <xf numFmtId="172" fontId="14" fillId="51" borderId="0" applyNumberFormat="0" applyBorder="0" applyAlignment="0" applyProtection="0"/>
    <xf numFmtId="171" fontId="14" fillId="51" borderId="0" applyNumberFormat="0" applyBorder="0" applyAlignment="0" applyProtection="0"/>
    <xf numFmtId="171" fontId="14" fillId="51" borderId="0" applyNumberFormat="0" applyBorder="0" applyAlignment="0" applyProtection="0"/>
    <xf numFmtId="172" fontId="14" fillId="51" borderId="0" applyNumberFormat="0" applyBorder="0" applyAlignment="0" applyProtection="0"/>
    <xf numFmtId="171"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71" fontId="14" fillId="54" borderId="0" applyNumberFormat="0" applyBorder="0" applyAlignment="0" applyProtection="0"/>
    <xf numFmtId="171" fontId="14" fillId="54" borderId="0" applyNumberFormat="0" applyBorder="0" applyAlignment="0" applyProtection="0"/>
    <xf numFmtId="172"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71" fontId="14" fillId="54" borderId="0" applyNumberFormat="0" applyBorder="0" applyAlignment="0" applyProtection="0"/>
    <xf numFmtId="172" fontId="14" fillId="54" borderId="0" applyNumberFormat="0" applyBorder="0" applyAlignment="0" applyProtection="0"/>
    <xf numFmtId="171" fontId="14" fillId="54" borderId="0" applyNumberFormat="0" applyBorder="0" applyAlignment="0" applyProtection="0"/>
    <xf numFmtId="171" fontId="14" fillId="54" borderId="0" applyNumberFormat="0" applyBorder="0" applyAlignment="0" applyProtection="0"/>
    <xf numFmtId="172" fontId="14" fillId="54" borderId="0" applyNumberFormat="0" applyBorder="0" applyAlignment="0" applyProtection="0"/>
    <xf numFmtId="171" fontId="14" fillId="54" borderId="0" applyNumberFormat="0" applyBorder="0" applyAlignment="0" applyProtection="0"/>
    <xf numFmtId="171" fontId="14" fillId="54" borderId="0" applyNumberFormat="0" applyBorder="0" applyAlignment="0" applyProtection="0"/>
    <xf numFmtId="172" fontId="14" fillId="54" borderId="0" applyNumberFormat="0" applyBorder="0" applyAlignment="0" applyProtection="0"/>
    <xf numFmtId="171" fontId="14" fillId="54" borderId="0" applyNumberFormat="0" applyBorder="0" applyAlignment="0" applyProtection="0"/>
    <xf numFmtId="171" fontId="14" fillId="54" borderId="0" applyNumberFormat="0" applyBorder="0" applyAlignment="0" applyProtection="0"/>
    <xf numFmtId="172" fontId="14" fillId="54" borderId="0" applyNumberFormat="0" applyBorder="0" applyAlignment="0" applyProtection="0"/>
    <xf numFmtId="171"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71" fontId="14" fillId="58" borderId="0" applyNumberFormat="0" applyBorder="0" applyAlignment="0" applyProtection="0"/>
    <xf numFmtId="171" fontId="14" fillId="58" borderId="0" applyNumberFormat="0" applyBorder="0" applyAlignment="0" applyProtection="0"/>
    <xf numFmtId="172"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71" fontId="14" fillId="58" borderId="0" applyNumberFormat="0" applyBorder="0" applyAlignment="0" applyProtection="0"/>
    <xf numFmtId="172" fontId="14" fillId="58" borderId="0" applyNumberFormat="0" applyBorder="0" applyAlignment="0" applyProtection="0"/>
    <xf numFmtId="171" fontId="14" fillId="58" borderId="0" applyNumberFormat="0" applyBorder="0" applyAlignment="0" applyProtection="0"/>
    <xf numFmtId="171" fontId="14" fillId="58" borderId="0" applyNumberFormat="0" applyBorder="0" applyAlignment="0" applyProtection="0"/>
    <xf numFmtId="172" fontId="14" fillId="58" borderId="0" applyNumberFormat="0" applyBorder="0" applyAlignment="0" applyProtection="0"/>
    <xf numFmtId="171" fontId="14" fillId="58" borderId="0" applyNumberFormat="0" applyBorder="0" applyAlignment="0" applyProtection="0"/>
    <xf numFmtId="171" fontId="14" fillId="58" borderId="0" applyNumberFormat="0" applyBorder="0" applyAlignment="0" applyProtection="0"/>
    <xf numFmtId="172" fontId="14" fillId="58" borderId="0" applyNumberFormat="0" applyBorder="0" applyAlignment="0" applyProtection="0"/>
    <xf numFmtId="171" fontId="14" fillId="58" borderId="0" applyNumberFormat="0" applyBorder="0" applyAlignment="0" applyProtection="0"/>
    <xf numFmtId="171" fontId="14" fillId="58" borderId="0" applyNumberFormat="0" applyBorder="0" applyAlignment="0" applyProtection="0"/>
    <xf numFmtId="172" fontId="14" fillId="58" borderId="0" applyNumberFormat="0" applyBorder="0" applyAlignment="0" applyProtection="0"/>
    <xf numFmtId="171"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71" fontId="14" fillId="60" borderId="0" applyNumberFormat="0" applyBorder="0" applyAlignment="0" applyProtection="0"/>
    <xf numFmtId="171" fontId="14" fillId="60" borderId="0" applyNumberFormat="0" applyBorder="0" applyAlignment="0" applyProtection="0"/>
    <xf numFmtId="172"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71" fontId="14" fillId="60" borderId="0" applyNumberFormat="0" applyBorder="0" applyAlignment="0" applyProtection="0"/>
    <xf numFmtId="172" fontId="14" fillId="60" borderId="0" applyNumberFormat="0" applyBorder="0" applyAlignment="0" applyProtection="0"/>
    <xf numFmtId="171" fontId="14" fillId="60" borderId="0" applyNumberFormat="0" applyBorder="0" applyAlignment="0" applyProtection="0"/>
    <xf numFmtId="171" fontId="14" fillId="60" borderId="0" applyNumberFormat="0" applyBorder="0" applyAlignment="0" applyProtection="0"/>
    <xf numFmtId="172" fontId="14" fillId="60" borderId="0" applyNumberFormat="0" applyBorder="0" applyAlignment="0" applyProtection="0"/>
    <xf numFmtId="171" fontId="14" fillId="60" borderId="0" applyNumberFormat="0" applyBorder="0" applyAlignment="0" applyProtection="0"/>
    <xf numFmtId="171" fontId="14" fillId="60" borderId="0" applyNumberFormat="0" applyBorder="0" applyAlignment="0" applyProtection="0"/>
    <xf numFmtId="172" fontId="14" fillId="60" borderId="0" applyNumberFormat="0" applyBorder="0" applyAlignment="0" applyProtection="0"/>
    <xf numFmtId="171" fontId="14" fillId="60" borderId="0" applyNumberFormat="0" applyBorder="0" applyAlignment="0" applyProtection="0"/>
    <xf numFmtId="171" fontId="14" fillId="60" borderId="0" applyNumberFormat="0" applyBorder="0" applyAlignment="0" applyProtection="0"/>
    <xf numFmtId="172" fontId="14" fillId="60" borderId="0" applyNumberFormat="0" applyBorder="0" applyAlignment="0" applyProtection="0"/>
    <xf numFmtId="171"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171" fontId="14" fillId="49" borderId="0" applyNumberFormat="0" applyBorder="0" applyAlignment="0" applyProtection="0"/>
    <xf numFmtId="172" fontId="14" fillId="49" borderId="0" applyNumberFormat="0" applyBorder="0" applyAlignment="0" applyProtection="0"/>
    <xf numFmtId="171"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171" fontId="14" fillId="50" borderId="0" applyNumberFormat="0" applyBorder="0" applyAlignment="0" applyProtection="0"/>
    <xf numFmtId="172" fontId="14" fillId="50" borderId="0" applyNumberFormat="0" applyBorder="0" applyAlignment="0" applyProtection="0"/>
    <xf numFmtId="171"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71" fontId="14" fillId="63" borderId="0" applyNumberFormat="0" applyBorder="0" applyAlignment="0" applyProtection="0"/>
    <xf numFmtId="171" fontId="14" fillId="63" borderId="0" applyNumberFormat="0" applyBorder="0" applyAlignment="0" applyProtection="0"/>
    <xf numFmtId="172"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71" fontId="14" fillId="63" borderId="0" applyNumberFormat="0" applyBorder="0" applyAlignment="0" applyProtection="0"/>
    <xf numFmtId="172" fontId="14" fillId="63" borderId="0" applyNumberFormat="0" applyBorder="0" applyAlignment="0" applyProtection="0"/>
    <xf numFmtId="171" fontId="14" fillId="63" borderId="0" applyNumberFormat="0" applyBorder="0" applyAlignment="0" applyProtection="0"/>
    <xf numFmtId="171" fontId="14" fillId="63" borderId="0" applyNumberFormat="0" applyBorder="0" applyAlignment="0" applyProtection="0"/>
    <xf numFmtId="172" fontId="14" fillId="63" borderId="0" applyNumberFormat="0" applyBorder="0" applyAlignment="0" applyProtection="0"/>
    <xf numFmtId="171" fontId="14" fillId="63" borderId="0" applyNumberFormat="0" applyBorder="0" applyAlignment="0" applyProtection="0"/>
    <xf numFmtId="171" fontId="14" fillId="63" borderId="0" applyNumberFormat="0" applyBorder="0" applyAlignment="0" applyProtection="0"/>
    <xf numFmtId="172" fontId="14" fillId="63" borderId="0" applyNumberFormat="0" applyBorder="0" applyAlignment="0" applyProtection="0"/>
    <xf numFmtId="171" fontId="14" fillId="63" borderId="0" applyNumberFormat="0" applyBorder="0" applyAlignment="0" applyProtection="0"/>
    <xf numFmtId="171" fontId="14" fillId="63" borderId="0" applyNumberFormat="0" applyBorder="0" applyAlignment="0" applyProtection="0"/>
    <xf numFmtId="172" fontId="14" fillId="63" borderId="0" applyNumberFormat="0" applyBorder="0" applyAlignment="0" applyProtection="0"/>
    <xf numFmtId="171"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71" fontId="17" fillId="39" borderId="0" applyNumberFormat="0" applyBorder="0" applyAlignment="0" applyProtection="0"/>
    <xf numFmtId="171" fontId="17" fillId="39" borderId="0" applyNumberFormat="0" applyBorder="0" applyAlignment="0" applyProtection="0"/>
    <xf numFmtId="172"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71" fontId="17" fillId="39" borderId="0" applyNumberFormat="0" applyBorder="0" applyAlignment="0" applyProtection="0"/>
    <xf numFmtId="172" fontId="17" fillId="39" borderId="0" applyNumberFormat="0" applyBorder="0" applyAlignment="0" applyProtection="0"/>
    <xf numFmtId="171" fontId="17" fillId="39" borderId="0" applyNumberFormat="0" applyBorder="0" applyAlignment="0" applyProtection="0"/>
    <xf numFmtId="171" fontId="17" fillId="39" borderId="0" applyNumberFormat="0" applyBorder="0" applyAlignment="0" applyProtection="0"/>
    <xf numFmtId="172" fontId="17" fillId="39" borderId="0" applyNumberFormat="0" applyBorder="0" applyAlignment="0" applyProtection="0"/>
    <xf numFmtId="171" fontId="17" fillId="39" borderId="0" applyNumberFormat="0" applyBorder="0" applyAlignment="0" applyProtection="0"/>
    <xf numFmtId="171" fontId="17" fillId="39" borderId="0" applyNumberFormat="0" applyBorder="0" applyAlignment="0" applyProtection="0"/>
    <xf numFmtId="172" fontId="17" fillId="39" borderId="0" applyNumberFormat="0" applyBorder="0" applyAlignment="0" applyProtection="0"/>
    <xf numFmtId="171" fontId="17" fillId="39" borderId="0" applyNumberFormat="0" applyBorder="0" applyAlignment="0" applyProtection="0"/>
    <xf numFmtId="171" fontId="17" fillId="39" borderId="0" applyNumberFormat="0" applyBorder="0" applyAlignment="0" applyProtection="0"/>
    <xf numFmtId="172" fontId="17" fillId="39" borderId="0" applyNumberFormat="0" applyBorder="0" applyAlignment="0" applyProtection="0"/>
    <xf numFmtId="171" fontId="17" fillId="39" borderId="0" applyNumberFormat="0" applyBorder="0" applyAlignment="0" applyProtection="0"/>
    <xf numFmtId="0" fontId="15" fillId="39" borderId="0" applyNumberFormat="0" applyBorder="0" applyAlignment="0" applyProtection="0"/>
    <xf numFmtId="173" fontId="18" fillId="0" borderId="0" applyFill="0" applyBorder="0" applyAlignment="0"/>
    <xf numFmtId="173" fontId="19" fillId="0" borderId="0" applyFill="0" applyBorder="0" applyAlignment="0"/>
    <xf numFmtId="173" fontId="19" fillId="0" borderId="0" applyFill="0" applyBorder="0" applyAlignment="0"/>
    <xf numFmtId="173" fontId="19" fillId="0" borderId="0" applyFill="0" applyBorder="0" applyAlignment="0"/>
    <xf numFmtId="174" fontId="20" fillId="0" borderId="0" applyFill="0" applyBorder="0" applyAlignment="0"/>
    <xf numFmtId="174" fontId="20" fillId="0" borderId="0" applyFill="0" applyBorder="0" applyAlignment="0"/>
    <xf numFmtId="173" fontId="19" fillId="0" borderId="0" applyFill="0" applyBorder="0" applyAlignment="0"/>
    <xf numFmtId="173" fontId="19" fillId="0" borderId="0" applyFill="0" applyBorder="0" applyAlignment="0"/>
    <xf numFmtId="173" fontId="19" fillId="0" borderId="0" applyFill="0" applyBorder="0" applyAlignment="0"/>
    <xf numFmtId="173" fontId="19" fillId="0" borderId="0" applyFill="0" applyBorder="0" applyAlignment="0"/>
    <xf numFmtId="173" fontId="19" fillId="0" borderId="0" applyFill="0" applyBorder="0" applyAlignment="0"/>
    <xf numFmtId="173" fontId="19" fillId="0" borderId="0" applyFill="0" applyBorder="0" applyAlignment="0"/>
    <xf numFmtId="175" fontId="20" fillId="0" borderId="0" applyFill="0" applyBorder="0" applyAlignment="0"/>
    <xf numFmtId="176" fontId="20" fillId="0" borderId="0" applyFill="0" applyBorder="0" applyAlignment="0"/>
    <xf numFmtId="177" fontId="20" fillId="0" borderId="0" applyFill="0" applyBorder="0" applyAlignment="0"/>
    <xf numFmtId="178" fontId="20" fillId="0" borderId="0" applyFill="0" applyBorder="0" applyAlignment="0"/>
    <xf numFmtId="174" fontId="20" fillId="0" borderId="0" applyFill="0" applyBorder="0" applyAlignment="0"/>
    <xf numFmtId="179" fontId="20" fillId="0" borderId="0" applyFill="0" applyBorder="0" applyAlignment="0"/>
    <xf numFmtId="175" fontId="20" fillId="0" borderId="0" applyFill="0" applyBorder="0" applyAlignment="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71"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71"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72"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71" fontId="23" fillId="64" borderId="38" applyNumberFormat="0" applyAlignment="0" applyProtection="0"/>
    <xf numFmtId="172" fontId="23" fillId="64" borderId="38" applyNumberFormat="0" applyAlignment="0" applyProtection="0"/>
    <xf numFmtId="171" fontId="23" fillId="64" borderId="38" applyNumberFormat="0" applyAlignment="0" applyProtection="0"/>
    <xf numFmtId="171" fontId="23" fillId="64" borderId="38" applyNumberFormat="0" applyAlignment="0" applyProtection="0"/>
    <xf numFmtId="172" fontId="23" fillId="64" borderId="38" applyNumberFormat="0" applyAlignment="0" applyProtection="0"/>
    <xf numFmtId="171" fontId="23" fillId="64" borderId="38" applyNumberFormat="0" applyAlignment="0" applyProtection="0"/>
    <xf numFmtId="171" fontId="23" fillId="64" borderId="38" applyNumberFormat="0" applyAlignment="0" applyProtection="0"/>
    <xf numFmtId="172" fontId="23" fillId="64" borderId="38" applyNumberFormat="0" applyAlignment="0" applyProtection="0"/>
    <xf numFmtId="171" fontId="23" fillId="64" borderId="38" applyNumberFormat="0" applyAlignment="0" applyProtection="0"/>
    <xf numFmtId="171" fontId="23" fillId="64" borderId="38" applyNumberFormat="0" applyAlignment="0" applyProtection="0"/>
    <xf numFmtId="172" fontId="23" fillId="64" borderId="38" applyNumberFormat="0" applyAlignment="0" applyProtection="0"/>
    <xf numFmtId="171" fontId="23" fillId="64" borderId="38" applyNumberFormat="0" applyAlignment="0" applyProtection="0"/>
    <xf numFmtId="0" fontId="21" fillId="64" borderId="38" applyNumberFormat="0" applyAlignment="0" applyProtection="0"/>
    <xf numFmtId="0" fontId="24" fillId="65" borderId="39" applyNumberFormat="0" applyAlignment="0" applyProtection="0"/>
    <xf numFmtId="0" fontId="25" fillId="10" borderId="34" applyNumberFormat="0" applyAlignment="0" applyProtection="0"/>
    <xf numFmtId="171"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0" fontId="24"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0" fontId="25" fillId="10" borderId="34"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172" fontId="26" fillId="65" borderId="39" applyNumberFormat="0" applyAlignment="0" applyProtection="0"/>
    <xf numFmtId="171" fontId="26" fillId="65" borderId="39" applyNumberFormat="0" applyAlignment="0" applyProtection="0"/>
    <xf numFmtId="0" fontId="24" fillId="65"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4"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80" fontId="1" fillId="0" borderId="0" applyFont="0" applyFill="0" applyBorder="0" applyAlignment="0" applyProtection="0"/>
    <xf numFmtId="180"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2"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81" fontId="10" fillId="0" borderId="0" applyFont="0" applyFill="0" applyBorder="0" applyAlignment="0" applyProtection="0"/>
    <xf numFmtId="166" fontId="5" fillId="0" borderId="0" applyFont="0" applyFill="0" applyBorder="0" applyAlignment="0" applyProtection="0"/>
    <xf numFmtId="43" fontId="10" fillId="0" borderId="0" applyFont="0" applyFill="0" applyBorder="0" applyAlignment="0" applyProtection="0"/>
    <xf numFmtId="166" fontId="5" fillId="0" borderId="0" applyFont="0" applyFill="0" applyBorder="0" applyAlignment="0" applyProtection="0"/>
    <xf numFmtId="181" fontId="10"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66" fontId="5"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66" fontId="5"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81" fontId="10" fillId="0" borderId="0" applyFont="0" applyFill="0" applyBorder="0" applyAlignment="0" applyProtection="0"/>
    <xf numFmtId="166" fontId="5" fillId="0" borderId="0" applyFont="0" applyFill="0" applyBorder="0" applyAlignment="0" applyProtection="0"/>
    <xf numFmtId="181" fontId="10"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66" fontId="5"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1" fontId="10"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18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Protection="0"/>
    <xf numFmtId="164"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4" fontId="2" fillId="0" borderId="0" applyFont="0" applyFill="0" applyProtection="0"/>
    <xf numFmtId="43"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182"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5" fontId="20"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1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2"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183" fontId="2"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4" fontId="20" fillId="0" borderId="0" applyFill="0" applyBorder="0" applyAlignment="0"/>
    <xf numFmtId="175" fontId="20" fillId="0" borderId="0" applyFill="0" applyBorder="0" applyAlignment="0"/>
    <xf numFmtId="174" fontId="20" fillId="0" borderId="0" applyFill="0" applyBorder="0" applyAlignment="0"/>
    <xf numFmtId="179" fontId="20" fillId="0" borderId="0" applyFill="0" applyBorder="0" applyAlignment="0"/>
    <xf numFmtId="175" fontId="20" fillId="0" borderId="0" applyFill="0" applyBorder="0" applyAlignment="0"/>
    <xf numFmtId="171" fontId="2" fillId="0" borderId="0" applyFont="0" applyFill="0" applyBorder="0" applyAlignment="0" applyProtection="0"/>
    <xf numFmtId="172" fontId="2" fillId="0" borderId="0" applyFont="0" applyFill="0" applyBorder="0" applyAlignment="0" applyProtection="0"/>
    <xf numFmtId="171"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2"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1" fontId="33" fillId="0" borderId="0" applyNumberFormat="0" applyFill="0" applyBorder="0" applyAlignment="0" applyProtection="0"/>
    <xf numFmtId="172" fontId="33" fillId="0" borderId="0" applyNumberFormat="0" applyFill="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2" fontId="33" fillId="0" borderId="0" applyNumberFormat="0" applyFill="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2" fontId="33" fillId="0" borderId="0" applyNumberFormat="0" applyFill="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2" fontId="33" fillId="0" borderId="0" applyNumberFormat="0" applyFill="0" applyBorder="0" applyAlignment="0" applyProtection="0"/>
    <xf numFmtId="171" fontId="33" fillId="0" borderId="0" applyNumberFormat="0" applyFill="0" applyBorder="0" applyAlignment="0" applyProtection="0"/>
    <xf numFmtId="0" fontId="31" fillId="0" borderId="0" applyNumberFormat="0" applyFill="0" applyBorder="0" applyAlignment="0" applyProtection="0"/>
    <xf numFmtId="171" fontId="2" fillId="0" borderId="0"/>
    <xf numFmtId="0" fontId="2" fillId="0" borderId="0"/>
    <xf numFmtId="171"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71" fontId="36" fillId="40" borderId="0" applyNumberFormat="0" applyBorder="0" applyAlignment="0" applyProtection="0"/>
    <xf numFmtId="171" fontId="36" fillId="40" borderId="0" applyNumberFormat="0" applyBorder="0" applyAlignment="0" applyProtection="0"/>
    <xf numFmtId="172"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71" fontId="36" fillId="40" borderId="0" applyNumberFormat="0" applyBorder="0" applyAlignment="0" applyProtection="0"/>
    <xf numFmtId="172" fontId="36" fillId="40" borderId="0" applyNumberFormat="0" applyBorder="0" applyAlignment="0" applyProtection="0"/>
    <xf numFmtId="171" fontId="36" fillId="40" borderId="0" applyNumberFormat="0" applyBorder="0" applyAlignment="0" applyProtection="0"/>
    <xf numFmtId="171" fontId="36" fillId="40" borderId="0" applyNumberFormat="0" applyBorder="0" applyAlignment="0" applyProtection="0"/>
    <xf numFmtId="172" fontId="36" fillId="40" borderId="0" applyNumberFormat="0" applyBorder="0" applyAlignment="0" applyProtection="0"/>
    <xf numFmtId="171" fontId="36" fillId="40" borderId="0" applyNumberFormat="0" applyBorder="0" applyAlignment="0" applyProtection="0"/>
    <xf numFmtId="171" fontId="36" fillId="40" borderId="0" applyNumberFormat="0" applyBorder="0" applyAlignment="0" applyProtection="0"/>
    <xf numFmtId="172" fontId="36" fillId="40" borderId="0" applyNumberFormat="0" applyBorder="0" applyAlignment="0" applyProtection="0"/>
    <xf numFmtId="171" fontId="36" fillId="40" borderId="0" applyNumberFormat="0" applyBorder="0" applyAlignment="0" applyProtection="0"/>
    <xf numFmtId="171" fontId="36" fillId="40" borderId="0" applyNumberFormat="0" applyBorder="0" applyAlignment="0" applyProtection="0"/>
    <xf numFmtId="172" fontId="36" fillId="40" borderId="0" applyNumberFormat="0" applyBorder="0" applyAlignment="0" applyProtection="0"/>
    <xf numFmtId="171"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71"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71" fontId="37" fillId="0" borderId="9">
      <alignment horizontal="left" vertical="center"/>
    </xf>
    <xf numFmtId="0" fontId="38" fillId="0" borderId="41" applyNumberFormat="0" applyFill="0" applyAlignment="0" applyProtection="0"/>
    <xf numFmtId="172" fontId="38" fillId="0" borderId="41" applyNumberFormat="0" applyFill="0" applyAlignment="0" applyProtection="0"/>
    <xf numFmtId="0"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171" fontId="38" fillId="0" borderId="41" applyNumberFormat="0" applyFill="0" applyAlignment="0" applyProtection="0"/>
    <xf numFmtId="172" fontId="38" fillId="0" borderId="41" applyNumberFormat="0" applyFill="0" applyAlignment="0" applyProtection="0"/>
    <xf numFmtId="171"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72" fontId="39" fillId="0" borderId="42" applyNumberFormat="0" applyFill="0" applyAlignment="0" applyProtection="0"/>
    <xf numFmtId="0" fontId="39" fillId="0" borderId="42" applyNumberFormat="0" applyFill="0" applyAlignment="0" applyProtection="0"/>
    <xf numFmtId="171" fontId="39" fillId="0" borderId="42" applyNumberFormat="0" applyFill="0" applyAlignment="0" applyProtection="0"/>
    <xf numFmtId="171" fontId="39" fillId="0" borderId="42" applyNumberFormat="0" applyFill="0" applyAlignment="0" applyProtection="0"/>
    <xf numFmtId="171" fontId="39" fillId="0" borderId="42" applyNumberFormat="0" applyFill="0" applyAlignment="0" applyProtection="0"/>
    <xf numFmtId="172" fontId="39" fillId="0" borderId="42" applyNumberFormat="0" applyFill="0" applyAlignment="0" applyProtection="0"/>
    <xf numFmtId="171" fontId="39" fillId="0" borderId="42" applyNumberFormat="0" applyFill="0" applyAlignment="0" applyProtection="0"/>
    <xf numFmtId="171" fontId="39" fillId="0" borderId="42" applyNumberFormat="0" applyFill="0" applyAlignment="0" applyProtection="0"/>
    <xf numFmtId="172" fontId="39" fillId="0" borderId="42" applyNumberFormat="0" applyFill="0" applyAlignment="0" applyProtection="0"/>
    <xf numFmtId="171" fontId="39" fillId="0" borderId="42" applyNumberFormat="0" applyFill="0" applyAlignment="0" applyProtection="0"/>
    <xf numFmtId="171" fontId="39" fillId="0" borderId="42" applyNumberFormat="0" applyFill="0" applyAlignment="0" applyProtection="0"/>
    <xf numFmtId="172" fontId="39" fillId="0" borderId="42" applyNumberFormat="0" applyFill="0" applyAlignment="0" applyProtection="0"/>
    <xf numFmtId="171" fontId="39" fillId="0" borderId="42" applyNumberFormat="0" applyFill="0" applyAlignment="0" applyProtection="0"/>
    <xf numFmtId="171" fontId="39" fillId="0" borderId="42" applyNumberFormat="0" applyFill="0" applyAlignment="0" applyProtection="0"/>
    <xf numFmtId="172" fontId="39" fillId="0" borderId="42" applyNumberFormat="0" applyFill="0" applyAlignment="0" applyProtection="0"/>
    <xf numFmtId="171"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72" fontId="40" fillId="0" borderId="43" applyNumberFormat="0" applyFill="0" applyAlignment="0" applyProtection="0"/>
    <xf numFmtId="0" fontId="40" fillId="0" borderId="43" applyNumberFormat="0" applyFill="0" applyAlignment="0" applyProtection="0"/>
    <xf numFmtId="171" fontId="40" fillId="0" borderId="43" applyNumberFormat="0" applyFill="0" applyAlignment="0" applyProtection="0"/>
    <xf numFmtId="0" fontId="40" fillId="0" borderId="43" applyNumberFormat="0" applyFill="0" applyAlignment="0" applyProtection="0"/>
    <xf numFmtId="171"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71" fontId="40" fillId="0" borderId="43" applyNumberFormat="0" applyFill="0" applyAlignment="0" applyProtection="0"/>
    <xf numFmtId="172" fontId="40" fillId="0" borderId="43" applyNumberFormat="0" applyFill="0" applyAlignment="0" applyProtection="0"/>
    <xf numFmtId="171" fontId="40" fillId="0" borderId="43" applyNumberFormat="0" applyFill="0" applyAlignment="0" applyProtection="0"/>
    <xf numFmtId="171" fontId="40" fillId="0" borderId="43" applyNumberFormat="0" applyFill="0" applyAlignment="0" applyProtection="0"/>
    <xf numFmtId="172" fontId="40" fillId="0" borderId="43" applyNumberFormat="0" applyFill="0" applyAlignment="0" applyProtection="0"/>
    <xf numFmtId="171" fontId="40" fillId="0" borderId="43" applyNumberFormat="0" applyFill="0" applyAlignment="0" applyProtection="0"/>
    <xf numFmtId="171" fontId="40" fillId="0" borderId="43" applyNumberFormat="0" applyFill="0" applyAlignment="0" applyProtection="0"/>
    <xf numFmtId="172" fontId="40" fillId="0" borderId="43" applyNumberFormat="0" applyFill="0" applyAlignment="0" applyProtection="0"/>
    <xf numFmtId="171" fontId="40" fillId="0" borderId="43" applyNumberFormat="0" applyFill="0" applyAlignment="0" applyProtection="0"/>
    <xf numFmtId="171" fontId="40" fillId="0" borderId="43" applyNumberFormat="0" applyFill="0" applyAlignment="0" applyProtection="0"/>
    <xf numFmtId="172" fontId="40" fillId="0" borderId="43" applyNumberFormat="0" applyFill="0" applyAlignment="0" applyProtection="0"/>
    <xf numFmtId="171"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72" fontId="40" fillId="0" borderId="0" applyNumberFormat="0" applyFill="0" applyBorder="0" applyAlignment="0" applyProtection="0"/>
    <xf numFmtId="0" fontId="40" fillId="0" borderId="0" applyNumberFormat="0" applyFill="0" applyBorder="0" applyAlignment="0" applyProtection="0"/>
    <xf numFmtId="171" fontId="40" fillId="0" borderId="0" applyNumberFormat="0" applyFill="0" applyBorder="0" applyAlignment="0" applyProtection="0"/>
    <xf numFmtId="171" fontId="40" fillId="0" borderId="0" applyNumberFormat="0" applyFill="0" applyBorder="0" applyAlignment="0" applyProtection="0"/>
    <xf numFmtId="171" fontId="40" fillId="0" borderId="0" applyNumberFormat="0" applyFill="0" applyBorder="0" applyAlignment="0" applyProtection="0"/>
    <xf numFmtId="172" fontId="40" fillId="0" borderId="0" applyNumberFormat="0" applyFill="0" applyBorder="0" applyAlignment="0" applyProtection="0"/>
    <xf numFmtId="171" fontId="40" fillId="0" borderId="0" applyNumberFormat="0" applyFill="0" applyBorder="0" applyAlignment="0" applyProtection="0"/>
    <xf numFmtId="171" fontId="40" fillId="0" borderId="0" applyNumberFormat="0" applyFill="0" applyBorder="0" applyAlignment="0" applyProtection="0"/>
    <xf numFmtId="172" fontId="40" fillId="0" borderId="0" applyNumberFormat="0" applyFill="0" applyBorder="0" applyAlignment="0" applyProtection="0"/>
    <xf numFmtId="171" fontId="40" fillId="0" borderId="0" applyNumberFormat="0" applyFill="0" applyBorder="0" applyAlignment="0" applyProtection="0"/>
    <xf numFmtId="171" fontId="40" fillId="0" borderId="0" applyNumberFormat="0" applyFill="0" applyBorder="0" applyAlignment="0" applyProtection="0"/>
    <xf numFmtId="172" fontId="40" fillId="0" borderId="0" applyNumberFormat="0" applyFill="0" applyBorder="0" applyAlignment="0" applyProtection="0"/>
    <xf numFmtId="171" fontId="40" fillId="0" borderId="0" applyNumberFormat="0" applyFill="0" applyBorder="0" applyAlignment="0" applyProtection="0"/>
    <xf numFmtId="171" fontId="40" fillId="0" borderId="0" applyNumberFormat="0" applyFill="0" applyBorder="0" applyAlignment="0" applyProtection="0"/>
    <xf numFmtId="172" fontId="40" fillId="0" borderId="0" applyNumberFormat="0" applyFill="0" applyBorder="0" applyAlignment="0" applyProtection="0"/>
    <xf numFmtId="171" fontId="40" fillId="0" borderId="0" applyNumberFormat="0" applyFill="0" applyBorder="0" applyAlignment="0" applyProtection="0"/>
    <xf numFmtId="0" fontId="40" fillId="0" borderId="0" applyNumberFormat="0" applyFill="0" applyBorder="0" applyAlignment="0" applyProtection="0"/>
    <xf numFmtId="37" fontId="41" fillId="0" borderId="0"/>
    <xf numFmtId="171" fontId="42" fillId="0" borderId="0"/>
    <xf numFmtId="0" fontId="42" fillId="0" borderId="0"/>
    <xf numFmtId="171" fontId="42" fillId="0" borderId="0"/>
    <xf numFmtId="171" fontId="37" fillId="0" borderId="0"/>
    <xf numFmtId="0" fontId="37" fillId="0" borderId="0"/>
    <xf numFmtId="171" fontId="37" fillId="0" borderId="0"/>
    <xf numFmtId="171" fontId="43" fillId="0" borderId="0"/>
    <xf numFmtId="0" fontId="43" fillId="0" borderId="0"/>
    <xf numFmtId="171" fontId="43" fillId="0" borderId="0"/>
    <xf numFmtId="171" fontId="44" fillId="0" borderId="0"/>
    <xf numFmtId="0" fontId="44" fillId="0" borderId="0"/>
    <xf numFmtId="171" fontId="44" fillId="0" borderId="0"/>
    <xf numFmtId="171" fontId="45" fillId="0" borderId="0"/>
    <xf numFmtId="0" fontId="45" fillId="0" borderId="0"/>
    <xf numFmtId="171" fontId="45" fillId="0" borderId="0"/>
    <xf numFmtId="171" fontId="46" fillId="0" borderId="0"/>
    <xf numFmtId="0" fontId="46" fillId="0" borderId="0"/>
    <xf numFmtId="171"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1" fontId="2" fillId="0" borderId="0">
      <alignment horizontal="center"/>
    </xf>
    <xf numFmtId="0" fontId="2" fillId="0" borderId="0">
      <alignment horizontal="center"/>
    </xf>
    <xf numFmtId="171" fontId="2" fillId="0" borderId="0">
      <alignment horizontal="center"/>
    </xf>
    <xf numFmtId="171" fontId="47" fillId="0" borderId="0" applyNumberFormat="0" applyFill="0" applyBorder="0" applyAlignment="0" applyProtection="0">
      <alignment vertical="top"/>
      <protection locked="0"/>
    </xf>
    <xf numFmtId="172" fontId="47" fillId="0" borderId="0" applyNumberFormat="0" applyFill="0" applyBorder="0" applyAlignment="0" applyProtection="0">
      <alignment vertical="top"/>
      <protection locked="0"/>
    </xf>
    <xf numFmtId="171" fontId="47" fillId="0" borderId="0" applyNumberFormat="0" applyFill="0" applyBorder="0" applyAlignment="0" applyProtection="0">
      <alignment vertical="top"/>
      <protection locked="0"/>
    </xf>
    <xf numFmtId="171" fontId="48" fillId="0" borderId="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71"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71"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72"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71" fontId="51" fillId="43" borderId="38" applyNumberFormat="0" applyAlignment="0" applyProtection="0"/>
    <xf numFmtId="172" fontId="51" fillId="43" borderId="38" applyNumberFormat="0" applyAlignment="0" applyProtection="0"/>
    <xf numFmtId="171" fontId="51" fillId="43" borderId="38" applyNumberFormat="0" applyAlignment="0" applyProtection="0"/>
    <xf numFmtId="171" fontId="51" fillId="43" borderId="38" applyNumberFormat="0" applyAlignment="0" applyProtection="0"/>
    <xf numFmtId="172" fontId="51" fillId="43" borderId="38" applyNumberFormat="0" applyAlignment="0" applyProtection="0"/>
    <xf numFmtId="171" fontId="51" fillId="43" borderId="38" applyNumberFormat="0" applyAlignment="0" applyProtection="0"/>
    <xf numFmtId="171" fontId="51" fillId="43" borderId="38" applyNumberFormat="0" applyAlignment="0" applyProtection="0"/>
    <xf numFmtId="172" fontId="51" fillId="43" borderId="38" applyNumberFormat="0" applyAlignment="0" applyProtection="0"/>
    <xf numFmtId="171" fontId="51" fillId="43" borderId="38" applyNumberFormat="0" applyAlignment="0" applyProtection="0"/>
    <xf numFmtId="171" fontId="51" fillId="43" borderId="38" applyNumberFormat="0" applyAlignment="0" applyProtection="0"/>
    <xf numFmtId="172" fontId="51" fillId="43" borderId="38" applyNumberFormat="0" applyAlignment="0" applyProtection="0"/>
    <xf numFmtId="171" fontId="51" fillId="43" borderId="38" applyNumberFormat="0" applyAlignment="0" applyProtection="0"/>
    <xf numFmtId="0" fontId="49" fillId="43" borderId="38" applyNumberFormat="0" applyAlignment="0" applyProtection="0"/>
    <xf numFmtId="3" fontId="2" fillId="72" borderId="3" applyFont="0">
      <alignment horizontal="right" vertical="center"/>
      <protection locked="0"/>
    </xf>
    <xf numFmtId="174" fontId="20" fillId="0" borderId="0" applyFill="0" applyBorder="0" applyAlignment="0"/>
    <xf numFmtId="175" fontId="20" fillId="0" borderId="0" applyFill="0" applyBorder="0" applyAlignment="0"/>
    <xf numFmtId="174" fontId="20" fillId="0" borderId="0" applyFill="0" applyBorder="0" applyAlignment="0"/>
    <xf numFmtId="179" fontId="20" fillId="0" borderId="0" applyFill="0" applyBorder="0" applyAlignment="0"/>
    <xf numFmtId="175"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71" fontId="54" fillId="0" borderId="44" applyNumberFormat="0" applyFill="0" applyAlignment="0" applyProtection="0"/>
    <xf numFmtId="171" fontId="54" fillId="0" borderId="44" applyNumberFormat="0" applyFill="0" applyAlignment="0" applyProtection="0"/>
    <xf numFmtId="172"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71" fontId="54" fillId="0" borderId="44" applyNumberFormat="0" applyFill="0" applyAlignment="0" applyProtection="0"/>
    <xf numFmtId="172" fontId="54" fillId="0" borderId="44" applyNumberFormat="0" applyFill="0" applyAlignment="0" applyProtection="0"/>
    <xf numFmtId="171" fontId="54" fillId="0" borderId="44" applyNumberFormat="0" applyFill="0" applyAlignment="0" applyProtection="0"/>
    <xf numFmtId="171" fontId="54" fillId="0" borderId="44" applyNumberFormat="0" applyFill="0" applyAlignment="0" applyProtection="0"/>
    <xf numFmtId="172" fontId="54" fillId="0" borderId="44" applyNumberFormat="0" applyFill="0" applyAlignment="0" applyProtection="0"/>
    <xf numFmtId="171" fontId="54" fillId="0" borderId="44" applyNumberFormat="0" applyFill="0" applyAlignment="0" applyProtection="0"/>
    <xf numFmtId="171" fontId="54" fillId="0" borderId="44" applyNumberFormat="0" applyFill="0" applyAlignment="0" applyProtection="0"/>
    <xf numFmtId="172" fontId="54" fillId="0" borderId="44" applyNumberFormat="0" applyFill="0" applyAlignment="0" applyProtection="0"/>
    <xf numFmtId="171" fontId="54" fillId="0" borderId="44" applyNumberFormat="0" applyFill="0" applyAlignment="0" applyProtection="0"/>
    <xf numFmtId="171" fontId="54" fillId="0" borderId="44" applyNumberFormat="0" applyFill="0" applyAlignment="0" applyProtection="0"/>
    <xf numFmtId="172" fontId="54" fillId="0" borderId="44" applyNumberFormat="0" applyFill="0" applyAlignment="0" applyProtection="0"/>
    <xf numFmtId="171" fontId="54" fillId="0" borderId="44" applyNumberFormat="0" applyFill="0" applyAlignment="0" applyProtection="0"/>
    <xf numFmtId="0" fontId="52" fillId="0" borderId="44" applyNumberFormat="0" applyFill="0" applyAlignment="0" applyProtection="0"/>
    <xf numFmtId="171" fontId="2" fillId="0" borderId="0">
      <alignment horizontal="center"/>
    </xf>
    <xf numFmtId="0" fontId="2" fillId="0" borderId="0">
      <alignment horizontal="center"/>
    </xf>
    <xf numFmtId="171" fontId="2" fillId="0" borderId="0">
      <alignment horizontal="center"/>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5" fillId="73" borderId="0" applyNumberFormat="0" applyBorder="0" applyAlignment="0" applyProtection="0"/>
    <xf numFmtId="0" fontId="56" fillId="7" borderId="0" applyNumberFormat="0" applyBorder="0" applyAlignment="0" applyProtection="0"/>
    <xf numFmtId="171" fontId="57" fillId="73" borderId="0" applyNumberFormat="0" applyBorder="0" applyAlignment="0" applyProtection="0"/>
    <xf numFmtId="171" fontId="57" fillId="73" borderId="0" applyNumberFormat="0" applyBorder="0" applyAlignment="0" applyProtection="0"/>
    <xf numFmtId="172"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71" fontId="57" fillId="73" borderId="0" applyNumberFormat="0" applyBorder="0" applyAlignment="0" applyProtection="0"/>
    <xf numFmtId="172" fontId="57" fillId="73" borderId="0" applyNumberFormat="0" applyBorder="0" applyAlignment="0" applyProtection="0"/>
    <xf numFmtId="171" fontId="57" fillId="73" borderId="0" applyNumberFormat="0" applyBorder="0" applyAlignment="0" applyProtection="0"/>
    <xf numFmtId="171" fontId="57" fillId="73" borderId="0" applyNumberFormat="0" applyBorder="0" applyAlignment="0" applyProtection="0"/>
    <xf numFmtId="172" fontId="57" fillId="73" borderId="0" applyNumberFormat="0" applyBorder="0" applyAlignment="0" applyProtection="0"/>
    <xf numFmtId="171" fontId="57" fillId="73" borderId="0" applyNumberFormat="0" applyBorder="0" applyAlignment="0" applyProtection="0"/>
    <xf numFmtId="171" fontId="57" fillId="73" borderId="0" applyNumberFormat="0" applyBorder="0" applyAlignment="0" applyProtection="0"/>
    <xf numFmtId="172" fontId="57" fillId="73" borderId="0" applyNumberFormat="0" applyBorder="0" applyAlignment="0" applyProtection="0"/>
    <xf numFmtId="171" fontId="57" fillId="73" borderId="0" applyNumberFormat="0" applyBorder="0" applyAlignment="0" applyProtection="0"/>
    <xf numFmtId="171" fontId="57" fillId="73" borderId="0" applyNumberFormat="0" applyBorder="0" applyAlignment="0" applyProtection="0"/>
    <xf numFmtId="172" fontId="57" fillId="73" borderId="0" applyNumberFormat="0" applyBorder="0" applyAlignment="0" applyProtection="0"/>
    <xf numFmtId="171" fontId="57" fillId="73" borderId="0" applyNumberFormat="0" applyBorder="0" applyAlignment="0" applyProtection="0"/>
    <xf numFmtId="0" fontId="55" fillId="73" borderId="0" applyNumberFormat="0" applyBorder="0" applyAlignment="0" applyProtection="0"/>
    <xf numFmtId="1" fontId="58" fillId="0" borderId="0" applyProtection="0"/>
    <xf numFmtId="171" fontId="9" fillId="0" borderId="45"/>
    <xf numFmtId="172" fontId="9" fillId="0" borderId="45"/>
    <xf numFmtId="171"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2"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2" fillId="0" borderId="0"/>
    <xf numFmtId="0" fontId="2" fillId="0" borderId="0"/>
    <xf numFmtId="0" fontId="2" fillId="0" borderId="0"/>
    <xf numFmtId="0" fontId="59" fillId="0" borderId="0"/>
    <xf numFmtId="184" fontId="2" fillId="0" borderId="0"/>
    <xf numFmtId="182" fontId="11" fillId="0" borderId="0"/>
    <xf numFmtId="0" fontId="5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60" fillId="0" borderId="0"/>
    <xf numFmtId="0" fontId="60" fillId="0" borderId="0"/>
    <xf numFmtId="0" fontId="59" fillId="0" borderId="0"/>
    <xf numFmtId="182" fontId="11" fillId="0" borderId="0"/>
    <xf numFmtId="182" fontId="2" fillId="0" borderId="0"/>
    <xf numFmtId="182" fontId="2" fillId="0" borderId="0"/>
    <xf numFmtId="0" fontId="2" fillId="0" borderId="0"/>
    <xf numFmtId="0" fontId="2" fillId="0" borderId="0"/>
    <xf numFmtId="18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0" fontId="2"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2" fillId="0" borderId="0"/>
    <xf numFmtId="0" fontId="2" fillId="0" borderId="0"/>
    <xf numFmtId="182" fontId="11" fillId="0" borderId="0"/>
    <xf numFmtId="0" fontId="2" fillId="0" borderId="0"/>
    <xf numFmtId="0" fontId="2"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0" fontId="2" fillId="0" borderId="0"/>
    <xf numFmtId="171" fontId="2"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1" fontId="2" fillId="0" borderId="0"/>
    <xf numFmtId="182" fontId="1" fillId="0" borderId="0"/>
    <xf numFmtId="182" fontId="1" fillId="0" borderId="0"/>
    <xf numFmtId="182" fontId="1" fillId="0" borderId="0"/>
    <xf numFmtId="182"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4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82" fontId="1" fillId="0" borderId="0"/>
    <xf numFmtId="182" fontId="1" fillId="0" borderId="0"/>
    <xf numFmtId="182" fontId="1" fillId="0" borderId="0"/>
    <xf numFmtId="182" fontId="1" fillId="0" borderId="0"/>
    <xf numFmtId="171" fontId="2" fillId="0" borderId="0"/>
    <xf numFmtId="182" fontId="2" fillId="0" borderId="0"/>
    <xf numFmtId="182" fontId="2" fillId="0" borderId="0"/>
    <xf numFmtId="171" fontId="2" fillId="0" borderId="0"/>
    <xf numFmtId="182" fontId="2" fillId="0" borderId="0"/>
    <xf numFmtId="182" fontId="2" fillId="0" borderId="0"/>
    <xf numFmtId="182" fontId="2"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2" fillId="0" borderId="0"/>
    <xf numFmtId="182" fontId="1"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2" fillId="0" borderId="0"/>
    <xf numFmtId="182"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1" fontId="1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 fillId="0" borderId="0"/>
    <xf numFmtId="0" fontId="2" fillId="0" borderId="0"/>
    <xf numFmtId="0" fontId="1" fillId="0" borderId="0"/>
    <xf numFmtId="0" fontId="1" fillId="0" borderId="0"/>
    <xf numFmtId="0" fontId="1" fillId="0" borderId="0"/>
    <xf numFmtId="0" fontId="1"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8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2"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1" fontId="11" fillId="0" borderId="0"/>
    <xf numFmtId="0" fontId="11" fillId="0" borderId="0"/>
    <xf numFmtId="171"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2"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1" fillId="0" borderId="0"/>
    <xf numFmtId="171" fontId="11" fillId="0" borderId="0"/>
    <xf numFmtId="0" fontId="11" fillId="0" borderId="0"/>
    <xf numFmtId="0" fontId="11" fillId="0" borderId="0"/>
    <xf numFmtId="0" fontId="2" fillId="0" borderId="0"/>
    <xf numFmtId="18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2"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0"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1" fontId="10" fillId="0" borderId="0"/>
    <xf numFmtId="182" fontId="11" fillId="0" borderId="0"/>
    <xf numFmtId="182" fontId="11" fillId="0" borderId="0"/>
    <xf numFmtId="0" fontId="2"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1" fillId="0" borderId="0"/>
    <xf numFmtId="182" fontId="11" fillId="0" borderId="0"/>
    <xf numFmtId="182" fontId="11" fillId="0" borderId="0"/>
    <xf numFmtId="182" fontId="11" fillId="0" borderId="0"/>
    <xf numFmtId="182"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1" fillId="0" borderId="0"/>
    <xf numFmtId="182"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8" fillId="0" borderId="0"/>
    <xf numFmtId="0" fontId="11" fillId="0" borderId="0"/>
    <xf numFmtId="0" fontId="2" fillId="0" borderId="0"/>
    <xf numFmtId="0" fontId="10" fillId="0" borderId="0"/>
    <xf numFmtId="171" fontId="8" fillId="0" borderId="0"/>
    <xf numFmtId="0" fontId="2" fillId="0" borderId="0"/>
    <xf numFmtId="0" fontId="1" fillId="0" borderId="0"/>
    <xf numFmtId="0" fontId="1" fillId="0" borderId="0"/>
    <xf numFmtId="18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2"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2" fontId="2" fillId="0" borderId="0"/>
    <xf numFmtId="0" fontId="11" fillId="0" borderId="0"/>
    <xf numFmtId="0" fontId="11" fillId="0" borderId="0"/>
    <xf numFmtId="171" fontId="8" fillId="0" borderId="0"/>
    <xf numFmtId="0" fontId="48" fillId="0" borderId="0"/>
    <xf numFmtId="0" fontId="2" fillId="0" borderId="0"/>
    <xf numFmtId="171" fontId="8" fillId="0" borderId="0"/>
    <xf numFmtId="0" fontId="1" fillId="0" borderId="0"/>
    <xf numFmtId="182"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2"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1" fontId="8" fillId="0" borderId="0"/>
    <xf numFmtId="171" fontId="8" fillId="0" borderId="0"/>
    <xf numFmtId="0" fontId="1" fillId="0" borderId="0"/>
    <xf numFmtId="182" fontId="11" fillId="0" borderId="0"/>
    <xf numFmtId="182" fontId="11" fillId="0" borderId="0"/>
    <xf numFmtId="182" fontId="2" fillId="0" borderId="0"/>
    <xf numFmtId="0" fontId="2" fillId="0" borderId="0"/>
    <xf numFmtId="182" fontId="2" fillId="0" borderId="0"/>
    <xf numFmtId="0" fontId="2" fillId="0" borderId="0"/>
    <xf numFmtId="182"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1" fontId="8" fillId="0" borderId="0"/>
    <xf numFmtId="171" fontId="8" fillId="0" borderId="0"/>
    <xf numFmtId="0" fontId="1" fillId="0" borderId="0"/>
    <xf numFmtId="182" fontId="11" fillId="0" borderId="0"/>
    <xf numFmtId="182"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17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1" fillId="0" borderId="0"/>
    <xf numFmtId="182"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2" fontId="11" fillId="0" borderId="0"/>
    <xf numFmtId="0" fontId="5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5"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59" fillId="0" borderId="0"/>
    <xf numFmtId="182" fontId="2" fillId="0" borderId="0"/>
    <xf numFmtId="182" fontId="11" fillId="0" borderId="0"/>
    <xf numFmtId="182" fontId="11" fillId="0" borderId="0"/>
    <xf numFmtId="182" fontId="11" fillId="0" borderId="0"/>
    <xf numFmtId="182" fontId="11" fillId="0" borderId="0"/>
    <xf numFmtId="182" fontId="11" fillId="0" borderId="0"/>
    <xf numFmtId="182" fontId="11" fillId="0" borderId="0"/>
    <xf numFmtId="182" fontId="11" fillId="0" borderId="0"/>
    <xf numFmtId="182" fontId="11" fillId="0" borderId="0"/>
    <xf numFmtId="182" fontId="2" fillId="0" borderId="0"/>
    <xf numFmtId="182" fontId="2" fillId="0" borderId="0"/>
    <xf numFmtId="182" fontId="2" fillId="0" borderId="0"/>
    <xf numFmtId="182" fontId="2" fillId="0" borderId="0"/>
    <xf numFmtId="182" fontId="2" fillId="0" borderId="0"/>
    <xf numFmtId="182" fontId="2" fillId="0" borderId="0"/>
    <xf numFmtId="182"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82" fontId="1" fillId="0" borderId="0"/>
    <xf numFmtId="182" fontId="1" fillId="0" borderId="0"/>
    <xf numFmtId="182" fontId="1" fillId="0" borderId="0"/>
    <xf numFmtId="182"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2" fontId="9" fillId="0" borderId="0"/>
    <xf numFmtId="0" fontId="5"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2" fontId="5" fillId="0" borderId="0"/>
    <xf numFmtId="0" fontId="9" fillId="0" borderId="0"/>
    <xf numFmtId="182"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2" fontId="9" fillId="0" borderId="0"/>
    <xf numFmtId="182" fontId="5"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9" fillId="0" borderId="0"/>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5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1" fontId="9" fillId="0" borderId="0"/>
    <xf numFmtId="0" fontId="59" fillId="0" borderId="0"/>
    <xf numFmtId="171"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1" fontId="5" fillId="0" borderId="0"/>
    <xf numFmtId="0" fontId="59" fillId="0" borderId="0"/>
    <xf numFmtId="171"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2"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2"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182" fontId="5" fillId="0" borderId="0"/>
    <xf numFmtId="182" fontId="5" fillId="0" borderId="0"/>
    <xf numFmtId="182" fontId="5" fillId="0" borderId="0"/>
    <xf numFmtId="182" fontId="5" fillId="0" borderId="0"/>
    <xf numFmtId="182" fontId="5" fillId="0" borderId="0"/>
    <xf numFmtId="0" fontId="1" fillId="0" borderId="0"/>
    <xf numFmtId="182" fontId="9"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9" fillId="0" borderId="0"/>
    <xf numFmtId="182" fontId="9" fillId="0" borderId="0"/>
    <xf numFmtId="182" fontId="9" fillId="0" borderId="0"/>
    <xf numFmtId="182"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2" fillId="0" borderId="0"/>
    <xf numFmtId="182" fontId="1" fillId="0" borderId="0"/>
    <xf numFmtId="182" fontId="1" fillId="0" borderId="0"/>
    <xf numFmtId="182" fontId="1" fillId="0" borderId="0"/>
    <xf numFmtId="182" fontId="1" fillId="0" borderId="0"/>
    <xf numFmtId="182" fontId="2" fillId="0" borderId="0"/>
    <xf numFmtId="182" fontId="2" fillId="0" borderId="0"/>
    <xf numFmtId="182" fontId="2" fillId="0" borderId="0"/>
    <xf numFmtId="182" fontId="2" fillId="0" borderId="0"/>
    <xf numFmtId="171"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1" fontId="27" fillId="0" borderId="0"/>
    <xf numFmtId="0" fontId="2" fillId="0" borderId="0"/>
    <xf numFmtId="0" fontId="59" fillId="0" borderId="0"/>
    <xf numFmtId="171" fontId="27" fillId="0" borderId="0"/>
    <xf numFmtId="0" fontId="2" fillId="0" borderId="0"/>
    <xf numFmtId="18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5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8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59"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2" fontId="1" fillId="0" borderId="0"/>
    <xf numFmtId="182" fontId="1" fillId="0" borderId="0"/>
    <xf numFmtId="182" fontId="1" fillId="0" borderId="0"/>
    <xf numFmtId="182"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59" fillId="0" borderId="0"/>
    <xf numFmtId="0" fontId="2" fillId="0" borderId="0"/>
    <xf numFmtId="0" fontId="59"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82"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2"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2" fontId="2" fillId="0" borderId="0"/>
    <xf numFmtId="0" fontId="2" fillId="0" borderId="0"/>
    <xf numFmtId="0" fontId="2" fillId="0" borderId="0"/>
    <xf numFmtId="182" fontId="2" fillId="0" borderId="0"/>
    <xf numFmtId="0" fontId="2" fillId="0" borderId="0"/>
    <xf numFmtId="182" fontId="2" fillId="0" borderId="0"/>
    <xf numFmtId="182" fontId="2" fillId="0" borderId="0"/>
    <xf numFmtId="182" fontId="2" fillId="0" borderId="0"/>
    <xf numFmtId="182" fontId="2" fillId="0" borderId="0"/>
    <xf numFmtId="182"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1"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2"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1"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1"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1"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18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63" fillId="0" borderId="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71"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171" fontId="2" fillId="0" borderId="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72"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72" fontId="2" fillId="0" borderId="0"/>
    <xf numFmtId="0" fontId="2" fillId="74" borderId="46" applyNumberFormat="0" applyFont="0" applyAlignment="0" applyProtection="0"/>
    <xf numFmtId="171" fontId="2" fillId="0" borderId="0"/>
    <xf numFmtId="0" fontId="2" fillId="74" borderId="46" applyNumberFormat="0" applyFont="0" applyAlignment="0" applyProtection="0"/>
    <xf numFmtId="171" fontId="2" fillId="0" borderId="0"/>
    <xf numFmtId="0" fontId="2" fillId="74" borderId="46" applyNumberFormat="0" applyFont="0" applyAlignment="0" applyProtection="0"/>
    <xf numFmtId="0" fontId="2" fillId="74" borderId="46" applyNumberFormat="0" applyFont="0" applyAlignment="0" applyProtection="0"/>
    <xf numFmtId="172" fontId="2" fillId="0" borderId="0"/>
    <xf numFmtId="171" fontId="2" fillId="0" borderId="0"/>
    <xf numFmtId="0" fontId="2" fillId="74" borderId="46" applyNumberFormat="0" applyFont="0" applyAlignment="0" applyProtection="0"/>
    <xf numFmtId="171" fontId="2" fillId="0" borderId="0"/>
    <xf numFmtId="0" fontId="2" fillId="74" borderId="46" applyNumberFormat="0" applyFont="0" applyAlignment="0" applyProtection="0"/>
    <xf numFmtId="0" fontId="2" fillId="74" borderId="46" applyNumberFormat="0" applyFont="0" applyAlignment="0" applyProtection="0"/>
    <xf numFmtId="172" fontId="2" fillId="0" borderId="0"/>
    <xf numFmtId="0" fontId="2" fillId="74" borderId="46" applyNumberFormat="0" applyFont="0" applyAlignment="0" applyProtection="0"/>
    <xf numFmtId="171" fontId="2" fillId="0" borderId="0"/>
    <xf numFmtId="0" fontId="2" fillId="74" borderId="46" applyNumberFormat="0" applyFont="0" applyAlignment="0" applyProtection="0"/>
    <xf numFmtId="171" fontId="2" fillId="0" borderId="0"/>
    <xf numFmtId="0" fontId="2" fillId="74" borderId="46" applyNumberFormat="0" applyFont="0" applyAlignment="0" applyProtection="0"/>
    <xf numFmtId="0" fontId="2" fillId="74" borderId="46" applyNumberFormat="0" applyFont="0" applyAlignment="0" applyProtection="0"/>
    <xf numFmtId="172" fontId="2" fillId="0" borderId="0"/>
    <xf numFmtId="171" fontId="2" fillId="0" borderId="0"/>
    <xf numFmtId="171" fontId="2" fillId="0" borderId="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86" fontId="2" fillId="0" borderId="0" applyFont="0" applyFill="0" applyBorder="0" applyAlignment="0" applyProtection="0"/>
    <xf numFmtId="187" fontId="2" fillId="0" borderId="0" applyFont="0" applyFill="0" applyBorder="0" applyAlignment="0" applyProtection="0"/>
    <xf numFmtId="188" fontId="64" fillId="0" borderId="0">
      <alignment horizontal="left"/>
    </xf>
    <xf numFmtId="0" fontId="2" fillId="0" borderId="0"/>
    <xf numFmtId="0" fontId="2" fillId="0" borderId="0"/>
    <xf numFmtId="171" fontId="2" fillId="0" borderId="0"/>
    <xf numFmtId="3" fontId="2" fillId="75" borderId="3" applyFont="0">
      <alignment horizontal="right" vertical="center"/>
      <protection locked="0"/>
    </xf>
    <xf numFmtId="171" fontId="65" fillId="0" borderId="0"/>
    <xf numFmtId="0" fontId="65" fillId="0" borderId="0"/>
    <xf numFmtId="171" fontId="65" fillId="0" borderId="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71"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71"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72"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71" fontId="68" fillId="64" borderId="47" applyNumberFormat="0" applyAlignment="0" applyProtection="0"/>
    <xf numFmtId="172" fontId="68" fillId="64" borderId="47" applyNumberFormat="0" applyAlignment="0" applyProtection="0"/>
    <xf numFmtId="171" fontId="68" fillId="64" borderId="47" applyNumberFormat="0" applyAlignment="0" applyProtection="0"/>
    <xf numFmtId="171" fontId="68" fillId="64" borderId="47" applyNumberFormat="0" applyAlignment="0" applyProtection="0"/>
    <xf numFmtId="172" fontId="68" fillId="64" borderId="47" applyNumberFormat="0" applyAlignment="0" applyProtection="0"/>
    <xf numFmtId="171" fontId="68" fillId="64" borderId="47" applyNumberFormat="0" applyAlignment="0" applyProtection="0"/>
    <xf numFmtId="171" fontId="68" fillId="64" borderId="47" applyNumberFormat="0" applyAlignment="0" applyProtection="0"/>
    <xf numFmtId="172" fontId="68" fillId="64" borderId="47" applyNumberFormat="0" applyAlignment="0" applyProtection="0"/>
    <xf numFmtId="171" fontId="68" fillId="64" borderId="47" applyNumberFormat="0" applyAlignment="0" applyProtection="0"/>
    <xf numFmtId="171" fontId="68" fillId="64" borderId="47" applyNumberFormat="0" applyAlignment="0" applyProtection="0"/>
    <xf numFmtId="172" fontId="68" fillId="64" borderId="47" applyNumberFormat="0" applyAlignment="0" applyProtection="0"/>
    <xf numFmtId="171" fontId="68" fillId="64" borderId="47" applyNumberFormat="0" applyAlignment="0" applyProtection="0"/>
    <xf numFmtId="0" fontId="66" fillId="64" borderId="47" applyNumberFormat="0" applyAlignment="0" applyProtection="0"/>
    <xf numFmtId="0" fontId="8" fillId="0" borderId="0"/>
    <xf numFmtId="178" fontId="20" fillId="0" borderId="0" applyFont="0" applyFill="0" applyBorder="0" applyAlignment="0" applyProtection="0"/>
    <xf numFmtId="189"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4" fontId="20" fillId="0" borderId="0" applyFill="0" applyBorder="0" applyAlignment="0"/>
    <xf numFmtId="175" fontId="20" fillId="0" borderId="0" applyFill="0" applyBorder="0" applyAlignment="0"/>
    <xf numFmtId="174" fontId="20" fillId="0" borderId="0" applyFill="0" applyBorder="0" applyAlignment="0"/>
    <xf numFmtId="179" fontId="20" fillId="0" borderId="0" applyFill="0" applyBorder="0" applyAlignment="0"/>
    <xf numFmtId="175" fontId="20" fillId="0" borderId="0" applyFill="0" applyBorder="0" applyAlignment="0"/>
    <xf numFmtId="171" fontId="2" fillId="0" borderId="0"/>
    <xf numFmtId="0" fontId="2" fillId="0" borderId="0"/>
    <xf numFmtId="171" fontId="2" fillId="0" borderId="0"/>
    <xf numFmtId="190"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91" fontId="2" fillId="70" borderId="3" applyFont="0">
      <alignment horizontal="right" vertical="center"/>
    </xf>
    <xf numFmtId="0" fontId="71" fillId="0" borderId="0"/>
    <xf numFmtId="0" fontId="8" fillId="0" borderId="0"/>
    <xf numFmtId="0" fontId="72" fillId="0" borderId="0"/>
    <xf numFmtId="0" fontId="72" fillId="0" borderId="0"/>
    <xf numFmtId="171" fontId="8" fillId="0" borderId="0"/>
    <xf numFmtId="171"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2" fontId="20" fillId="0" borderId="0" applyFill="0" applyBorder="0" applyAlignment="0"/>
    <xf numFmtId="193" fontId="20" fillId="0" borderId="0" applyFill="0" applyBorder="0" applyAlignment="0"/>
    <xf numFmtId="0" fontId="75" fillId="0" borderId="0">
      <alignment horizontal="center" vertical="top"/>
    </xf>
    <xf numFmtId="0" fontId="76" fillId="0" borderId="0" applyNumberFormat="0" applyFill="0" applyBorder="0" applyAlignment="0" applyProtection="0"/>
    <xf numFmtId="172" fontId="76" fillId="0" borderId="0" applyNumberFormat="0" applyFill="0" applyBorder="0" applyAlignment="0" applyProtection="0"/>
    <xf numFmtId="0" fontId="76" fillId="0" borderId="0" applyNumberFormat="0" applyFill="0" applyBorder="0" applyAlignment="0" applyProtection="0"/>
    <xf numFmtId="171" fontId="76" fillId="0" borderId="0" applyNumberFormat="0" applyFill="0" applyBorder="0" applyAlignment="0" applyProtection="0"/>
    <xf numFmtId="171" fontId="76" fillId="0" borderId="0" applyNumberFormat="0" applyFill="0" applyBorder="0" applyAlignment="0" applyProtection="0"/>
    <xf numFmtId="171" fontId="76" fillId="0" borderId="0" applyNumberFormat="0" applyFill="0" applyBorder="0" applyAlignment="0" applyProtection="0"/>
    <xf numFmtId="172" fontId="76" fillId="0" borderId="0" applyNumberFormat="0" applyFill="0" applyBorder="0" applyAlignment="0" applyProtection="0"/>
    <xf numFmtId="171" fontId="76" fillId="0" borderId="0" applyNumberFormat="0" applyFill="0" applyBorder="0" applyAlignment="0" applyProtection="0"/>
    <xf numFmtId="171" fontId="76" fillId="0" borderId="0" applyNumberFormat="0" applyFill="0" applyBorder="0" applyAlignment="0" applyProtection="0"/>
    <xf numFmtId="172" fontId="76" fillId="0" borderId="0" applyNumberFormat="0" applyFill="0" applyBorder="0" applyAlignment="0" applyProtection="0"/>
    <xf numFmtId="171" fontId="76" fillId="0" borderId="0" applyNumberFormat="0" applyFill="0" applyBorder="0" applyAlignment="0" applyProtection="0"/>
    <xf numFmtId="171" fontId="76" fillId="0" borderId="0" applyNumberFormat="0" applyFill="0" applyBorder="0" applyAlignment="0" applyProtection="0"/>
    <xf numFmtId="172" fontId="76" fillId="0" borderId="0" applyNumberFormat="0" applyFill="0" applyBorder="0" applyAlignment="0" applyProtection="0"/>
    <xf numFmtId="171" fontId="76" fillId="0" borderId="0" applyNumberFormat="0" applyFill="0" applyBorder="0" applyAlignment="0" applyProtection="0"/>
    <xf numFmtId="171" fontId="76" fillId="0" borderId="0" applyNumberFormat="0" applyFill="0" applyBorder="0" applyAlignment="0" applyProtection="0"/>
    <xf numFmtId="172" fontId="76" fillId="0" borderId="0" applyNumberFormat="0" applyFill="0" applyBorder="0" applyAlignment="0" applyProtection="0"/>
    <xf numFmtId="171"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1"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1"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2"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1" fontId="77" fillId="0" borderId="48" applyNumberFormat="0" applyFill="0" applyAlignment="0" applyProtection="0"/>
    <xf numFmtId="172" fontId="77" fillId="0" borderId="48" applyNumberFormat="0" applyFill="0" applyAlignment="0" applyProtection="0"/>
    <xf numFmtId="171" fontId="77" fillId="0" borderId="48" applyNumberFormat="0" applyFill="0" applyAlignment="0" applyProtection="0"/>
    <xf numFmtId="171" fontId="77" fillId="0" borderId="48" applyNumberFormat="0" applyFill="0" applyAlignment="0" applyProtection="0"/>
    <xf numFmtId="172" fontId="77" fillId="0" borderId="48" applyNumberFormat="0" applyFill="0" applyAlignment="0" applyProtection="0"/>
    <xf numFmtId="171" fontId="77" fillId="0" borderId="48" applyNumberFormat="0" applyFill="0" applyAlignment="0" applyProtection="0"/>
    <xf numFmtId="171" fontId="77" fillId="0" borderId="48" applyNumberFormat="0" applyFill="0" applyAlignment="0" applyProtection="0"/>
    <xf numFmtId="172" fontId="77" fillId="0" borderId="48" applyNumberFormat="0" applyFill="0" applyAlignment="0" applyProtection="0"/>
    <xf numFmtId="171" fontId="77" fillId="0" borderId="48" applyNumberFormat="0" applyFill="0" applyAlignment="0" applyProtection="0"/>
    <xf numFmtId="171" fontId="77" fillId="0" borderId="48" applyNumberFormat="0" applyFill="0" applyAlignment="0" applyProtection="0"/>
    <xf numFmtId="172" fontId="77" fillId="0" borderId="48" applyNumberFormat="0" applyFill="0" applyAlignment="0" applyProtection="0"/>
    <xf numFmtId="171" fontId="77" fillId="0" borderId="48" applyNumberFormat="0" applyFill="0" applyAlignment="0" applyProtection="0"/>
    <xf numFmtId="0" fontId="30" fillId="0" borderId="48" applyNumberFormat="0" applyFill="0" applyAlignment="0" applyProtection="0"/>
    <xf numFmtId="0" fontId="8" fillId="0" borderId="49"/>
    <xf numFmtId="188" fontId="64" fillId="0" borderId="0">
      <alignment horizontal="left"/>
    </xf>
    <xf numFmtId="0" fontId="2" fillId="0" borderId="0"/>
    <xf numFmtId="0" fontId="2" fillId="0" borderId="0"/>
    <xf numFmtId="171" fontId="2" fillId="0" borderId="0"/>
    <xf numFmtId="171" fontId="2" fillId="0" borderId="0">
      <alignment horizontal="center" textRotation="90"/>
    </xf>
    <xf numFmtId="0" fontId="2" fillId="0" borderId="0">
      <alignment horizontal="center" textRotation="90"/>
    </xf>
    <xf numFmtId="171" fontId="2" fillId="0" borderId="0">
      <alignment horizontal="center" textRotation="90"/>
    </xf>
    <xf numFmtId="194" fontId="9" fillId="0" borderId="0" applyFont="0" applyFill="0" applyBorder="0" applyAlignment="0" applyProtection="0"/>
    <xf numFmtId="195" fontId="2"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2"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1" fontId="79" fillId="0" borderId="0" applyNumberFormat="0" applyFill="0" applyBorder="0" applyAlignment="0" applyProtection="0"/>
    <xf numFmtId="172"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2"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2"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2" fontId="79" fillId="0" borderId="0" applyNumberFormat="0" applyFill="0" applyBorder="0" applyAlignment="0" applyProtection="0"/>
    <xf numFmtId="171"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5" fontId="81" fillId="0" borderId="0" applyFont="0" applyFill="0" applyBorder="0" applyAlignment="0" applyProtection="0"/>
    <xf numFmtId="166"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169" fontId="1" fillId="0" borderId="0" applyFont="0" applyFill="0" applyBorder="0" applyAlignment="0" applyProtection="0"/>
    <xf numFmtId="0" fontId="122" fillId="0" borderId="0"/>
    <xf numFmtId="0" fontId="49" fillId="43" borderId="152" applyNumberForma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2"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2" fillId="74" borderId="144" applyNumberFormat="0" applyFont="0" applyAlignment="0" applyProtection="0"/>
    <xf numFmtId="0" fontId="10"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2"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10" fillId="74" borderId="144" applyNumberFormat="0" applyFon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171" fontId="23"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171" fontId="23"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172" fontId="23"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0" fontId="21" fillId="64" borderId="162" applyNumberFormat="0" applyAlignment="0" applyProtection="0"/>
    <xf numFmtId="171" fontId="23" fillId="64" borderId="162" applyNumberFormat="0" applyAlignment="0" applyProtection="0"/>
    <xf numFmtId="172" fontId="23" fillId="64" borderId="162" applyNumberFormat="0" applyAlignment="0" applyProtection="0"/>
    <xf numFmtId="171" fontId="23" fillId="64" borderId="162" applyNumberFormat="0" applyAlignment="0" applyProtection="0"/>
    <xf numFmtId="171" fontId="23" fillId="64" borderId="162" applyNumberFormat="0" applyAlignment="0" applyProtection="0"/>
    <xf numFmtId="172" fontId="23" fillId="64" borderId="162" applyNumberFormat="0" applyAlignment="0" applyProtection="0"/>
    <xf numFmtId="171" fontId="23" fillId="64" borderId="162" applyNumberFormat="0" applyAlignment="0" applyProtection="0"/>
    <xf numFmtId="171" fontId="23" fillId="64" borderId="162" applyNumberFormat="0" applyAlignment="0" applyProtection="0"/>
    <xf numFmtId="172" fontId="23" fillId="64" borderId="162" applyNumberFormat="0" applyAlignment="0" applyProtection="0"/>
    <xf numFmtId="171" fontId="23" fillId="64" borderId="162" applyNumberFormat="0" applyAlignment="0" applyProtection="0"/>
    <xf numFmtId="171" fontId="23" fillId="64" borderId="162" applyNumberFormat="0" applyAlignment="0" applyProtection="0"/>
    <xf numFmtId="172" fontId="23" fillId="64" borderId="162" applyNumberFormat="0" applyAlignment="0" applyProtection="0"/>
    <xf numFmtId="171" fontId="23" fillId="64" borderId="162" applyNumberFormat="0" applyAlignment="0" applyProtection="0"/>
    <xf numFmtId="0" fontId="21" fillId="64" borderId="16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171" fontId="23"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171" fontId="23"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172" fontId="23"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0" fontId="21" fillId="64" borderId="152" applyNumberFormat="0" applyAlignment="0" applyProtection="0"/>
    <xf numFmtId="171" fontId="23" fillId="64" borderId="152" applyNumberFormat="0" applyAlignment="0" applyProtection="0"/>
    <xf numFmtId="172" fontId="23" fillId="64" borderId="152" applyNumberFormat="0" applyAlignment="0" applyProtection="0"/>
    <xf numFmtId="171" fontId="23" fillId="64" borderId="152" applyNumberFormat="0" applyAlignment="0" applyProtection="0"/>
    <xf numFmtId="171" fontId="23" fillId="64" borderId="152" applyNumberFormat="0" applyAlignment="0" applyProtection="0"/>
    <xf numFmtId="172" fontId="23" fillId="64" borderId="152" applyNumberFormat="0" applyAlignment="0" applyProtection="0"/>
    <xf numFmtId="171" fontId="23" fillId="64" borderId="152" applyNumberFormat="0" applyAlignment="0" applyProtection="0"/>
    <xf numFmtId="171" fontId="23" fillId="64" borderId="152" applyNumberFormat="0" applyAlignment="0" applyProtection="0"/>
    <xf numFmtId="172" fontId="23" fillId="64" borderId="152" applyNumberFormat="0" applyAlignment="0" applyProtection="0"/>
    <xf numFmtId="171" fontId="23" fillId="64" borderId="152" applyNumberFormat="0" applyAlignment="0" applyProtection="0"/>
    <xf numFmtId="171" fontId="23" fillId="64" borderId="152" applyNumberFormat="0" applyAlignment="0" applyProtection="0"/>
    <xf numFmtId="172" fontId="23" fillId="64" borderId="152" applyNumberFormat="0" applyAlignment="0" applyProtection="0"/>
    <xf numFmtId="171" fontId="23" fillId="64" borderId="152" applyNumberFormat="0" applyAlignment="0" applyProtection="0"/>
    <xf numFmtId="0" fontId="21" fillId="64" borderId="152"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171" fontId="23"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171" fontId="23"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172" fontId="23"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0" fontId="21" fillId="64" borderId="136" applyNumberFormat="0" applyAlignment="0" applyProtection="0"/>
    <xf numFmtId="171" fontId="23" fillId="64" borderId="136" applyNumberFormat="0" applyAlignment="0" applyProtection="0"/>
    <xf numFmtId="172" fontId="23" fillId="64" borderId="136" applyNumberFormat="0" applyAlignment="0" applyProtection="0"/>
    <xf numFmtId="171" fontId="23" fillId="64" borderId="136" applyNumberFormat="0" applyAlignment="0" applyProtection="0"/>
    <xf numFmtId="171" fontId="23" fillId="64" borderId="136" applyNumberFormat="0" applyAlignment="0" applyProtection="0"/>
    <xf numFmtId="172" fontId="23" fillId="64" borderId="136" applyNumberFormat="0" applyAlignment="0" applyProtection="0"/>
    <xf numFmtId="171" fontId="23" fillId="64" borderId="136" applyNumberFormat="0" applyAlignment="0" applyProtection="0"/>
    <xf numFmtId="171" fontId="23" fillId="64" borderId="136" applyNumberFormat="0" applyAlignment="0" applyProtection="0"/>
    <xf numFmtId="172" fontId="23" fillId="64" borderId="136" applyNumberFormat="0" applyAlignment="0" applyProtection="0"/>
    <xf numFmtId="171" fontId="23" fillId="64" borderId="136" applyNumberFormat="0" applyAlignment="0" applyProtection="0"/>
    <xf numFmtId="171" fontId="23" fillId="64" borderId="136" applyNumberFormat="0" applyAlignment="0" applyProtection="0"/>
    <xf numFmtId="172" fontId="23" fillId="64" borderId="136" applyNumberFormat="0" applyAlignment="0" applyProtection="0"/>
    <xf numFmtId="171" fontId="23" fillId="64" borderId="136" applyNumberFormat="0" applyAlignment="0" applyProtection="0"/>
    <xf numFmtId="0" fontId="21" fillId="64" borderId="136" applyNumberFormat="0" applyAlignment="0" applyProtection="0"/>
    <xf numFmtId="0" fontId="37" fillId="0" borderId="161">
      <alignment horizontal="left" vertical="center"/>
    </xf>
    <xf numFmtId="0" fontId="37" fillId="0" borderId="161">
      <alignment horizontal="left" vertical="center"/>
    </xf>
    <xf numFmtId="171" fontId="37" fillId="0" borderId="161">
      <alignment horizontal="left" vertical="center"/>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19" fillId="0" borderId="147" applyNumberFormat="0" applyAlignment="0">
      <alignment horizontal="right"/>
      <protection locked="0"/>
    </xf>
    <xf numFmtId="0" fontId="2" fillId="69" borderId="147" applyNumberFormat="0" applyFont="0" applyBorder="0" applyProtection="0">
      <alignment horizontal="center" vertical="center"/>
    </xf>
    <xf numFmtId="0" fontId="37" fillId="0" borderId="149">
      <alignment horizontal="left" vertical="center"/>
    </xf>
    <xf numFmtId="0" fontId="37" fillId="0" borderId="149">
      <alignment horizontal="left" vertical="center"/>
    </xf>
    <xf numFmtId="171" fontId="37" fillId="0" borderId="149">
      <alignment horizontal="left" vertical="center"/>
    </xf>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171" fontId="51"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171" fontId="51"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172" fontId="51"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19" fillId="0" borderId="126" applyNumberFormat="0" applyAlignment="0">
      <alignment horizontal="right"/>
      <protection locked="0"/>
    </xf>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2" fillId="69" borderId="126" applyNumberFormat="0" applyFont="0" applyBorder="0" applyProtection="0">
      <alignment horizontal="center" vertical="center"/>
    </xf>
    <xf numFmtId="0" fontId="49" fillId="43" borderId="162" applyNumberFormat="0" applyAlignment="0" applyProtection="0"/>
    <xf numFmtId="0" fontId="49" fillId="43" borderId="162" applyNumberFormat="0" applyAlignment="0" applyProtection="0"/>
    <xf numFmtId="0" fontId="37" fillId="0" borderId="128">
      <alignment horizontal="left" vertical="center"/>
    </xf>
    <xf numFmtId="0" fontId="37" fillId="0" borderId="128">
      <alignment horizontal="left" vertical="center"/>
    </xf>
    <xf numFmtId="171" fontId="37" fillId="0" borderId="128">
      <alignment horizontal="left" vertical="center"/>
    </xf>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0" fontId="45" fillId="70" borderId="151" applyFont="0" applyBorder="0">
      <alignment horizontal="center" wrapText="1"/>
    </xf>
    <xf numFmtId="3" fontId="2" fillId="71" borderId="147" applyFont="0" applyProtection="0">
      <alignment horizontal="right" vertical="center"/>
    </xf>
    <xf numFmtId="9" fontId="2" fillId="71" borderId="147" applyFont="0" applyProtection="0">
      <alignment horizontal="right" vertical="center"/>
    </xf>
    <xf numFmtId="0" fontId="2" fillId="71" borderId="151" applyNumberFormat="0" applyFont="0" applyBorder="0" applyProtection="0">
      <alignment horizontal="left" vertical="center"/>
    </xf>
    <xf numFmtId="0" fontId="49" fillId="43" borderId="162" applyNumberFormat="0" applyAlignment="0" applyProtection="0"/>
    <xf numFmtId="0" fontId="49" fillId="43" borderId="162" applyNumberFormat="0" applyAlignment="0" applyProtection="0"/>
    <xf numFmtId="0" fontId="49" fillId="43" borderId="162" applyNumberFormat="0" applyAlignment="0" applyProtection="0"/>
    <xf numFmtId="171" fontId="51" fillId="43" borderId="162" applyNumberFormat="0" applyAlignment="0" applyProtection="0"/>
    <xf numFmtId="172" fontId="51" fillId="43" borderId="162" applyNumberFormat="0" applyAlignment="0" applyProtection="0"/>
    <xf numFmtId="171" fontId="51" fillId="43" borderId="162" applyNumberFormat="0" applyAlignment="0" applyProtection="0"/>
    <xf numFmtId="0" fontId="49" fillId="43" borderId="152" applyNumberFormat="0" applyAlignment="0" applyProtection="0"/>
    <xf numFmtId="171"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2" fontId="51"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2"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2"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1" fontId="51" fillId="43" borderId="162" applyNumberFormat="0" applyAlignment="0" applyProtection="0"/>
    <xf numFmtId="0" fontId="45" fillId="70" borderId="127" applyFont="0" applyBorder="0">
      <alignment horizontal="center" wrapText="1"/>
    </xf>
    <xf numFmtId="3" fontId="2" fillId="71" borderId="126" applyFont="0" applyProtection="0">
      <alignment horizontal="right" vertical="center"/>
    </xf>
    <xf numFmtId="9" fontId="2" fillId="71" borderId="126" applyFont="0" applyProtection="0">
      <alignment horizontal="right" vertical="center"/>
    </xf>
    <xf numFmtId="0" fontId="2" fillId="71" borderId="127" applyNumberFormat="0" applyFont="0" applyBorder="0" applyProtection="0">
      <alignment horizontal="left" vertical="center"/>
    </xf>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172" fontId="51" fillId="43" borderId="16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52" applyNumberFormat="0" applyAlignment="0" applyProtection="0"/>
    <xf numFmtId="0" fontId="49" fillId="43" borderId="136" applyNumberFormat="0" applyAlignment="0" applyProtection="0"/>
    <xf numFmtId="0" fontId="49"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2" fontId="51"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2"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2"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52"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0" fontId="49" fillId="43" borderId="136" applyNumberFormat="0" applyAlignment="0" applyProtection="0"/>
    <xf numFmtId="171" fontId="51" fillId="43" borderId="136" applyNumberFormat="0" applyAlignment="0" applyProtection="0"/>
    <xf numFmtId="172" fontId="51" fillId="43" borderId="136" applyNumberFormat="0" applyAlignment="0" applyProtection="0"/>
    <xf numFmtId="171" fontId="51" fillId="43" borderId="136" applyNumberFormat="0" applyAlignment="0" applyProtection="0"/>
    <xf numFmtId="171" fontId="51" fillId="43" borderId="136" applyNumberFormat="0" applyAlignment="0" applyProtection="0"/>
    <xf numFmtId="172" fontId="51" fillId="43" borderId="136" applyNumberFormat="0" applyAlignment="0" applyProtection="0"/>
    <xf numFmtId="171" fontId="51" fillId="43" borderId="136" applyNumberFormat="0" applyAlignment="0" applyProtection="0"/>
    <xf numFmtId="171" fontId="51" fillId="43" borderId="136" applyNumberFormat="0" applyAlignment="0" applyProtection="0"/>
    <xf numFmtId="172" fontId="51" fillId="43" borderId="136" applyNumberFormat="0" applyAlignment="0" applyProtection="0"/>
    <xf numFmtId="171" fontId="51" fillId="43" borderId="136" applyNumberFormat="0" applyAlignment="0" applyProtection="0"/>
    <xf numFmtId="171" fontId="51" fillId="43" borderId="136" applyNumberFormat="0" applyAlignment="0" applyProtection="0"/>
    <xf numFmtId="172" fontId="51" fillId="43" borderId="136" applyNumberFormat="0" applyAlignment="0" applyProtection="0"/>
    <xf numFmtId="171" fontId="51" fillId="43" borderId="136" applyNumberFormat="0" applyAlignment="0" applyProtection="0"/>
    <xf numFmtId="0" fontId="49" fillId="43" borderId="136" applyNumberFormat="0" applyAlignment="0" applyProtection="0"/>
    <xf numFmtId="3" fontId="2" fillId="72" borderId="126" applyFont="0">
      <alignment horizontal="right" vertical="center"/>
      <protection locked="0"/>
    </xf>
    <xf numFmtId="172" fontId="51" fillId="43" borderId="152" applyNumberFormat="0" applyAlignment="0" applyProtection="0"/>
    <xf numFmtId="171" fontId="51" fillId="43" borderId="152" applyNumberFormat="0" applyAlignment="0" applyProtection="0"/>
    <xf numFmtId="171" fontId="51" fillId="43" borderId="152" applyNumberFormat="0" applyAlignment="0" applyProtection="0"/>
    <xf numFmtId="172" fontId="51" fillId="43" borderId="152" applyNumberFormat="0" applyAlignment="0" applyProtection="0"/>
    <xf numFmtId="171" fontId="51" fillId="43" borderId="152" applyNumberFormat="0" applyAlignment="0" applyProtection="0"/>
    <xf numFmtId="0" fontId="49" fillId="43" borderId="152" applyNumberFormat="0" applyAlignment="0" applyProtection="0"/>
    <xf numFmtId="3" fontId="2" fillId="72" borderId="147" applyFont="0">
      <alignment horizontal="right" vertical="center"/>
      <protection locked="0"/>
    </xf>
    <xf numFmtId="171" fontId="51" fillId="43" borderId="162" applyNumberFormat="0" applyAlignment="0" applyProtection="0"/>
    <xf numFmtId="0" fontId="49" fillId="43" borderId="162" applyNumberFormat="0" applyAlignment="0" applyProtection="0"/>
    <xf numFmtId="0" fontId="49" fillId="43" borderId="157" applyNumberFormat="0" applyAlignment="0" applyProtection="0"/>
    <xf numFmtId="171" fontId="51" fillId="43" borderId="157" applyNumberFormat="0" applyAlignment="0" applyProtection="0"/>
    <xf numFmtId="172" fontId="51" fillId="43" borderId="157" applyNumberFormat="0" applyAlignment="0" applyProtection="0"/>
    <xf numFmtId="171" fontId="51" fillId="43" borderId="157" applyNumberFormat="0" applyAlignment="0" applyProtection="0"/>
    <xf numFmtId="171" fontId="51" fillId="43" borderId="157" applyNumberFormat="0" applyAlignment="0" applyProtection="0"/>
    <xf numFmtId="172" fontId="51" fillId="43" borderId="157" applyNumberFormat="0" applyAlignment="0" applyProtection="0"/>
    <xf numFmtId="3" fontId="2" fillId="72" borderId="140" applyFont="0">
      <alignment horizontal="right" vertical="center"/>
      <protection locked="0"/>
    </xf>
    <xf numFmtId="0" fontId="49" fillId="43" borderId="143" applyNumberFormat="0" applyAlignment="0" applyProtection="0"/>
    <xf numFmtId="171" fontId="51" fillId="43" borderId="143" applyNumberFormat="0" applyAlignment="0" applyProtection="0"/>
    <xf numFmtId="172" fontId="51" fillId="43" borderId="143" applyNumberFormat="0" applyAlignment="0" applyProtection="0"/>
    <xf numFmtId="171" fontId="51" fillId="43" borderId="143" applyNumberFormat="0" applyAlignment="0" applyProtection="0"/>
    <xf numFmtId="171" fontId="51" fillId="43" borderId="143" applyNumberFormat="0" applyAlignment="0" applyProtection="0"/>
    <xf numFmtId="172" fontId="51" fillId="43" borderId="143" applyNumberFormat="0" applyAlignment="0" applyProtection="0"/>
    <xf numFmtId="171" fontId="51" fillId="43" borderId="143" applyNumberFormat="0" applyAlignment="0" applyProtection="0"/>
    <xf numFmtId="171" fontId="51" fillId="43" borderId="143" applyNumberFormat="0" applyAlignment="0" applyProtection="0"/>
    <xf numFmtId="172" fontId="51" fillId="43" borderId="143" applyNumberFormat="0" applyAlignment="0" applyProtection="0"/>
    <xf numFmtId="171" fontId="51" fillId="43" borderId="143" applyNumberFormat="0" applyAlignment="0" applyProtection="0"/>
    <xf numFmtId="171" fontId="51" fillId="43" borderId="143" applyNumberFormat="0" applyAlignment="0" applyProtection="0"/>
    <xf numFmtId="172" fontId="51" fillId="43" borderId="143" applyNumberFormat="0" applyAlignment="0" applyProtection="0"/>
    <xf numFmtId="171" fontId="51"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2"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2"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57"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2" fontId="51"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171" fontId="51"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43" applyNumberFormat="0" applyAlignment="0" applyProtection="0"/>
    <xf numFmtId="0" fontId="49" fillId="43" borderId="157" applyNumberFormat="0" applyAlignment="0" applyProtection="0"/>
    <xf numFmtId="0" fontId="49" fillId="43" borderId="143"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2" fillId="71" borderId="142" applyNumberFormat="0" applyFont="0" applyBorder="0" applyProtection="0">
      <alignment horizontal="left" vertical="center"/>
    </xf>
    <xf numFmtId="9" fontId="2" fillId="71" borderId="140" applyFont="0" applyProtection="0">
      <alignment horizontal="right" vertical="center"/>
    </xf>
    <xf numFmtId="3" fontId="2" fillId="71" borderId="140" applyFont="0" applyProtection="0">
      <alignment horizontal="right" vertical="center"/>
    </xf>
    <xf numFmtId="0" fontId="45" fillId="70" borderId="142" applyFont="0" applyBorder="0">
      <alignment horizontal="center" wrapText="1"/>
    </xf>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172" fontId="51"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171" fontId="51"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171" fontId="51"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0" fontId="49" fillId="43" borderId="157" applyNumberFormat="0" applyAlignment="0" applyProtection="0"/>
    <xf numFmtId="171" fontId="37" fillId="0" borderId="141">
      <alignment horizontal="left" vertical="center"/>
    </xf>
    <xf numFmtId="0" fontId="37" fillId="0" borderId="141">
      <alignment horizontal="left" vertical="center"/>
    </xf>
    <xf numFmtId="0" fontId="37" fillId="0" borderId="141">
      <alignment horizontal="left" vertical="center"/>
    </xf>
    <xf numFmtId="0" fontId="2" fillId="69" borderId="140" applyNumberFormat="0" applyFont="0" applyBorder="0" applyProtection="0">
      <alignment horizontal="center" vertical="center"/>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0" fontId="19" fillId="0" borderId="140" applyNumberFormat="0" applyAlignment="0">
      <alignment horizontal="right"/>
      <protection locked="0"/>
    </xf>
    <xf numFmtId="171" fontId="37" fillId="0" borderId="156">
      <alignment horizontal="left" vertical="center"/>
    </xf>
    <xf numFmtId="0" fontId="37" fillId="0" borderId="156">
      <alignment horizontal="left" vertical="center"/>
    </xf>
    <xf numFmtId="0" fontId="37" fillId="0" borderId="156">
      <alignment horizontal="left" vertical="center"/>
    </xf>
    <xf numFmtId="0" fontId="21" fillId="64" borderId="143" applyNumberFormat="0" applyAlignment="0" applyProtection="0"/>
    <xf numFmtId="171" fontId="23" fillId="64" borderId="143" applyNumberFormat="0" applyAlignment="0" applyProtection="0"/>
    <xf numFmtId="172" fontId="23" fillId="64" borderId="143" applyNumberFormat="0" applyAlignment="0" applyProtection="0"/>
    <xf numFmtId="171" fontId="23" fillId="64" borderId="143" applyNumberFormat="0" applyAlignment="0" applyProtection="0"/>
    <xf numFmtId="171" fontId="23" fillId="64" borderId="143" applyNumberFormat="0" applyAlignment="0" applyProtection="0"/>
    <xf numFmtId="172" fontId="23" fillId="64" borderId="143" applyNumberFormat="0" applyAlignment="0" applyProtection="0"/>
    <xf numFmtId="171" fontId="23" fillId="64" borderId="143" applyNumberFormat="0" applyAlignment="0" applyProtection="0"/>
    <xf numFmtId="171" fontId="23" fillId="64" borderId="143" applyNumberFormat="0" applyAlignment="0" applyProtection="0"/>
    <xf numFmtId="172" fontId="23" fillId="64" borderId="143" applyNumberFormat="0" applyAlignment="0" applyProtection="0"/>
    <xf numFmtId="171" fontId="23" fillId="64" borderId="143" applyNumberFormat="0" applyAlignment="0" applyProtection="0"/>
    <xf numFmtId="171" fontId="23" fillId="64" borderId="143" applyNumberFormat="0" applyAlignment="0" applyProtection="0"/>
    <xf numFmtId="172" fontId="23" fillId="64" borderId="143" applyNumberFormat="0" applyAlignment="0" applyProtection="0"/>
    <xf numFmtId="171" fontId="23"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172" fontId="23"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171" fontId="23"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171" fontId="23"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43" applyNumberFormat="0" applyAlignment="0" applyProtection="0"/>
    <xf numFmtId="0" fontId="21" fillId="64" borderId="157" applyNumberFormat="0" applyAlignment="0" applyProtection="0"/>
    <xf numFmtId="171" fontId="23" fillId="64" borderId="157" applyNumberFormat="0" applyAlignment="0" applyProtection="0"/>
    <xf numFmtId="172" fontId="23" fillId="64" borderId="157" applyNumberFormat="0" applyAlignment="0" applyProtection="0"/>
    <xf numFmtId="171" fontId="23" fillId="64" borderId="157" applyNumberFormat="0" applyAlignment="0" applyProtection="0"/>
    <xf numFmtId="171" fontId="23" fillId="64" borderId="157" applyNumberFormat="0" applyAlignment="0" applyProtection="0"/>
    <xf numFmtId="172" fontId="23" fillId="64" borderId="157" applyNumberFormat="0" applyAlignment="0" applyProtection="0"/>
    <xf numFmtId="171" fontId="23" fillId="64" borderId="157" applyNumberFormat="0" applyAlignment="0" applyProtection="0"/>
    <xf numFmtId="171" fontId="23" fillId="64" borderId="157" applyNumberFormat="0" applyAlignment="0" applyProtection="0"/>
    <xf numFmtId="172" fontId="23" fillId="64" borderId="157" applyNumberFormat="0" applyAlignment="0" applyProtection="0"/>
    <xf numFmtId="171" fontId="23" fillId="64" borderId="157" applyNumberFormat="0" applyAlignment="0" applyProtection="0"/>
    <xf numFmtId="171" fontId="23" fillId="64" borderId="157" applyNumberFormat="0" applyAlignment="0" applyProtection="0"/>
    <xf numFmtId="172" fontId="23" fillId="64" borderId="157" applyNumberFormat="0" applyAlignment="0" applyProtection="0"/>
    <xf numFmtId="171" fontId="23"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172" fontId="23"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171" fontId="23"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171" fontId="23"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21" fillId="64" borderId="157" applyNumberForma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2"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10" fillId="74" borderId="137" applyNumberFormat="0" applyFont="0" applyAlignment="0" applyProtection="0"/>
    <xf numFmtId="0" fontId="2"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2"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10"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3" fontId="2" fillId="75" borderId="126" applyFont="0">
      <alignment horizontal="right" vertical="center"/>
      <protection locked="0"/>
    </xf>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171" fontId="68"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171" fontId="68"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172" fontId="68"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0" fontId="66" fillId="64" borderId="138" applyNumberFormat="0" applyAlignment="0" applyProtection="0"/>
    <xf numFmtId="171" fontId="68" fillId="64" borderId="138" applyNumberFormat="0" applyAlignment="0" applyProtection="0"/>
    <xf numFmtId="172" fontId="68" fillId="64" borderId="138" applyNumberFormat="0" applyAlignment="0" applyProtection="0"/>
    <xf numFmtId="171" fontId="68" fillId="64" borderId="138" applyNumberFormat="0" applyAlignment="0" applyProtection="0"/>
    <xf numFmtId="171" fontId="68" fillId="64" borderId="138" applyNumberFormat="0" applyAlignment="0" applyProtection="0"/>
    <xf numFmtId="172" fontId="68" fillId="64" borderId="138" applyNumberFormat="0" applyAlignment="0" applyProtection="0"/>
    <xf numFmtId="171" fontId="68" fillId="64" borderId="138" applyNumberFormat="0" applyAlignment="0" applyProtection="0"/>
    <xf numFmtId="171" fontId="68" fillId="64" borderId="138" applyNumberFormat="0" applyAlignment="0" applyProtection="0"/>
    <xf numFmtId="172" fontId="68" fillId="64" borderId="138" applyNumberFormat="0" applyAlignment="0" applyProtection="0"/>
    <xf numFmtId="171" fontId="68" fillId="64" borderId="138" applyNumberFormat="0" applyAlignment="0" applyProtection="0"/>
    <xf numFmtId="171" fontId="68" fillId="64" borderId="138" applyNumberFormat="0" applyAlignment="0" applyProtection="0"/>
    <xf numFmtId="172" fontId="68" fillId="64" borderId="138" applyNumberFormat="0" applyAlignment="0" applyProtection="0"/>
    <xf numFmtId="171" fontId="68" fillId="64" borderId="138" applyNumberFormat="0" applyAlignment="0" applyProtection="0"/>
    <xf numFmtId="0" fontId="66" fillId="64" borderId="138" applyNumberForma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2"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10" fillId="74" borderId="153" applyNumberFormat="0" applyFont="0" applyAlignment="0" applyProtection="0"/>
    <xf numFmtId="0" fontId="2"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2"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3" fontId="2" fillId="70" borderId="126" applyFont="0">
      <alignment horizontal="right" vertical="center"/>
    </xf>
    <xf numFmtId="191" fontId="2" fillId="70" borderId="126" applyFont="0">
      <alignment horizontal="right" vertical="center"/>
    </xf>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10" fillId="74" borderId="153" applyNumberFormat="0" applyFont="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171" fontId="77"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171" fontId="77"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172" fontId="77"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10"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2" fillId="74" borderId="153" applyNumberFormat="0" applyFont="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171" fontId="77" fillId="0" borderId="139" applyNumberFormat="0" applyFill="0" applyAlignment="0" applyProtection="0"/>
    <xf numFmtId="172" fontId="77" fillId="0" borderId="139" applyNumberFormat="0" applyFill="0" applyAlignment="0" applyProtection="0"/>
    <xf numFmtId="171" fontId="77" fillId="0" borderId="139" applyNumberFormat="0" applyFill="0" applyAlignment="0" applyProtection="0"/>
    <xf numFmtId="171" fontId="77" fillId="0" borderId="139" applyNumberFormat="0" applyFill="0" applyAlignment="0" applyProtection="0"/>
    <xf numFmtId="172" fontId="77" fillId="0" borderId="139" applyNumberFormat="0" applyFill="0" applyAlignment="0" applyProtection="0"/>
    <xf numFmtId="171" fontId="77" fillId="0" borderId="139" applyNumberFormat="0" applyFill="0" applyAlignment="0" applyProtection="0"/>
    <xf numFmtId="171" fontId="77" fillId="0" borderId="139" applyNumberFormat="0" applyFill="0" applyAlignment="0" applyProtection="0"/>
    <xf numFmtId="172" fontId="77" fillId="0" borderId="139" applyNumberFormat="0" applyFill="0" applyAlignment="0" applyProtection="0"/>
    <xf numFmtId="171" fontId="77" fillId="0" borderId="139" applyNumberFormat="0" applyFill="0" applyAlignment="0" applyProtection="0"/>
    <xf numFmtId="171" fontId="77" fillId="0" borderId="139" applyNumberFormat="0" applyFill="0" applyAlignment="0" applyProtection="0"/>
    <xf numFmtId="172" fontId="77" fillId="0" borderId="139" applyNumberFormat="0" applyFill="0" applyAlignment="0" applyProtection="0"/>
    <xf numFmtId="171" fontId="77" fillId="0" borderId="139" applyNumberFormat="0" applyFill="0" applyAlignment="0" applyProtection="0"/>
    <xf numFmtId="0" fontId="30" fillId="0" borderId="139" applyNumberFormat="0" applyFill="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2" fillId="74" borderId="153" applyNumberFormat="0" applyFont="0" applyAlignment="0" applyProtection="0"/>
    <xf numFmtId="0" fontId="49" fillId="43" borderId="157" applyNumberFormat="0" applyAlignment="0" applyProtection="0"/>
    <xf numFmtId="0" fontId="2" fillId="74" borderId="144" applyNumberFormat="0" applyFont="0" applyAlignment="0" applyProtection="0"/>
    <xf numFmtId="43" fontId="1" fillId="0" borderId="0" applyFont="0" applyFill="0" applyBorder="0" applyAlignment="0" applyProtection="0"/>
    <xf numFmtId="0" fontId="2" fillId="74" borderId="144" applyNumberFormat="0" applyFont="0" applyAlignment="0" applyProtection="0"/>
    <xf numFmtId="3" fontId="2" fillId="75" borderId="140" applyFont="0">
      <alignment horizontal="right" vertical="center"/>
      <protection locked="0"/>
    </xf>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171" fontId="68"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171" fontId="68"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172" fontId="68"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0" fontId="66" fillId="64" borderId="145" applyNumberFormat="0" applyAlignment="0" applyProtection="0"/>
    <xf numFmtId="171" fontId="68" fillId="64" borderId="145" applyNumberFormat="0" applyAlignment="0" applyProtection="0"/>
    <xf numFmtId="172" fontId="68" fillId="64" borderId="145" applyNumberFormat="0" applyAlignment="0" applyProtection="0"/>
    <xf numFmtId="171" fontId="68" fillId="64" borderId="145" applyNumberFormat="0" applyAlignment="0" applyProtection="0"/>
    <xf numFmtId="171" fontId="68" fillId="64" borderId="145" applyNumberFormat="0" applyAlignment="0" applyProtection="0"/>
    <xf numFmtId="172" fontId="68" fillId="64" borderId="145" applyNumberFormat="0" applyAlignment="0" applyProtection="0"/>
    <xf numFmtId="171" fontId="68" fillId="64" borderId="145" applyNumberFormat="0" applyAlignment="0" applyProtection="0"/>
    <xf numFmtId="171" fontId="68" fillId="64" borderId="145" applyNumberFormat="0" applyAlignment="0" applyProtection="0"/>
    <xf numFmtId="172" fontId="68" fillId="64" borderId="145" applyNumberFormat="0" applyAlignment="0" applyProtection="0"/>
    <xf numFmtId="171" fontId="68" fillId="64" borderId="145" applyNumberFormat="0" applyAlignment="0" applyProtection="0"/>
    <xf numFmtId="171" fontId="68" fillId="64" borderId="145" applyNumberFormat="0" applyAlignment="0" applyProtection="0"/>
    <xf numFmtId="172" fontId="68" fillId="64" borderId="145" applyNumberFormat="0" applyAlignment="0" applyProtection="0"/>
    <xf numFmtId="171" fontId="68" fillId="64" borderId="145" applyNumberFormat="0" applyAlignment="0" applyProtection="0"/>
    <xf numFmtId="0" fontId="66" fillId="64" borderId="145" applyNumberForma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2"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10" fillId="74" borderId="158" applyNumberFormat="0" applyFont="0" applyAlignment="0" applyProtection="0"/>
    <xf numFmtId="0" fontId="2"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2"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3" fontId="2" fillId="70" borderId="140" applyFont="0">
      <alignment horizontal="right" vertical="center"/>
    </xf>
    <xf numFmtId="191" fontId="2" fillId="70" borderId="140" applyFont="0">
      <alignment horizontal="right" vertical="center"/>
    </xf>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10" fillId="74" borderId="158" applyNumberFormat="0" applyFont="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171" fontId="77"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171" fontId="77"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172" fontId="77"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10"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2" fillId="74" borderId="158" applyNumberFormat="0" applyFont="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0" fontId="30" fillId="0" borderId="146" applyNumberFormat="0" applyFill="0" applyAlignment="0" applyProtection="0"/>
    <xf numFmtId="171" fontId="77" fillId="0" borderId="146" applyNumberFormat="0" applyFill="0" applyAlignment="0" applyProtection="0"/>
    <xf numFmtId="172" fontId="77" fillId="0" borderId="146" applyNumberFormat="0" applyFill="0" applyAlignment="0" applyProtection="0"/>
    <xf numFmtId="171" fontId="77" fillId="0" borderId="146" applyNumberFormat="0" applyFill="0" applyAlignment="0" applyProtection="0"/>
    <xf numFmtId="171" fontId="77" fillId="0" borderId="146" applyNumberFormat="0" applyFill="0" applyAlignment="0" applyProtection="0"/>
    <xf numFmtId="172" fontId="77" fillId="0" borderId="146" applyNumberFormat="0" applyFill="0" applyAlignment="0" applyProtection="0"/>
    <xf numFmtId="171" fontId="77" fillId="0" borderId="146" applyNumberFormat="0" applyFill="0" applyAlignment="0" applyProtection="0"/>
    <xf numFmtId="171" fontId="77" fillId="0" borderId="146" applyNumberFormat="0" applyFill="0" applyAlignment="0" applyProtection="0"/>
    <xf numFmtId="172" fontId="77" fillId="0" borderId="146" applyNumberFormat="0" applyFill="0" applyAlignment="0" applyProtection="0"/>
    <xf numFmtId="171" fontId="77" fillId="0" borderId="146" applyNumberFormat="0" applyFill="0" applyAlignment="0" applyProtection="0"/>
    <xf numFmtId="171" fontId="77" fillId="0" borderId="146" applyNumberFormat="0" applyFill="0" applyAlignment="0" applyProtection="0"/>
    <xf numFmtId="172" fontId="77" fillId="0" borderId="146" applyNumberFormat="0" applyFill="0" applyAlignment="0" applyProtection="0"/>
    <xf numFmtId="171" fontId="77" fillId="0" borderId="146" applyNumberFormat="0" applyFill="0" applyAlignment="0" applyProtection="0"/>
    <xf numFmtId="0" fontId="30" fillId="0" borderId="146" applyNumberFormat="0" applyFill="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2" fillId="74" borderId="158" applyNumberFormat="0" applyFont="0" applyAlignment="0" applyProtection="0"/>
    <xf numFmtId="0" fontId="49" fillId="43" borderId="162" applyNumberFormat="0" applyAlignment="0" applyProtection="0"/>
    <xf numFmtId="0" fontId="2" fillId="74" borderId="153" applyNumberFormat="0" applyFont="0" applyAlignment="0" applyProtection="0"/>
    <xf numFmtId="3" fontId="2" fillId="75" borderId="147" applyFont="0">
      <alignment horizontal="right" vertical="center"/>
      <protection locked="0"/>
    </xf>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171" fontId="68"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171" fontId="68"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172" fontId="68"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0" fontId="66" fillId="64" borderId="154" applyNumberFormat="0" applyAlignment="0" applyProtection="0"/>
    <xf numFmtId="171" fontId="68" fillId="64" borderId="154" applyNumberFormat="0" applyAlignment="0" applyProtection="0"/>
    <xf numFmtId="172" fontId="68" fillId="64" borderId="154" applyNumberFormat="0" applyAlignment="0" applyProtection="0"/>
    <xf numFmtId="171" fontId="68" fillId="64" borderId="154" applyNumberFormat="0" applyAlignment="0" applyProtection="0"/>
    <xf numFmtId="171" fontId="68" fillId="64" borderId="154" applyNumberFormat="0" applyAlignment="0" applyProtection="0"/>
    <xf numFmtId="172" fontId="68" fillId="64" borderId="154" applyNumberFormat="0" applyAlignment="0" applyProtection="0"/>
    <xf numFmtId="171" fontId="68" fillId="64" borderId="154" applyNumberFormat="0" applyAlignment="0" applyProtection="0"/>
    <xf numFmtId="171" fontId="68" fillId="64" borderId="154" applyNumberFormat="0" applyAlignment="0" applyProtection="0"/>
    <xf numFmtId="172" fontId="68" fillId="64" borderId="154" applyNumberFormat="0" applyAlignment="0" applyProtection="0"/>
    <xf numFmtId="171" fontId="68" fillId="64" borderId="154" applyNumberFormat="0" applyAlignment="0" applyProtection="0"/>
    <xf numFmtId="171" fontId="68" fillId="64" borderId="154" applyNumberFormat="0" applyAlignment="0" applyProtection="0"/>
    <xf numFmtId="172" fontId="68" fillId="64" borderId="154" applyNumberFormat="0" applyAlignment="0" applyProtection="0"/>
    <xf numFmtId="171" fontId="68" fillId="64" borderId="154" applyNumberFormat="0" applyAlignment="0" applyProtection="0"/>
    <xf numFmtId="0" fontId="66" fillId="64" borderId="154" applyNumberForma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2"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10" fillId="74" borderId="163" applyNumberFormat="0" applyFont="0" applyAlignment="0" applyProtection="0"/>
    <xf numFmtId="0" fontId="2"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2"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3" fontId="2" fillId="70" borderId="147" applyFont="0">
      <alignment horizontal="right" vertical="center"/>
    </xf>
    <xf numFmtId="191" fontId="2" fillId="70" borderId="147" applyFont="0">
      <alignment horizontal="right" vertical="center"/>
    </xf>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10"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30" fillId="0" borderId="155" applyNumberFormat="0" applyFill="0" applyAlignment="0" applyProtection="0"/>
    <xf numFmtId="0" fontId="2" fillId="74" borderId="163" applyNumberFormat="0" applyFont="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171" fontId="77"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171" fontId="77"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172" fontId="77"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2" fillId="74" borderId="163" applyNumberFormat="0" applyFont="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2" fillId="74" borderId="163" applyNumberFormat="0" applyFont="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2" fillId="74" borderId="163" applyNumberFormat="0" applyFont="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2" fillId="74" borderId="163" applyNumberFormat="0" applyFont="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0" fontId="30" fillId="0" borderId="155" applyNumberFormat="0" applyFill="0" applyAlignment="0" applyProtection="0"/>
    <xf numFmtId="171" fontId="77" fillId="0" borderId="155" applyNumberFormat="0" applyFill="0" applyAlignment="0" applyProtection="0"/>
    <xf numFmtId="172" fontId="77" fillId="0" borderId="155" applyNumberFormat="0" applyFill="0" applyAlignment="0" applyProtection="0"/>
    <xf numFmtId="171" fontId="77" fillId="0" borderId="155" applyNumberFormat="0" applyFill="0" applyAlignment="0" applyProtection="0"/>
    <xf numFmtId="171" fontId="77" fillId="0" borderId="155" applyNumberFormat="0" applyFill="0" applyAlignment="0" applyProtection="0"/>
    <xf numFmtId="172" fontId="77" fillId="0" borderId="155" applyNumberFormat="0" applyFill="0" applyAlignment="0" applyProtection="0"/>
    <xf numFmtId="171" fontId="77" fillId="0" borderId="155" applyNumberFormat="0" applyFill="0" applyAlignment="0" applyProtection="0"/>
    <xf numFmtId="171" fontId="77" fillId="0" borderId="155" applyNumberFormat="0" applyFill="0" applyAlignment="0" applyProtection="0"/>
    <xf numFmtId="172" fontId="77" fillId="0" borderId="155" applyNumberFormat="0" applyFill="0" applyAlignment="0" applyProtection="0"/>
    <xf numFmtId="171" fontId="77" fillId="0" borderId="155" applyNumberFormat="0" applyFill="0" applyAlignment="0" applyProtection="0"/>
    <xf numFmtId="171" fontId="77" fillId="0" borderId="155" applyNumberFormat="0" applyFill="0" applyAlignment="0" applyProtection="0"/>
    <xf numFmtId="172" fontId="77" fillId="0" borderId="155" applyNumberFormat="0" applyFill="0" applyAlignment="0" applyProtection="0"/>
    <xf numFmtId="171" fontId="77" fillId="0" borderId="155" applyNumberFormat="0" applyFill="0" applyAlignment="0" applyProtection="0"/>
    <xf numFmtId="0" fontId="30" fillId="0" borderId="155" applyNumberFormat="0" applyFill="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2" fillId="74" borderId="163" applyNumberFormat="0" applyFon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171" fontId="68"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2" fillId="74" borderId="158" applyNumberFormat="0" applyFon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171" fontId="68"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171" fontId="68"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172" fontId="68"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0" fontId="66" fillId="64" borderId="159" applyNumberFormat="0" applyAlignment="0" applyProtection="0"/>
    <xf numFmtId="171" fontId="68" fillId="64" borderId="159" applyNumberFormat="0" applyAlignment="0" applyProtection="0"/>
    <xf numFmtId="172" fontId="68" fillId="64" borderId="159" applyNumberFormat="0" applyAlignment="0" applyProtection="0"/>
    <xf numFmtId="171" fontId="68" fillId="64" borderId="159" applyNumberFormat="0" applyAlignment="0" applyProtection="0"/>
    <xf numFmtId="171" fontId="68" fillId="64" borderId="159" applyNumberFormat="0" applyAlignment="0" applyProtection="0"/>
    <xf numFmtId="172" fontId="68" fillId="64" borderId="159" applyNumberFormat="0" applyAlignment="0" applyProtection="0"/>
    <xf numFmtId="171" fontId="68" fillId="64" borderId="159" applyNumberFormat="0" applyAlignment="0" applyProtection="0"/>
    <xf numFmtId="171" fontId="68" fillId="64" borderId="159" applyNumberFormat="0" applyAlignment="0" applyProtection="0"/>
    <xf numFmtId="172" fontId="68" fillId="64" borderId="159" applyNumberFormat="0" applyAlignment="0" applyProtection="0"/>
    <xf numFmtId="171" fontId="68" fillId="64" borderId="159" applyNumberFormat="0" applyAlignment="0" applyProtection="0"/>
    <xf numFmtId="171" fontId="68" fillId="64" borderId="159" applyNumberFormat="0" applyAlignment="0" applyProtection="0"/>
    <xf numFmtId="172" fontId="68" fillId="64" borderId="159" applyNumberFormat="0" applyAlignment="0" applyProtection="0"/>
    <xf numFmtId="171" fontId="68" fillId="64" borderId="159" applyNumberFormat="0" applyAlignment="0" applyProtection="0"/>
    <xf numFmtId="0" fontId="66" fillId="64" borderId="159" applyNumberFormat="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171" fontId="77"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171" fontId="77"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172" fontId="77"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0" fontId="30" fillId="0" borderId="160" applyNumberFormat="0" applyFill="0" applyAlignment="0" applyProtection="0"/>
    <xf numFmtId="171" fontId="77" fillId="0" borderId="160" applyNumberFormat="0" applyFill="0" applyAlignment="0" applyProtection="0"/>
    <xf numFmtId="172" fontId="77" fillId="0" borderId="160" applyNumberFormat="0" applyFill="0" applyAlignment="0" applyProtection="0"/>
    <xf numFmtId="171" fontId="77" fillId="0" borderId="160" applyNumberFormat="0" applyFill="0" applyAlignment="0" applyProtection="0"/>
    <xf numFmtId="171" fontId="77" fillId="0" borderId="160" applyNumberFormat="0" applyFill="0" applyAlignment="0" applyProtection="0"/>
    <xf numFmtId="172" fontId="77" fillId="0" borderId="160" applyNumberFormat="0" applyFill="0" applyAlignment="0" applyProtection="0"/>
    <xf numFmtId="171" fontId="77" fillId="0" borderId="160" applyNumberFormat="0" applyFill="0" applyAlignment="0" applyProtection="0"/>
    <xf numFmtId="171" fontId="77" fillId="0" borderId="160" applyNumberFormat="0" applyFill="0" applyAlignment="0" applyProtection="0"/>
    <xf numFmtId="172" fontId="77" fillId="0" borderId="160" applyNumberFormat="0" applyFill="0" applyAlignment="0" applyProtection="0"/>
    <xf numFmtId="171" fontId="77" fillId="0" borderId="160" applyNumberFormat="0" applyFill="0" applyAlignment="0" applyProtection="0"/>
    <xf numFmtId="171" fontId="77" fillId="0" borderId="160" applyNumberFormat="0" applyFill="0" applyAlignment="0" applyProtection="0"/>
    <xf numFmtId="172" fontId="77" fillId="0" borderId="160" applyNumberFormat="0" applyFill="0" applyAlignment="0" applyProtection="0"/>
    <xf numFmtId="171" fontId="77" fillId="0" borderId="160" applyNumberFormat="0" applyFill="0" applyAlignment="0" applyProtection="0"/>
    <xf numFmtId="0" fontId="30" fillId="0" borderId="160" applyNumberFormat="0" applyFill="0" applyAlignment="0" applyProtection="0"/>
    <xf numFmtId="0" fontId="66" fillId="64" borderId="164" applyNumberFormat="0" applyAlignment="0" applyProtection="0"/>
    <xf numFmtId="0" fontId="66" fillId="64" borderId="164" applyNumberFormat="0" applyAlignment="0" applyProtection="0"/>
    <xf numFmtId="171" fontId="68"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172" fontId="68"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171" fontId="68" fillId="64" borderId="164" applyNumberFormat="0" applyAlignment="0" applyProtection="0"/>
    <xf numFmtId="172" fontId="68" fillId="64" borderId="164" applyNumberFormat="0" applyAlignment="0" applyProtection="0"/>
    <xf numFmtId="171" fontId="68" fillId="64" borderId="164" applyNumberFormat="0" applyAlignment="0" applyProtection="0"/>
    <xf numFmtId="171" fontId="68" fillId="64" borderId="164" applyNumberFormat="0" applyAlignment="0" applyProtection="0"/>
    <xf numFmtId="172" fontId="68" fillId="64" borderId="164" applyNumberFormat="0" applyAlignment="0" applyProtection="0"/>
    <xf numFmtId="171" fontId="68" fillId="64" borderId="164" applyNumberFormat="0" applyAlignment="0" applyProtection="0"/>
    <xf numFmtId="171" fontId="68" fillId="64" borderId="164" applyNumberFormat="0" applyAlignment="0" applyProtection="0"/>
    <xf numFmtId="172" fontId="68" fillId="64" borderId="164" applyNumberFormat="0" applyAlignment="0" applyProtection="0"/>
    <xf numFmtId="171" fontId="68" fillId="64" borderId="164" applyNumberFormat="0" applyAlignment="0" applyProtection="0"/>
    <xf numFmtId="171" fontId="68" fillId="64" borderId="164" applyNumberFormat="0" applyAlignment="0" applyProtection="0"/>
    <xf numFmtId="172" fontId="68" fillId="64" borderId="164" applyNumberFormat="0" applyAlignment="0" applyProtection="0"/>
    <xf numFmtId="171" fontId="68" fillId="64" borderId="164" applyNumberFormat="0" applyAlignment="0" applyProtection="0"/>
    <xf numFmtId="0" fontId="66" fillId="64" borderId="164" applyNumberFormat="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171" fontId="77"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171" fontId="77"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172" fontId="77"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0" fontId="30" fillId="0" borderId="165" applyNumberFormat="0" applyFill="0" applyAlignment="0" applyProtection="0"/>
    <xf numFmtId="171" fontId="77" fillId="0" borderId="165" applyNumberFormat="0" applyFill="0" applyAlignment="0" applyProtection="0"/>
    <xf numFmtId="172" fontId="77" fillId="0" borderId="165" applyNumberFormat="0" applyFill="0" applyAlignment="0" applyProtection="0"/>
    <xf numFmtId="171" fontId="77" fillId="0" borderId="165" applyNumberFormat="0" applyFill="0" applyAlignment="0" applyProtection="0"/>
    <xf numFmtId="171" fontId="77" fillId="0" borderId="165" applyNumberFormat="0" applyFill="0" applyAlignment="0" applyProtection="0"/>
    <xf numFmtId="172" fontId="77" fillId="0" borderId="165" applyNumberFormat="0" applyFill="0" applyAlignment="0" applyProtection="0"/>
    <xf numFmtId="171" fontId="77" fillId="0" borderId="165" applyNumberFormat="0" applyFill="0" applyAlignment="0" applyProtection="0"/>
    <xf numFmtId="171" fontId="77" fillId="0" borderId="165" applyNumberFormat="0" applyFill="0" applyAlignment="0" applyProtection="0"/>
    <xf numFmtId="172" fontId="77" fillId="0" borderId="165" applyNumberFormat="0" applyFill="0" applyAlignment="0" applyProtection="0"/>
    <xf numFmtId="171" fontId="77" fillId="0" borderId="165" applyNumberFormat="0" applyFill="0" applyAlignment="0" applyProtection="0"/>
    <xf numFmtId="171" fontId="77" fillId="0" borderId="165" applyNumberFormat="0" applyFill="0" applyAlignment="0" applyProtection="0"/>
    <xf numFmtId="172" fontId="77" fillId="0" borderId="165" applyNumberFormat="0" applyFill="0" applyAlignment="0" applyProtection="0"/>
    <xf numFmtId="171" fontId="77" fillId="0" borderId="165" applyNumberFormat="0" applyFill="0" applyAlignment="0" applyProtection="0"/>
    <xf numFmtId="0" fontId="30" fillId="0" borderId="165" applyNumberFormat="0" applyFill="0" applyAlignment="0" applyProtection="0"/>
  </cellStyleXfs>
  <cellXfs count="857">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7"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7"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7"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6"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8" xfId="0" applyFont="1" applyFill="1" applyBorder="1" applyAlignment="1">
      <alignment horizontal="center" vertical="center" wrapText="1"/>
    </xf>
    <xf numFmtId="0" fontId="84" fillId="0" borderId="6" xfId="0" applyFont="1" applyFill="1" applyBorder="1" applyAlignment="1">
      <alignment horizontal="center" vertical="center" wrapText="1"/>
    </xf>
    <xf numFmtId="170" fontId="85" fillId="0" borderId="0" xfId="0" applyNumberFormat="1" applyFont="1" applyBorder="1" applyAlignment="1">
      <alignment horizontal="center"/>
    </xf>
    <xf numFmtId="170" fontId="90" fillId="0" borderId="0" xfId="0" applyNumberFormat="1" applyFont="1" applyBorder="1" applyAlignment="1">
      <alignment horizontal="center"/>
    </xf>
    <xf numFmtId="170" fontId="88" fillId="0" borderId="0" xfId="0" applyNumberFormat="1" applyFont="1" applyFill="1" applyBorder="1" applyAlignment="1">
      <alignment horizontal="center"/>
    </xf>
    <xf numFmtId="0" fontId="84" fillId="0" borderId="17" xfId="0" applyFont="1" applyBorder="1" applyAlignment="1">
      <alignment vertical="center"/>
    </xf>
    <xf numFmtId="0" fontId="87"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6" fontId="84" fillId="36"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7" fontId="2" fillId="3" borderId="17" xfId="1" applyNumberFormat="1" applyFont="1" applyFill="1" applyBorder="1" applyAlignment="1" applyProtection="1">
      <alignment horizontal="center" vertical="center" wrapText="1"/>
      <protection locked="0"/>
    </xf>
    <xf numFmtId="167" fontId="2" fillId="3" borderId="3" xfId="1" applyNumberFormat="1" applyFont="1" applyFill="1" applyBorder="1" applyAlignment="1" applyProtection="1">
      <alignment horizontal="center" vertical="center" wrapText="1"/>
      <protection locked="0"/>
    </xf>
    <xf numFmtId="167"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6" fontId="84" fillId="0" borderId="18" xfId="0" applyNumberFormat="1" applyFont="1" applyBorder="1" applyAlignment="1"/>
    <xf numFmtId="196" fontId="84" fillId="36" borderId="51" xfId="0" applyNumberFormat="1" applyFont="1" applyFill="1" applyBorder="1" applyAlignment="1"/>
    <xf numFmtId="0" fontId="45" fillId="3" borderId="22" xfId="16" applyFont="1" applyFill="1" applyBorder="1" applyAlignment="1" applyProtection="1">
      <protection locked="0"/>
    </xf>
    <xf numFmtId="196" fontId="84" fillId="36" borderId="20" xfId="0" applyNumberFormat="1" applyFont="1" applyFill="1" applyBorder="1"/>
    <xf numFmtId="196" fontId="84" fillId="36" borderId="22" xfId="0" applyNumberFormat="1" applyFont="1" applyFill="1" applyBorder="1"/>
    <xf numFmtId="196" fontId="84" fillId="36" borderId="52" xfId="0" applyNumberFormat="1" applyFont="1" applyFill="1" applyBorder="1"/>
    <xf numFmtId="0" fontId="84" fillId="0" borderId="0" xfId="0" applyFont="1" applyBorder="1" applyAlignment="1">
      <alignment vertical="center"/>
    </xf>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196" fontId="45" fillId="36" borderId="21" xfId="16" applyNumberFormat="1" applyFont="1" applyFill="1" applyBorder="1" applyAlignment="1" applyProtection="1">
      <protection locked="0"/>
    </xf>
    <xf numFmtId="0" fontId="84" fillId="0" borderId="53" xfId="0" applyFont="1" applyBorder="1" applyAlignment="1">
      <alignment horizontal="center"/>
    </xf>
    <xf numFmtId="0" fontId="84" fillId="0" borderId="54" xfId="0" applyFont="1" applyBorder="1" applyAlignment="1">
      <alignment horizontal="center"/>
    </xf>
    <xf numFmtId="0" fontId="84" fillId="0" borderId="15" xfId="0" applyFont="1" applyBorder="1" applyAlignment="1">
      <alignment horizontal="center"/>
    </xf>
    <xf numFmtId="0" fontId="84" fillId="0" borderId="16" xfId="0" applyFont="1" applyBorder="1" applyAlignment="1">
      <alignment horizontal="center"/>
    </xf>
    <xf numFmtId="0" fontId="87" fillId="0" borderId="0" xfId="0" applyFont="1" applyAlignment="1">
      <alignment horizontal="center"/>
    </xf>
    <xf numFmtId="0" fontId="2" fillId="3" borderId="17" xfId="5" applyFont="1" applyFill="1" applyBorder="1" applyAlignment="1" applyProtection="1">
      <alignment horizontal="left" vertical="center"/>
      <protection locked="0"/>
    </xf>
    <xf numFmtId="0" fontId="2" fillId="3" borderId="3" xfId="5" applyFont="1" applyFill="1" applyBorder="1" applyProtection="1">
      <protection locked="0"/>
    </xf>
    <xf numFmtId="0" fontId="2" fillId="0" borderId="3" xfId="13" applyFont="1" applyFill="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ont="1" applyFill="1" applyBorder="1" applyAlignment="1" applyProtection="1">
      <alignment horizontal="center" vertical="center"/>
      <protection locked="0"/>
    </xf>
    <xf numFmtId="0" fontId="91" fillId="3" borderId="3" xfId="11" applyFont="1" applyFill="1" applyBorder="1" applyAlignment="1">
      <alignment horizontal="left" vertical="center"/>
    </xf>
    <xf numFmtId="0" fontId="89" fillId="3" borderId="3" xfId="11" applyFont="1" applyFill="1" applyBorder="1" applyAlignment="1">
      <alignment wrapText="1"/>
    </xf>
    <xf numFmtId="196" fontId="2" fillId="36" borderId="3" xfId="5" applyNumberFormat="1" applyFont="1" applyFill="1" applyBorder="1" applyProtection="1">
      <protection locked="0"/>
    </xf>
    <xf numFmtId="196" fontId="2" fillId="36" borderId="3" xfId="1" applyNumberFormat="1" applyFont="1" applyFill="1" applyBorder="1" applyProtection="1">
      <protection locked="0"/>
    </xf>
    <xf numFmtId="196" fontId="2" fillId="3" borderId="3" xfId="5" applyNumberFormat="1" applyFont="1" applyFill="1" applyBorder="1" applyProtection="1">
      <protection locked="0"/>
    </xf>
    <xf numFmtId="3" fontId="2" fillId="36" borderId="18" xfId="5" applyNumberFormat="1" applyFont="1" applyFill="1" applyBorder="1" applyProtection="1">
      <protection locked="0"/>
    </xf>
    <xf numFmtId="0" fontId="91" fillId="3" borderId="3" xfId="11" applyFont="1" applyFill="1" applyBorder="1" applyAlignment="1">
      <alignment horizontal="left" vertical="center" wrapText="1"/>
    </xf>
    <xf numFmtId="168" fontId="2" fillId="3" borderId="3" xfId="8" applyNumberFormat="1" applyFont="1" applyFill="1" applyBorder="1" applyAlignment="1" applyProtection="1">
      <alignment horizontal="right" wrapText="1"/>
      <protection locked="0"/>
    </xf>
    <xf numFmtId="0" fontId="91" fillId="0" borderId="3" xfId="11" applyFont="1" applyFill="1" applyBorder="1" applyAlignment="1">
      <alignment horizontal="left" vertical="center" wrapText="1"/>
    </xf>
    <xf numFmtId="168" fontId="2" fillId="4" borderId="3" xfId="8" applyNumberFormat="1" applyFont="1" applyFill="1" applyBorder="1" applyAlignment="1" applyProtection="1">
      <alignment horizontal="right" wrapText="1"/>
      <protection locked="0"/>
    </xf>
    <xf numFmtId="0" fontId="89" fillId="0" borderId="3" xfId="11" applyFont="1" applyFill="1" applyBorder="1" applyAlignment="1">
      <alignment wrapText="1"/>
    </xf>
    <xf numFmtId="196" fontId="2" fillId="0" borderId="3" xfId="1" applyNumberFormat="1" applyFont="1" applyFill="1" applyBorder="1" applyProtection="1">
      <protection locked="0"/>
    </xf>
    <xf numFmtId="0" fontId="91" fillId="3" borderId="3" xfId="9" applyFont="1" applyFill="1" applyBorder="1" applyAlignment="1" applyProtection="1">
      <alignment horizontal="left" vertical="center"/>
      <protection locked="0"/>
    </xf>
    <xf numFmtId="0" fontId="89" fillId="3" borderId="3" xfId="20961" applyFont="1" applyFill="1" applyBorder="1" applyAlignment="1" applyProtection="1"/>
    <xf numFmtId="3" fontId="45" fillId="36" borderId="21" xfId="16" applyNumberFormat="1" applyFont="1" applyFill="1" applyBorder="1" applyAlignment="1" applyProtection="1">
      <protection locked="0"/>
    </xf>
    <xf numFmtId="196" fontId="45" fillId="36" borderId="21" xfId="1" applyNumberFormat="1" applyFont="1" applyFill="1" applyBorder="1" applyAlignment="1" applyProtection="1">
      <protection locked="0"/>
    </xf>
    <xf numFmtId="196" fontId="2" fillId="3" borderId="21" xfId="5" applyNumberFormat="1" applyFont="1" applyFill="1" applyBorder="1" applyProtection="1">
      <protection locked="0"/>
    </xf>
    <xf numFmtId="167" fontId="45" fillId="36" borderId="22" xfId="1" applyNumberFormat="1" applyFont="1" applyFill="1" applyBorder="1" applyAlignment="1" applyProtection="1">
      <protection locked="0"/>
    </xf>
    <xf numFmtId="196" fontId="84" fillId="0" borderId="0" xfId="0" applyNumberFormat="1" applyFont="1"/>
    <xf numFmtId="0" fontId="45" fillId="0" borderId="24" xfId="0" applyNumberFormat="1" applyFont="1" applyFill="1" applyBorder="1" applyAlignment="1">
      <alignment vertical="center" wrapText="1"/>
    </xf>
    <xf numFmtId="0" fontId="89" fillId="0" borderId="3" xfId="20960" applyFont="1" applyFill="1" applyBorder="1" applyAlignment="1" applyProtection="1">
      <alignment horizontal="center" vertical="center"/>
    </xf>
    <xf numFmtId="0" fontId="2" fillId="3" borderId="3" xfId="20960" applyFont="1" applyFill="1" applyBorder="1" applyAlignment="1" applyProtection="1">
      <alignment horizontal="right" indent="1"/>
    </xf>
    <xf numFmtId="0" fontId="2" fillId="3" borderId="2" xfId="20960" applyFont="1" applyFill="1" applyBorder="1" applyAlignment="1" applyProtection="1">
      <alignment horizontal="right" indent="1"/>
    </xf>
    <xf numFmtId="0" fontId="92" fillId="0" borderId="0" xfId="0" applyFont="1" applyBorder="1" applyAlignment="1">
      <alignment wrapText="1"/>
    </xf>
    <xf numFmtId="0" fontId="2" fillId="3" borderId="3" xfId="20960"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6" borderId="3" xfId="0" applyFont="1" applyFill="1" applyBorder="1" applyAlignment="1">
      <alignment wrapText="1"/>
    </xf>
    <xf numFmtId="0" fontId="86" fillId="36" borderId="21" xfId="0" applyFont="1" applyFill="1" applyBorder="1" applyAlignment="1">
      <alignment wrapText="1"/>
    </xf>
    <xf numFmtId="0" fontId="84" fillId="0" borderId="14" xfId="0" applyFont="1" applyBorder="1" applyAlignment="1">
      <alignment horizontal="center" vertical="center"/>
    </xf>
    <xf numFmtId="196" fontId="84" fillId="36" borderId="16" xfId="0" applyNumberFormat="1" applyFont="1" applyFill="1" applyBorder="1" applyAlignment="1">
      <alignment horizontal="center" vertical="center"/>
    </xf>
    <xf numFmtId="0" fontId="84" fillId="0" borderId="0" xfId="0" applyFont="1" applyAlignment="1"/>
    <xf numFmtId="196" fontId="84" fillId="0" borderId="18" xfId="0" applyNumberFormat="1" applyFont="1" applyBorder="1" applyAlignment="1">
      <alignment wrapText="1"/>
    </xf>
    <xf numFmtId="196" fontId="84" fillId="36" borderId="18" xfId="0" applyNumberFormat="1" applyFont="1" applyFill="1" applyBorder="1" applyAlignment="1">
      <alignment horizontal="center" vertical="center" wrapText="1"/>
    </xf>
    <xf numFmtId="196" fontId="84" fillId="36"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0" fontId="2" fillId="3" borderId="3" xfId="11" applyFont="1" applyFill="1" applyBorder="1" applyAlignment="1">
      <alignment horizontal="center" vertical="center" wrapText="1"/>
    </xf>
    <xf numFmtId="0" fontId="45" fillId="0" borderId="0" xfId="8" applyFont="1" applyFill="1" applyBorder="1" applyAlignment="1" applyProtection="1">
      <alignment horizontal="center" vertical="center"/>
      <protection locked="0"/>
    </xf>
    <xf numFmtId="167"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2"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0" fontId="86" fillId="0" borderId="0" xfId="0" applyFont="1" applyFill="1" applyBorder="1" applyAlignment="1">
      <alignment horizontal="center" wrapText="1"/>
    </xf>
    <xf numFmtId="170" fontId="84" fillId="0" borderId="3" xfId="0" applyNumberFormat="1" applyFont="1" applyBorder="1" applyAlignment="1"/>
    <xf numFmtId="170" fontId="84" fillId="36" borderId="21" xfId="0" applyNumberFormat="1" applyFont="1" applyFill="1" applyBorder="1"/>
    <xf numFmtId="0" fontId="84" fillId="0" borderId="0" xfId="0" applyFont="1" applyFill="1" applyBorder="1" applyAlignment="1">
      <alignment vertical="center" wrapText="1"/>
    </xf>
    <xf numFmtId="0" fontId="84" fillId="0" borderId="67" xfId="0" applyFont="1" applyFill="1" applyBorder="1" applyAlignment="1">
      <alignment vertical="center" wrapText="1"/>
    </xf>
    <xf numFmtId="0" fontId="84" fillId="0" borderId="17" xfId="0" applyFont="1" applyFill="1" applyBorder="1"/>
    <xf numFmtId="196" fontId="86" fillId="36"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5"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7" xfId="0" applyFont="1" applyFill="1" applyBorder="1" applyAlignment="1">
      <alignment horizontal="left"/>
    </xf>
    <xf numFmtId="0" fontId="98"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Fill="1" applyBorder="1" applyAlignment="1">
      <alignment horizontal="center" vertical="center"/>
    </xf>
    <xf numFmtId="0" fontId="3" fillId="0" borderId="7" xfId="0" applyFont="1" applyFill="1" applyBorder="1" applyAlignment="1">
      <alignment vertical="center"/>
    </xf>
    <xf numFmtId="0" fontId="3" fillId="0" borderId="17" xfId="0" applyFont="1" applyFill="1" applyBorder="1" applyAlignment="1">
      <alignment horizontal="center" vertical="center"/>
    </xf>
    <xf numFmtId="0" fontId="3" fillId="0" borderId="79" xfId="0" applyFont="1" applyFill="1" applyBorder="1" applyAlignment="1">
      <alignment vertical="center"/>
    </xf>
    <xf numFmtId="0" fontId="4" fillId="0" borderId="79"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2"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72" fontId="9" fillId="37" borderId="54" xfId="20" applyBorder="1"/>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72" fontId="9" fillId="37" borderId="23" xfId="20" applyBorder="1"/>
    <xf numFmtId="172" fontId="9" fillId="37" borderId="88" xfId="20" applyBorder="1"/>
    <xf numFmtId="172" fontId="9" fillId="37" borderId="24" xfId="20" applyBorder="1"/>
    <xf numFmtId="0" fontId="3" fillId="0" borderId="91" xfId="0" applyFont="1" applyFill="1" applyBorder="1" applyAlignment="1">
      <alignment horizontal="center" vertical="center"/>
    </xf>
    <xf numFmtId="0" fontId="3" fillId="0" borderId="92" xfId="0" applyFont="1" applyFill="1" applyBorder="1" applyAlignment="1">
      <alignment vertical="center"/>
    </xf>
    <xf numFmtId="172" fontId="9" fillId="37" borderId="29" xfId="20" applyBorder="1"/>
    <xf numFmtId="0" fontId="4" fillId="0" borderId="0" xfId="0" applyFont="1" applyFill="1" applyAlignment="1">
      <alignment horizontal="center"/>
    </xf>
    <xf numFmtId="0" fontId="86" fillId="0" borderId="79" xfId="0" applyFont="1" applyFill="1" applyBorder="1" applyAlignment="1">
      <alignment horizontal="center" vertical="center" wrapText="1"/>
    </xf>
    <xf numFmtId="0" fontId="86" fillId="0" borderId="80" xfId="0" applyFont="1" applyFill="1" applyBorder="1" applyAlignment="1">
      <alignment horizontal="center" vertical="center" wrapText="1"/>
    </xf>
    <xf numFmtId="0" fontId="93" fillId="0" borderId="0" xfId="11" applyFont="1" applyFill="1" applyBorder="1" applyProtection="1"/>
    <xf numFmtId="0" fontId="4" fillId="36" borderId="15" xfId="0" applyFont="1" applyFill="1" applyBorder="1" applyAlignment="1">
      <alignment horizontal="center" vertical="center" wrapText="1"/>
    </xf>
    <xf numFmtId="0" fontId="4" fillId="36" borderId="16" xfId="0" applyFont="1" applyFill="1" applyBorder="1" applyAlignment="1">
      <alignment horizontal="center" vertical="center" wrapText="1"/>
    </xf>
    <xf numFmtId="0" fontId="4" fillId="36" borderId="17" xfId="0" applyFont="1" applyFill="1" applyBorder="1" applyAlignment="1">
      <alignment horizontal="left" vertical="center" wrapText="1"/>
    </xf>
    <xf numFmtId="0" fontId="4" fillId="36" borderId="80"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63"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2" fillId="36" borderId="80" xfId="0" applyNumberFormat="1" applyFont="1" applyFill="1" applyBorder="1" applyAlignment="1">
      <alignment vertical="center" wrapText="1"/>
    </xf>
    <xf numFmtId="3" fontId="102" fillId="36" borderId="21" xfId="0" applyNumberFormat="1" applyFont="1" applyFill="1" applyBorder="1" applyAlignment="1">
      <alignment vertical="center" wrapText="1"/>
    </xf>
    <xf numFmtId="3" fontId="102" fillId="36"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60" applyFont="1" applyFill="1" applyBorder="1" applyAlignment="1" applyProtection="1">
      <alignment horizontal="left" wrapText="1"/>
    </xf>
    <xf numFmtId="0" fontId="84" fillId="0" borderId="3" xfId="20960" applyFont="1" applyFill="1" applyBorder="1" applyAlignment="1" applyProtection="1">
      <alignment horizontal="left" wrapText="1"/>
    </xf>
    <xf numFmtId="0" fontId="2" fillId="0" borderId="3" xfId="20960" applyFont="1" applyFill="1" applyBorder="1" applyAlignment="1" applyProtection="1">
      <alignment horizontal="left" wrapText="1"/>
    </xf>
    <xf numFmtId="0" fontId="2" fillId="0" borderId="2" xfId="20960" applyFont="1" applyFill="1" applyBorder="1" applyAlignment="1" applyProtection="1">
      <alignment horizontal="left" wrapText="1"/>
    </xf>
    <xf numFmtId="0" fontId="0" fillId="0" borderId="0" xfId="0" applyAlignment="1">
      <alignment wrapText="1"/>
    </xf>
    <xf numFmtId="0" fontId="45" fillId="76" borderId="99" xfId="20964" applyFont="1" applyFill="1" applyBorder="1" applyAlignment="1">
      <alignment vertical="center"/>
    </xf>
    <xf numFmtId="0" fontId="45" fillId="76" borderId="100" xfId="20964" applyFont="1" applyFill="1" applyBorder="1" applyAlignment="1">
      <alignment vertical="center"/>
    </xf>
    <xf numFmtId="0" fontId="45" fillId="76" borderId="97" xfId="20964" applyFont="1" applyFill="1" applyBorder="1" applyAlignment="1">
      <alignment vertical="center"/>
    </xf>
    <xf numFmtId="0" fontId="104" fillId="70" borderId="96" xfId="20964" applyFont="1" applyFill="1" applyBorder="1" applyAlignment="1">
      <alignment horizontal="center" vertical="center"/>
    </xf>
    <xf numFmtId="0" fontId="104" fillId="70" borderId="97" xfId="20964" applyFont="1" applyFill="1" applyBorder="1" applyAlignment="1">
      <alignment horizontal="left" vertical="center" wrapText="1"/>
    </xf>
    <xf numFmtId="167" fontId="104" fillId="0" borderId="98" xfId="7" applyNumberFormat="1" applyFont="1" applyFill="1" applyBorder="1" applyAlignment="1" applyProtection="1">
      <alignment horizontal="right" vertical="center"/>
      <protection locked="0"/>
    </xf>
    <xf numFmtId="0" fontId="103" fillId="77" borderId="98" xfId="20964" applyFont="1" applyFill="1" applyBorder="1" applyAlignment="1">
      <alignment horizontal="center" vertical="center"/>
    </xf>
    <xf numFmtId="0" fontId="103" fillId="77" borderId="100" xfId="20964" applyFont="1" applyFill="1" applyBorder="1" applyAlignment="1">
      <alignment vertical="top" wrapText="1"/>
    </xf>
    <xf numFmtId="167" fontId="45" fillId="76" borderId="97" xfId="7" applyNumberFormat="1" applyFont="1" applyFill="1" applyBorder="1" applyAlignment="1">
      <alignment horizontal="right" vertical="center"/>
    </xf>
    <xf numFmtId="0" fontId="105" fillId="70" borderId="96" xfId="20964" applyFont="1" applyFill="1" applyBorder="1" applyAlignment="1">
      <alignment horizontal="center" vertical="center"/>
    </xf>
    <xf numFmtId="0" fontId="104" fillId="70" borderId="100" xfId="20964" applyFont="1" applyFill="1" applyBorder="1" applyAlignment="1">
      <alignment vertical="center" wrapText="1"/>
    </xf>
    <xf numFmtId="0" fontId="104" fillId="70" borderId="97" xfId="20964" applyFont="1" applyFill="1" applyBorder="1" applyAlignment="1">
      <alignment horizontal="left" vertical="center"/>
    </xf>
    <xf numFmtId="0" fontId="105" fillId="3" borderId="96" xfId="20964" applyFont="1" applyFill="1" applyBorder="1" applyAlignment="1">
      <alignment horizontal="center" vertical="center"/>
    </xf>
    <xf numFmtId="0" fontId="104" fillId="3" borderId="97" xfId="20964" applyFont="1" applyFill="1" applyBorder="1" applyAlignment="1">
      <alignment horizontal="left" vertical="center"/>
    </xf>
    <xf numFmtId="0" fontId="105" fillId="0" borderId="96" xfId="20964" applyFont="1" applyFill="1" applyBorder="1" applyAlignment="1">
      <alignment horizontal="center" vertical="center"/>
    </xf>
    <xf numFmtId="0" fontId="104" fillId="0" borderId="97" xfId="20964" applyFont="1" applyFill="1" applyBorder="1" applyAlignment="1">
      <alignment horizontal="left" vertical="center"/>
    </xf>
    <xf numFmtId="0" fontId="106" fillId="77" borderId="98" xfId="20964" applyFont="1" applyFill="1" applyBorder="1" applyAlignment="1">
      <alignment horizontal="center" vertical="center"/>
    </xf>
    <xf numFmtId="0" fontId="103" fillId="77" borderId="100" xfId="20964" applyFont="1" applyFill="1" applyBorder="1" applyAlignment="1">
      <alignment vertical="center"/>
    </xf>
    <xf numFmtId="167" fontId="104" fillId="77" borderId="98" xfId="7" applyNumberFormat="1" applyFont="1" applyFill="1" applyBorder="1" applyAlignment="1" applyProtection="1">
      <alignment horizontal="right" vertical="center"/>
      <protection locked="0"/>
    </xf>
    <xf numFmtId="0" fontId="103" fillId="76" borderId="99" xfId="20964" applyFont="1" applyFill="1" applyBorder="1" applyAlignment="1">
      <alignment vertical="center"/>
    </xf>
    <xf numFmtId="0" fontId="103" fillId="76" borderId="100" xfId="20964" applyFont="1" applyFill="1" applyBorder="1" applyAlignment="1">
      <alignment vertical="center"/>
    </xf>
    <xf numFmtId="167" fontId="103" fillId="76" borderId="97" xfId="7" applyNumberFormat="1" applyFont="1" applyFill="1" applyBorder="1" applyAlignment="1">
      <alignment horizontal="right" vertical="center"/>
    </xf>
    <xf numFmtId="0" fontId="108" fillId="3" borderId="96" xfId="20964" applyFont="1" applyFill="1" applyBorder="1" applyAlignment="1">
      <alignment horizontal="center" vertical="center"/>
    </xf>
    <xf numFmtId="0" fontId="109" fillId="77" borderId="98" xfId="20964" applyFont="1" applyFill="1" applyBorder="1" applyAlignment="1">
      <alignment horizontal="center" vertical="center"/>
    </xf>
    <xf numFmtId="0" fontId="45" fillId="77" borderId="100" xfId="20964" applyFont="1" applyFill="1" applyBorder="1" applyAlignment="1">
      <alignment vertical="center"/>
    </xf>
    <xf numFmtId="0" fontId="108" fillId="70" borderId="96" xfId="20964" applyFont="1" applyFill="1" applyBorder="1" applyAlignment="1">
      <alignment horizontal="center" vertical="center"/>
    </xf>
    <xf numFmtId="167" fontId="104" fillId="3" borderId="98" xfId="7" applyNumberFormat="1" applyFont="1" applyFill="1" applyBorder="1" applyAlignment="1" applyProtection="1">
      <alignment horizontal="right" vertical="center"/>
      <protection locked="0"/>
    </xf>
    <xf numFmtId="0" fontId="109" fillId="3" borderId="98" xfId="20964" applyFont="1" applyFill="1" applyBorder="1" applyAlignment="1">
      <alignment horizontal="center" vertical="center"/>
    </xf>
    <xf numFmtId="0" fontId="45" fillId="3" borderId="100" xfId="20964" applyFont="1" applyFill="1" applyBorder="1" applyAlignment="1">
      <alignment vertical="center"/>
    </xf>
    <xf numFmtId="0" fontId="105" fillId="70" borderId="98" xfId="20964" applyFont="1" applyFill="1" applyBorder="1" applyAlignment="1">
      <alignment horizontal="center" vertical="center"/>
    </xf>
    <xf numFmtId="0" fontId="19" fillId="70" borderId="98" xfId="20964" applyFont="1" applyFill="1" applyBorder="1" applyAlignment="1">
      <alignment horizontal="center" vertical="center"/>
    </xf>
    <xf numFmtId="0" fontId="99" fillId="0" borderId="98" xfId="0" applyFont="1" applyFill="1" applyBorder="1" applyAlignment="1">
      <alignment horizontal="left" vertical="center" wrapText="1"/>
    </xf>
    <xf numFmtId="10" fontId="95" fillId="0" borderId="98" xfId="20962" applyNumberFormat="1" applyFont="1" applyFill="1" applyBorder="1" applyAlignment="1">
      <alignment horizontal="left" vertical="center" wrapText="1"/>
    </xf>
    <xf numFmtId="10" fontId="3" fillId="0" borderId="98" xfId="20962" applyNumberFormat="1" applyFont="1" applyFill="1" applyBorder="1" applyAlignment="1">
      <alignment horizontal="left" vertical="center" wrapText="1"/>
    </xf>
    <xf numFmtId="10" fontId="4" fillId="36" borderId="98" xfId="0" applyNumberFormat="1" applyFont="1" applyFill="1" applyBorder="1" applyAlignment="1">
      <alignment horizontal="left" vertical="center" wrapText="1"/>
    </xf>
    <xf numFmtId="10" fontId="99" fillId="0" borderId="98" xfId="20962" applyNumberFormat="1" applyFont="1" applyFill="1" applyBorder="1" applyAlignment="1">
      <alignment horizontal="left" vertical="center" wrapText="1"/>
    </xf>
    <xf numFmtId="10" fontId="4" fillId="36" borderId="98" xfId="20962" applyNumberFormat="1" applyFont="1" applyFill="1" applyBorder="1" applyAlignment="1">
      <alignment horizontal="left" vertical="center" wrapText="1"/>
    </xf>
    <xf numFmtId="10" fontId="4" fillId="36" borderId="98" xfId="0" applyNumberFormat="1" applyFont="1" applyFill="1" applyBorder="1" applyAlignment="1">
      <alignment horizontal="center" vertical="center" wrapText="1"/>
    </xf>
    <xf numFmtId="10" fontId="101" fillId="0" borderId="21" xfId="20962" applyNumberFormat="1" applyFont="1" applyFill="1" applyBorder="1" applyAlignment="1" applyProtection="1">
      <alignment horizontal="left" vertical="center"/>
    </xf>
    <xf numFmtId="0" fontId="4" fillId="36" borderId="98" xfId="0" applyFont="1" applyFill="1" applyBorder="1" applyAlignment="1">
      <alignment horizontal="left" vertical="center" wrapText="1"/>
    </xf>
    <xf numFmtId="0" fontId="3" fillId="0" borderId="98" xfId="0" applyFont="1" applyFill="1" applyBorder="1" applyAlignment="1">
      <alignment horizontal="left" vertical="center" wrapText="1"/>
    </xf>
    <xf numFmtId="0" fontId="4" fillId="36" borderId="81" xfId="0" applyFont="1" applyFill="1" applyBorder="1" applyAlignment="1">
      <alignment vertical="center" wrapText="1"/>
    </xf>
    <xf numFmtId="0" fontId="4" fillId="36" borderId="97" xfId="0" applyFont="1" applyFill="1" applyBorder="1" applyAlignment="1">
      <alignment vertical="center" wrapText="1"/>
    </xf>
    <xf numFmtId="0" fontId="4" fillId="36" borderId="68" xfId="0" applyFont="1" applyFill="1" applyBorder="1" applyAlignment="1">
      <alignment vertical="center" wrapText="1"/>
    </xf>
    <xf numFmtId="0" fontId="4" fillId="36" borderId="28" xfId="0" applyFont="1" applyFill="1" applyBorder="1" applyAlignment="1">
      <alignment vertical="center" wrapText="1"/>
    </xf>
    <xf numFmtId="0" fontId="84" fillId="0" borderId="98" xfId="0" applyFont="1" applyBorder="1"/>
    <xf numFmtId="0" fontId="6" fillId="0" borderId="98" xfId="17" applyFill="1" applyBorder="1" applyAlignment="1" applyProtection="1">
      <alignment horizontal="left" vertical="center"/>
    </xf>
    <xf numFmtId="0" fontId="6" fillId="0" borderId="98" xfId="17" applyBorder="1" applyAlignment="1" applyProtection="1"/>
    <xf numFmtId="0" fontId="84" fillId="0" borderId="98" xfId="0" applyFont="1" applyFill="1" applyBorder="1"/>
    <xf numFmtId="0" fontId="6" fillId="0" borderId="98" xfId="17" applyFill="1" applyBorder="1" applyAlignment="1" applyProtection="1">
      <alignment horizontal="left" vertical="center" wrapText="1"/>
    </xf>
    <xf numFmtId="0" fontId="6" fillId="0" borderId="98"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6" borderId="98" xfId="0" applyNumberFormat="1" applyFont="1" applyFill="1" applyBorder="1" applyAlignment="1">
      <alignment vertical="center" wrapText="1"/>
    </xf>
    <xf numFmtId="3" fontId="102" fillId="36" borderId="99" xfId="0" applyNumberFormat="1" applyFont="1" applyFill="1" applyBorder="1" applyAlignment="1">
      <alignment vertical="center" wrapText="1"/>
    </xf>
    <xf numFmtId="3" fontId="102" fillId="36" borderId="23"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72" fontId="2" fillId="37" borderId="0" xfId="20" applyFont="1" applyBorder="1"/>
    <xf numFmtId="172" fontId="2" fillId="37" borderId="95"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3" xfId="0" applyFont="1" applyFill="1" applyBorder="1"/>
    <xf numFmtId="0" fontId="3" fillId="3" borderId="101" xfId="0" applyFont="1" applyFill="1" applyBorder="1" applyAlignment="1">
      <alignment wrapText="1"/>
    </xf>
    <xf numFmtId="0" fontId="3" fillId="3" borderId="102" xfId="0" applyFont="1" applyFill="1" applyBorder="1"/>
    <xf numFmtId="0" fontId="4" fillId="3" borderId="74" xfId="0" applyFont="1" applyFill="1" applyBorder="1" applyAlignment="1">
      <alignment horizontal="center" wrapText="1"/>
    </xf>
    <xf numFmtId="0" fontId="3" fillId="0" borderId="98" xfId="0" applyFont="1" applyFill="1" applyBorder="1" applyAlignment="1">
      <alignment horizontal="center"/>
    </xf>
    <xf numFmtId="0" fontId="3" fillId="0" borderId="98" xfId="0" applyFont="1" applyBorder="1" applyAlignment="1">
      <alignment horizontal="center"/>
    </xf>
    <xf numFmtId="0" fontId="3" fillId="3" borderId="62"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5" xfId="0" applyFont="1" applyFill="1" applyBorder="1" applyAlignment="1">
      <alignment horizontal="center" vertical="center" wrapText="1"/>
    </xf>
    <xf numFmtId="0" fontId="3" fillId="0" borderId="17" xfId="0" applyFont="1" applyBorder="1"/>
    <xf numFmtId="0" fontId="3" fillId="0" borderId="98" xfId="0" applyFont="1" applyBorder="1" applyAlignment="1">
      <alignment wrapText="1"/>
    </xf>
    <xf numFmtId="0" fontId="98" fillId="0" borderId="98" xfId="0" applyFont="1" applyBorder="1" applyAlignment="1">
      <alignment horizontal="left" wrapText="1" indent="2"/>
    </xf>
    <xf numFmtId="0" fontId="4" fillId="0" borderId="17" xfId="0" applyFont="1" applyBorder="1"/>
    <xf numFmtId="0" fontId="4" fillId="0" borderId="98" xfId="0" applyFont="1" applyBorder="1" applyAlignment="1">
      <alignment wrapText="1"/>
    </xf>
    <xf numFmtId="0" fontId="110" fillId="3" borderId="62" xfId="0" applyFont="1" applyFill="1" applyBorder="1" applyAlignment="1">
      <alignment horizontal="left"/>
    </xf>
    <xf numFmtId="0" fontId="110" fillId="3" borderId="0" xfId="0" applyFont="1" applyFill="1" applyBorder="1" applyAlignment="1">
      <alignment horizontal="center"/>
    </xf>
    <xf numFmtId="0" fontId="98" fillId="0" borderId="98"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5" xfId="0" applyFont="1" applyFill="1" applyBorder="1"/>
    <xf numFmtId="0" fontId="4" fillId="0" borderId="20" xfId="0" applyFont="1" applyBorder="1"/>
    <xf numFmtId="0" fontId="4" fillId="0" borderId="21" xfId="0" applyFont="1" applyBorder="1" applyAlignment="1">
      <alignment wrapText="1"/>
    </xf>
    <xf numFmtId="10" fontId="4" fillId="0" borderId="22" xfId="20962" applyNumberFormat="1" applyFont="1" applyBorder="1"/>
    <xf numFmtId="0" fontId="2" fillId="2" borderId="86" xfId="0" applyFont="1" applyFill="1" applyBorder="1" applyAlignment="1">
      <alignment horizontal="right" vertical="center"/>
    </xf>
    <xf numFmtId="0" fontId="2" fillId="0" borderId="96" xfId="0" applyFont="1" applyBorder="1" applyAlignment="1">
      <alignment vertical="center" wrapText="1"/>
    </xf>
    <xf numFmtId="0" fontId="111" fillId="0" borderId="0" xfId="11" applyFont="1" applyFill="1" applyBorder="1" applyProtection="1"/>
    <xf numFmtId="0" fontId="111" fillId="0" borderId="0" xfId="11" applyFont="1" applyFill="1" applyBorder="1" applyAlignment="1" applyProtection="1"/>
    <xf numFmtId="0" fontId="113" fillId="0" borderId="0" xfId="11" applyFont="1" applyFill="1" applyBorder="1" applyAlignment="1" applyProtection="1"/>
    <xf numFmtId="0" fontId="112" fillId="0" borderId="0" xfId="0" applyFont="1" applyFill="1"/>
    <xf numFmtId="0" fontId="114" fillId="0" borderId="67" xfId="0" applyNumberFormat="1" applyFont="1" applyFill="1" applyBorder="1" applyAlignment="1">
      <alignment horizontal="left" vertical="center" wrapText="1"/>
    </xf>
    <xf numFmtId="0" fontId="6" fillId="0" borderId="113" xfId="17" applyBorder="1" applyAlignment="1" applyProtection="1"/>
    <xf numFmtId="0" fontId="112" fillId="0" borderId="0" xfId="0" applyFont="1" applyFill="1" applyAlignment="1">
      <alignment horizontal="left" vertical="top" wrapText="1"/>
    </xf>
    <xf numFmtId="0" fontId="2" fillId="0" borderId="113" xfId="0" applyFont="1" applyFill="1" applyBorder="1" applyAlignment="1" applyProtection="1">
      <alignment horizontal="center" vertical="center" wrapText="1"/>
    </xf>
    <xf numFmtId="0" fontId="110" fillId="0" borderId="113" xfId="0" applyFont="1" applyBorder="1" applyAlignment="1">
      <alignment horizontal="center" vertical="center"/>
    </xf>
    <xf numFmtId="0" fontId="0" fillId="0" borderId="113" xfId="0" applyBorder="1" applyAlignment="1">
      <alignment horizontal="center"/>
    </xf>
    <xf numFmtId="0" fontId="123" fillId="3" borderId="113" xfId="20966" applyFont="1" applyFill="1" applyBorder="1" applyAlignment="1">
      <alignment horizontal="left" vertical="center" wrapText="1"/>
    </xf>
    <xf numFmtId="0" fontId="124" fillId="0" borderId="113" xfId="20966" applyFont="1" applyFill="1" applyBorder="1" applyAlignment="1">
      <alignment horizontal="left" vertical="center" wrapText="1" indent="1"/>
    </xf>
    <xf numFmtId="0" fontId="125" fillId="3" borderId="123" xfId="0" applyFont="1" applyFill="1" applyBorder="1" applyAlignment="1">
      <alignment horizontal="left" vertical="center" wrapText="1"/>
    </xf>
    <xf numFmtId="0" fontId="124" fillId="3" borderId="113" xfId="20966" applyFont="1" applyFill="1" applyBorder="1" applyAlignment="1">
      <alignment horizontal="left" vertical="center" wrapText="1" indent="1"/>
    </xf>
    <xf numFmtId="0" fontId="123" fillId="0" borderId="123" xfId="0" applyFont="1" applyFill="1" applyBorder="1" applyAlignment="1">
      <alignment horizontal="left" vertical="center" wrapText="1"/>
    </xf>
    <xf numFmtId="0" fontId="125" fillId="0" borderId="123" xfId="0" applyFont="1" applyFill="1" applyBorder="1" applyAlignment="1">
      <alignment horizontal="left" vertical="center" wrapText="1"/>
    </xf>
    <xf numFmtId="0" fontId="125" fillId="0" borderId="123" xfId="0" applyFont="1" applyFill="1" applyBorder="1" applyAlignment="1">
      <alignment vertical="center" wrapText="1"/>
    </xf>
    <xf numFmtId="0" fontId="126" fillId="0" borderId="123" xfId="0" applyFont="1" applyFill="1" applyBorder="1" applyAlignment="1">
      <alignment horizontal="left" vertical="center" wrapText="1" indent="1"/>
    </xf>
    <xf numFmtId="0" fontId="126" fillId="3" borderId="123" xfId="0" applyFont="1" applyFill="1" applyBorder="1" applyAlignment="1">
      <alignment horizontal="left" vertical="center" wrapText="1" indent="1"/>
    </xf>
    <xf numFmtId="0" fontId="125" fillId="3" borderId="124" xfId="0" applyFont="1" applyFill="1" applyBorder="1" applyAlignment="1">
      <alignment horizontal="left" vertical="center" wrapText="1"/>
    </xf>
    <xf numFmtId="0" fontId="126" fillId="0" borderId="113" xfId="20966" applyFont="1" applyFill="1" applyBorder="1" applyAlignment="1">
      <alignment horizontal="left" vertical="center" wrapText="1" indent="1"/>
    </xf>
    <xf numFmtId="0" fontId="125" fillId="0" borderId="113" xfId="0" applyFont="1" applyFill="1" applyBorder="1" applyAlignment="1">
      <alignment horizontal="left" vertical="center" wrapText="1"/>
    </xf>
    <xf numFmtId="0" fontId="127" fillId="0" borderId="113" xfId="20966" applyFont="1" applyFill="1" applyBorder="1" applyAlignment="1">
      <alignment horizontal="center" vertical="center" wrapText="1"/>
    </xf>
    <xf numFmtId="0" fontId="125" fillId="3" borderId="125" xfId="0" applyFont="1" applyFill="1" applyBorder="1" applyAlignment="1">
      <alignment horizontal="left" vertical="center" wrapText="1"/>
    </xf>
    <xf numFmtId="0" fontId="0" fillId="0" borderId="126" xfId="0" applyBorder="1" applyAlignment="1">
      <alignment horizontal="center"/>
    </xf>
    <xf numFmtId="0" fontId="124" fillId="3" borderId="126" xfId="20966" applyFont="1" applyFill="1" applyBorder="1" applyAlignment="1">
      <alignment horizontal="left" vertical="center" wrapText="1" indent="1"/>
    </xf>
    <xf numFmtId="0" fontId="124" fillId="3" borderId="123" xfId="0" applyFont="1" applyFill="1" applyBorder="1" applyAlignment="1">
      <alignment horizontal="left" vertical="center" wrapText="1" indent="1"/>
    </xf>
    <xf numFmtId="0" fontId="124" fillId="0" borderId="126" xfId="20966" applyFont="1" applyFill="1" applyBorder="1" applyAlignment="1">
      <alignment horizontal="left" vertical="center" wrapText="1" indent="1"/>
    </xf>
    <xf numFmtId="0" fontId="125" fillId="0" borderId="123" xfId="0" applyFont="1" applyBorder="1" applyAlignment="1">
      <alignment horizontal="left" vertical="center" wrapText="1"/>
    </xf>
    <xf numFmtId="0" fontId="124" fillId="0" borderId="123" xfId="0" applyFont="1" applyBorder="1" applyAlignment="1">
      <alignment horizontal="left" vertical="center" wrapText="1" indent="1"/>
    </xf>
    <xf numFmtId="0" fontId="124" fillId="0" borderId="124" xfId="0" applyFont="1" applyBorder="1" applyAlignment="1">
      <alignment horizontal="left" vertical="center" wrapText="1" indent="1"/>
    </xf>
    <xf numFmtId="0" fontId="125" fillId="0" borderId="126" xfId="20966" applyFont="1" applyFill="1" applyBorder="1" applyAlignment="1">
      <alignment horizontal="left" vertical="center" wrapText="1"/>
    </xf>
    <xf numFmtId="0" fontId="125" fillId="0" borderId="126" xfId="0" applyFont="1" applyFill="1" applyBorder="1" applyAlignment="1">
      <alignment vertical="center" wrapText="1"/>
    </xf>
    <xf numFmtId="0" fontId="127" fillId="0" borderId="126" xfId="20966" applyFont="1" applyFill="1" applyBorder="1" applyAlignment="1">
      <alignment horizontal="center" vertical="center" wrapText="1"/>
    </xf>
    <xf numFmtId="0" fontId="125" fillId="3" borderId="126" xfId="20966" applyFont="1" applyFill="1" applyBorder="1" applyAlignment="1">
      <alignment horizontal="left" vertical="center" wrapText="1"/>
    </xf>
    <xf numFmtId="0" fontId="128" fillId="0" borderId="0" xfId="0" applyFont="1" applyAlignment="1">
      <alignment horizontal="justify"/>
    </xf>
    <xf numFmtId="0" fontId="125" fillId="0" borderId="126" xfId="0" applyFont="1" applyFill="1" applyBorder="1" applyAlignment="1">
      <alignment horizontal="left" vertical="center" wrapText="1"/>
    </xf>
    <xf numFmtId="0" fontId="0" fillId="0" borderId="0" xfId="0" applyAlignment="1">
      <alignment horizontal="center"/>
    </xf>
    <xf numFmtId="0" fontId="0" fillId="0" borderId="0" xfId="0" applyAlignment="1">
      <alignment horizontal="left" vertical="center"/>
    </xf>
    <xf numFmtId="0" fontId="2" fillId="0" borderId="126" xfId="0" applyFont="1" applyFill="1" applyBorder="1" applyAlignment="1" applyProtection="1">
      <alignment horizontal="center" vertical="center" wrapText="1"/>
    </xf>
    <xf numFmtId="0" fontId="0" fillId="0" borderId="126" xfId="0" applyBorder="1" applyAlignment="1">
      <alignment horizontal="center" vertical="center"/>
    </xf>
    <xf numFmtId="0" fontId="125" fillId="0" borderId="131" xfId="0" applyFont="1" applyFill="1" applyBorder="1" applyAlignment="1">
      <alignment horizontal="justify" vertical="center" wrapText="1"/>
    </xf>
    <xf numFmtId="0" fontId="124" fillId="0" borderId="123" xfId="0" applyFont="1" applyFill="1" applyBorder="1" applyAlignment="1">
      <alignment horizontal="left" vertical="center" wrapText="1" indent="1"/>
    </xf>
    <xf numFmtId="0" fontId="124" fillId="0" borderId="124" xfId="0" applyFont="1" applyFill="1" applyBorder="1" applyAlignment="1">
      <alignment horizontal="left" vertical="center" wrapText="1" indent="1"/>
    </xf>
    <xf numFmtId="0" fontId="125" fillId="0" borderId="123" xfId="0" applyFont="1" applyFill="1" applyBorder="1" applyAlignment="1">
      <alignment horizontal="justify" vertical="center" wrapText="1"/>
    </xf>
    <xf numFmtId="0" fontId="123" fillId="0" borderId="123" xfId="0" applyFont="1" applyFill="1" applyBorder="1" applyAlignment="1">
      <alignment horizontal="justify" vertical="center" wrapText="1"/>
    </xf>
    <xf numFmtId="0" fontId="125" fillId="3" borderId="123" xfId="0" applyFont="1" applyFill="1" applyBorder="1" applyAlignment="1">
      <alignment horizontal="justify" vertical="center" wrapText="1"/>
    </xf>
    <xf numFmtId="0" fontId="125" fillId="0" borderId="124" xfId="0" applyFont="1" applyFill="1" applyBorder="1" applyAlignment="1">
      <alignment horizontal="justify" vertical="center" wrapText="1"/>
    </xf>
    <xf numFmtId="0" fontId="125" fillId="0" borderId="125" xfId="0" applyFont="1" applyFill="1" applyBorder="1" applyAlignment="1">
      <alignment horizontal="justify" vertical="center" wrapText="1"/>
    </xf>
    <xf numFmtId="0" fontId="123" fillId="0" borderId="123" xfId="0" applyFont="1" applyFill="1" applyBorder="1" applyAlignment="1">
      <alignment vertical="center" wrapText="1"/>
    </xf>
    <xf numFmtId="0" fontId="124" fillId="0" borderId="123" xfId="0" applyFont="1" applyFill="1" applyBorder="1" applyAlignment="1">
      <alignment horizontal="left" vertical="center" wrapText="1"/>
    </xf>
    <xf numFmtId="0" fontId="125" fillId="0" borderId="132" xfId="0" applyFont="1" applyFill="1" applyBorder="1" applyAlignment="1">
      <alignment vertical="center" wrapText="1"/>
    </xf>
    <xf numFmtId="0" fontId="125" fillId="3" borderId="123" xfId="0" applyFont="1" applyFill="1" applyBorder="1" applyAlignment="1">
      <alignment vertical="center" wrapText="1"/>
    </xf>
    <xf numFmtId="0" fontId="103" fillId="0" borderId="129" xfId="0" applyNumberFormat="1" applyFont="1" applyFill="1" applyBorder="1" applyAlignment="1">
      <alignment vertical="center" wrapText="1"/>
    </xf>
    <xf numFmtId="0" fontId="2" fillId="0" borderId="129" xfId="0" applyNumberFormat="1" applyFont="1" applyFill="1" applyBorder="1" applyAlignment="1">
      <alignment horizontal="left" vertical="center" wrapText="1" indent="4"/>
    </xf>
    <xf numFmtId="0" fontId="45" fillId="0" borderId="129" xfId="0" applyNumberFormat="1" applyFont="1" applyFill="1" applyBorder="1" applyAlignment="1">
      <alignment vertical="center" wrapText="1"/>
    </xf>
    <xf numFmtId="0" fontId="2" fillId="0" borderId="126" xfId="0" applyFont="1" applyFill="1" applyBorder="1" applyAlignment="1" applyProtection="1">
      <alignment horizontal="left" vertical="center" indent="11"/>
      <protection locked="0"/>
    </xf>
    <xf numFmtId="0" fontId="46" fillId="0" borderId="126" xfId="0" applyFont="1" applyFill="1" applyBorder="1" applyAlignment="1" applyProtection="1">
      <alignment horizontal="left" vertical="center" indent="17"/>
      <protection locked="0"/>
    </xf>
    <xf numFmtId="0" fontId="110" fillId="0" borderId="126" xfId="0" applyFont="1" applyBorder="1" applyAlignment="1">
      <alignment vertical="center"/>
    </xf>
    <xf numFmtId="0" fontId="94" fillId="0" borderId="126" xfId="0" applyNumberFormat="1" applyFont="1" applyFill="1" applyBorder="1" applyAlignment="1">
      <alignment vertical="center" wrapText="1"/>
    </xf>
    <xf numFmtId="0" fontId="95" fillId="0" borderId="129" xfId="0" applyNumberFormat="1" applyFont="1" applyFill="1" applyBorder="1" applyAlignment="1">
      <alignment horizontal="left" vertical="center" wrapText="1"/>
    </xf>
    <xf numFmtId="0" fontId="2" fillId="0" borderId="129" xfId="0" applyNumberFormat="1" applyFont="1" applyFill="1" applyBorder="1" applyAlignment="1">
      <alignment horizontal="left" vertical="center" wrapText="1"/>
    </xf>
    <xf numFmtId="196" fontId="93" fillId="0" borderId="0" xfId="0" applyNumberFormat="1" applyFont="1" applyFill="1" applyBorder="1" applyAlignment="1" applyProtection="1">
      <alignment horizontal="right"/>
    </xf>
    <xf numFmtId="0" fontId="124" fillId="3" borderId="124" xfId="0" applyFont="1" applyFill="1" applyBorder="1" applyAlignment="1">
      <alignment horizontal="left" vertical="center" wrapText="1" indent="1"/>
    </xf>
    <xf numFmtId="0" fontId="124" fillId="3" borderId="126" xfId="0" applyFont="1" applyFill="1" applyBorder="1" applyAlignment="1">
      <alignment horizontal="left" vertical="center" wrapText="1" indent="1"/>
    </xf>
    <xf numFmtId="0" fontId="125" fillId="0" borderId="126" xfId="0" applyFont="1" applyBorder="1" applyAlignment="1">
      <alignment horizontal="left" vertical="center" wrapText="1"/>
    </xf>
    <xf numFmtId="0" fontId="124" fillId="0" borderId="126" xfId="0" applyFont="1" applyBorder="1" applyAlignment="1">
      <alignment horizontal="left" vertical="center" wrapText="1" indent="1"/>
    </xf>
    <xf numFmtId="0" fontId="125" fillId="3" borderId="126" xfId="0" applyFont="1" applyFill="1" applyBorder="1" applyAlignment="1">
      <alignment horizontal="left" vertical="center" wrapText="1"/>
    </xf>
    <xf numFmtId="0" fontId="126" fillId="3" borderId="126" xfId="0" applyFont="1" applyFill="1" applyBorder="1" applyAlignment="1">
      <alignment horizontal="left" vertical="center" wrapText="1" indent="1"/>
    </xf>
    <xf numFmtId="0" fontId="128" fillId="0" borderId="126" xfId="0" applyFont="1" applyBorder="1" applyAlignment="1">
      <alignment horizontal="justify"/>
    </xf>
    <xf numFmtId="0" fontId="124" fillId="0" borderId="126" xfId="0" applyFont="1" applyFill="1" applyBorder="1" applyAlignment="1">
      <alignment horizontal="left" vertical="center" wrapText="1" indent="1"/>
    </xf>
    <xf numFmtId="0" fontId="112" fillId="0" borderId="0" xfId="0" applyFont="1"/>
    <xf numFmtId="0" fontId="115" fillId="0" borderId="126" xfId="0" applyFont="1" applyBorder="1"/>
    <xf numFmtId="49" fontId="117" fillId="0" borderId="126" xfId="5" applyNumberFormat="1" applyFont="1" applyFill="1" applyBorder="1" applyAlignment="1" applyProtection="1">
      <alignment horizontal="right" vertical="center"/>
      <protection locked="0"/>
    </xf>
    <xf numFmtId="0" fontId="116" fillId="3" borderId="126" xfId="13" applyFont="1" applyFill="1" applyBorder="1" applyAlignment="1" applyProtection="1">
      <alignment horizontal="left" vertical="center" wrapText="1"/>
      <protection locked="0"/>
    </xf>
    <xf numFmtId="49" fontId="116" fillId="3" borderId="126" xfId="5" applyNumberFormat="1" applyFont="1" applyFill="1" applyBorder="1" applyAlignment="1" applyProtection="1">
      <alignment horizontal="right" vertical="center"/>
      <protection locked="0"/>
    </xf>
    <xf numFmtId="0" fontId="116" fillId="0" borderId="126" xfId="13" applyFont="1" applyFill="1" applyBorder="1" applyAlignment="1" applyProtection="1">
      <alignment horizontal="left" vertical="center" wrapText="1"/>
      <protection locked="0"/>
    </xf>
    <xf numFmtId="49" fontId="116" fillId="0" borderId="126" xfId="5" applyNumberFormat="1" applyFont="1" applyFill="1" applyBorder="1" applyAlignment="1" applyProtection="1">
      <alignment horizontal="right" vertical="center"/>
      <protection locked="0"/>
    </xf>
    <xf numFmtId="0" fontId="118" fillId="0" borderId="126" xfId="13" applyFont="1" applyFill="1" applyBorder="1" applyAlignment="1" applyProtection="1">
      <alignment horizontal="left" vertical="center" wrapText="1"/>
      <protection locked="0"/>
    </xf>
    <xf numFmtId="0" fontId="115" fillId="0" borderId="126" xfId="0" applyFont="1" applyFill="1" applyBorder="1" applyAlignment="1">
      <alignment horizontal="center" vertical="center" wrapText="1"/>
    </xf>
    <xf numFmtId="14" fontId="112" fillId="0" borderId="0" xfId="0" applyNumberFormat="1" applyFont="1"/>
    <xf numFmtId="43" fontId="95" fillId="0" borderId="0" xfId="7" applyFont="1"/>
    <xf numFmtId="0" fontId="112" fillId="0" borderId="0" xfId="0" applyFont="1" applyAlignment="1">
      <alignment wrapText="1"/>
    </xf>
    <xf numFmtId="0" fontId="111" fillId="0" borderId="126" xfId="0" applyFont="1" applyBorder="1"/>
    <xf numFmtId="0" fontId="111" fillId="0" borderId="126" xfId="0" applyFont="1" applyFill="1" applyBorder="1"/>
    <xf numFmtId="0" fontId="111" fillId="0" borderId="126" xfId="0" applyFont="1" applyBorder="1" applyAlignment="1">
      <alignment horizontal="left" indent="8"/>
    </xf>
    <xf numFmtId="0" fontId="111" fillId="0" borderId="126" xfId="0" applyFont="1" applyBorder="1" applyAlignment="1">
      <alignment wrapText="1"/>
    </xf>
    <xf numFmtId="0" fontId="115" fillId="0" borderId="0" xfId="0" applyFont="1"/>
    <xf numFmtId="0" fontId="114" fillId="0" borderId="126" xfId="0" applyFont="1" applyBorder="1"/>
    <xf numFmtId="49" fontId="117" fillId="0" borderId="126" xfId="5" applyNumberFormat="1" applyFont="1" applyFill="1" applyBorder="1" applyAlignment="1" applyProtection="1">
      <alignment horizontal="right" vertical="center" wrapText="1"/>
      <protection locked="0"/>
    </xf>
    <xf numFmtId="49" fontId="116" fillId="3" borderId="126" xfId="5" applyNumberFormat="1" applyFont="1" applyFill="1" applyBorder="1" applyAlignment="1" applyProtection="1">
      <alignment horizontal="right" vertical="center" wrapText="1"/>
      <protection locked="0"/>
    </xf>
    <xf numFmtId="49" fontId="116" fillId="0" borderId="126" xfId="5" applyNumberFormat="1" applyFont="1" applyFill="1" applyBorder="1" applyAlignment="1" applyProtection="1">
      <alignment horizontal="right" vertical="center" wrapText="1"/>
      <protection locked="0"/>
    </xf>
    <xf numFmtId="0" fontId="111" fillId="0" borderId="126" xfId="0" applyFont="1" applyBorder="1" applyAlignment="1">
      <alignment horizontal="center" vertical="center" wrapText="1"/>
    </xf>
    <xf numFmtId="0" fontId="111" fillId="0" borderId="130" xfId="0" applyFont="1" applyFill="1" applyBorder="1" applyAlignment="1">
      <alignment horizontal="center" vertical="center" wrapText="1"/>
    </xf>
    <xf numFmtId="0" fontId="111" fillId="0" borderId="126" xfId="0" applyFont="1" applyBorder="1" applyAlignment="1">
      <alignment horizontal="center" vertical="center"/>
    </xf>
    <xf numFmtId="0" fontId="111" fillId="0" borderId="0" xfId="0" applyFont="1"/>
    <xf numFmtId="0" fontId="111" fillId="0" borderId="0" xfId="0" applyFont="1" applyAlignment="1">
      <alignment wrapText="1"/>
    </xf>
    <xf numFmtId="0" fontId="112" fillId="0" borderId="0" xfId="0" applyFont="1" applyBorder="1"/>
    <xf numFmtId="0" fontId="112" fillId="0" borderId="0" xfId="0" applyFont="1" applyBorder="1" applyAlignment="1">
      <alignment horizontal="left"/>
    </xf>
    <xf numFmtId="0" fontId="114" fillId="0" borderId="126" xfId="0" applyFont="1" applyFill="1" applyBorder="1"/>
    <xf numFmtId="0" fontId="111" fillId="0" borderId="126" xfId="0" applyNumberFormat="1" applyFont="1" applyFill="1" applyBorder="1" applyAlignment="1">
      <alignment horizontal="left" vertical="center" wrapText="1"/>
    </xf>
    <xf numFmtId="0" fontId="114" fillId="0" borderId="126" xfId="0" applyFont="1" applyFill="1" applyBorder="1" applyAlignment="1">
      <alignment horizontal="left" wrapText="1" indent="1"/>
    </xf>
    <xf numFmtId="0" fontId="114" fillId="0" borderId="126" xfId="0" applyFont="1" applyFill="1" applyBorder="1" applyAlignment="1">
      <alignment horizontal="left" vertical="center" indent="1"/>
    </xf>
    <xf numFmtId="0" fontId="111" fillId="0" borderId="126" xfId="0" applyFont="1" applyFill="1" applyBorder="1" applyAlignment="1">
      <alignment horizontal="left" wrapText="1" indent="1"/>
    </xf>
    <xf numFmtId="0" fontId="111" fillId="0" borderId="126" xfId="0" applyFont="1" applyFill="1" applyBorder="1" applyAlignment="1">
      <alignment horizontal="left" indent="1"/>
    </xf>
    <xf numFmtId="0" fontId="111" fillId="0" borderId="126" xfId="0" applyFont="1" applyFill="1" applyBorder="1" applyAlignment="1">
      <alignment horizontal="left" wrapText="1" indent="4"/>
    </xf>
    <xf numFmtId="0" fontId="111" fillId="0" borderId="126" xfId="0" applyNumberFormat="1" applyFont="1" applyFill="1" applyBorder="1" applyAlignment="1">
      <alignment horizontal="left" indent="3"/>
    </xf>
    <xf numFmtId="0" fontId="114" fillId="0" borderId="126" xfId="0" applyFont="1" applyFill="1" applyBorder="1" applyAlignment="1">
      <alignment horizontal="left" indent="1"/>
    </xf>
    <xf numFmtId="0" fontId="112" fillId="78" borderId="126" xfId="0" applyFont="1" applyFill="1" applyBorder="1"/>
    <xf numFmtId="0" fontId="115" fillId="0" borderId="7" xfId="0" applyFont="1" applyBorder="1"/>
    <xf numFmtId="0" fontId="115" fillId="0" borderId="126" xfId="0" applyFont="1" applyFill="1" applyBorder="1"/>
    <xf numFmtId="0" fontId="112" fillId="0" borderId="126" xfId="0" applyFont="1" applyFill="1" applyBorder="1" applyAlignment="1">
      <alignment horizontal="left" wrapText="1" indent="2"/>
    </xf>
    <xf numFmtId="0" fontId="112" fillId="0" borderId="126" xfId="0" applyFont="1" applyFill="1" applyBorder="1"/>
    <xf numFmtId="0" fontId="112" fillId="0" borderId="126" xfId="0" applyFont="1" applyFill="1" applyBorder="1" applyAlignment="1">
      <alignment horizontal="left" wrapText="1"/>
    </xf>
    <xf numFmtId="0" fontId="111" fillId="0" borderId="0" xfId="0" applyFont="1" applyBorder="1"/>
    <xf numFmtId="0" fontId="111" fillId="0" borderId="126" xfId="0" applyFont="1" applyBorder="1" applyAlignment="1">
      <alignment horizontal="left" indent="1"/>
    </xf>
    <xf numFmtId="0" fontId="111" fillId="0" borderId="126" xfId="0" applyFont="1" applyBorder="1" applyAlignment="1">
      <alignment horizontal="center"/>
    </xf>
    <xf numFmtId="0" fontId="111" fillId="0" borderId="0" xfId="0" applyFont="1" applyBorder="1" applyAlignment="1">
      <alignment horizontal="center" vertical="center"/>
    </xf>
    <xf numFmtId="0" fontId="111" fillId="0" borderId="126" xfId="0" applyFont="1" applyFill="1" applyBorder="1" applyAlignment="1">
      <alignment horizontal="center" vertical="center" wrapText="1"/>
    </xf>
    <xf numFmtId="0" fontId="111" fillId="0" borderId="7" xfId="0" applyFont="1" applyBorder="1" applyAlignment="1">
      <alignment horizontal="center" vertical="center" wrapText="1"/>
    </xf>
    <xf numFmtId="0" fontId="111" fillId="0" borderId="7" xfId="0" applyFont="1" applyBorder="1" applyAlignment="1">
      <alignment wrapText="1"/>
    </xf>
    <xf numFmtId="0" fontId="111" fillId="0" borderId="0" xfId="0" applyFont="1" applyBorder="1" applyAlignment="1">
      <alignment horizontal="center" vertical="center" wrapText="1"/>
    </xf>
    <xf numFmtId="0" fontId="111" fillId="0" borderId="105" xfId="0" applyFont="1" applyFill="1" applyBorder="1" applyAlignment="1">
      <alignment horizontal="center" vertical="center" wrapText="1"/>
    </xf>
    <xf numFmtId="0" fontId="111" fillId="0" borderId="0" xfId="0" applyFont="1" applyFill="1" applyBorder="1" applyAlignment="1">
      <alignment horizontal="center" vertical="center" wrapText="1"/>
    </xf>
    <xf numFmtId="0" fontId="111" fillId="0" borderId="129" xfId="0" applyFont="1" applyFill="1" applyBorder="1" applyAlignment="1">
      <alignment horizontal="center" vertical="center" wrapText="1"/>
    </xf>
    <xf numFmtId="0" fontId="111" fillId="0" borderId="106" xfId="0" applyFont="1" applyFill="1" applyBorder="1" applyAlignment="1">
      <alignment horizontal="center" vertical="center" wrapText="1"/>
    </xf>
    <xf numFmtId="0" fontId="111" fillId="0" borderId="0" xfId="0" applyFont="1" applyFill="1"/>
    <xf numFmtId="0" fontId="111" fillId="0" borderId="22" xfId="0" applyFont="1" applyFill="1" applyBorder="1"/>
    <xf numFmtId="0" fontId="111" fillId="0" borderId="21" xfId="0" applyFont="1" applyFill="1" applyBorder="1"/>
    <xf numFmtId="49" fontId="111" fillId="0" borderId="22" xfId="0" applyNumberFormat="1" applyFont="1" applyFill="1" applyBorder="1" applyAlignment="1">
      <alignment horizontal="left" wrapText="1" indent="1"/>
    </xf>
    <xf numFmtId="0" fontId="111" fillId="0" borderId="20" xfId="0" applyNumberFormat="1" applyFont="1" applyFill="1" applyBorder="1" applyAlignment="1">
      <alignment horizontal="left" wrapText="1" indent="1"/>
    </xf>
    <xf numFmtId="49" fontId="111" fillId="0" borderId="80" xfId="0" applyNumberFormat="1" applyFont="1" applyFill="1" applyBorder="1" applyAlignment="1">
      <alignment horizontal="left" wrapText="1" indent="1"/>
    </xf>
    <xf numFmtId="0" fontId="111" fillId="0" borderId="17" xfId="0" applyNumberFormat="1" applyFont="1" applyFill="1" applyBorder="1" applyAlignment="1">
      <alignment horizontal="left" wrapText="1" indent="1"/>
    </xf>
    <xf numFmtId="49" fontId="111" fillId="0" borderId="17" xfId="0" applyNumberFormat="1" applyFont="1" applyFill="1" applyBorder="1" applyAlignment="1">
      <alignment horizontal="left" wrapText="1" indent="3"/>
    </xf>
    <xf numFmtId="49" fontId="111" fillId="0" borderId="80" xfId="0" applyNumberFormat="1" applyFont="1" applyFill="1" applyBorder="1" applyAlignment="1">
      <alignment horizontal="left" wrapText="1" indent="3"/>
    </xf>
    <xf numFmtId="49" fontId="111" fillId="0" borderId="80" xfId="0" applyNumberFormat="1" applyFont="1" applyFill="1" applyBorder="1" applyAlignment="1">
      <alignment horizontal="left" wrapText="1" indent="2"/>
    </xf>
    <xf numFmtId="49" fontId="111" fillId="0" borderId="17" xfId="0" applyNumberFormat="1" applyFont="1" applyBorder="1" applyAlignment="1">
      <alignment horizontal="left" wrapText="1" indent="2"/>
    </xf>
    <xf numFmtId="49" fontId="111" fillId="0" borderId="80" xfId="0" applyNumberFormat="1" applyFont="1" applyFill="1" applyBorder="1" applyAlignment="1">
      <alignment horizontal="left" vertical="top" wrapText="1" indent="2"/>
    </xf>
    <xf numFmtId="49" fontId="111" fillId="0" borderId="80" xfId="0" applyNumberFormat="1" applyFont="1" applyFill="1" applyBorder="1" applyAlignment="1">
      <alignment horizontal="left" indent="1"/>
    </xf>
    <xf numFmtId="0" fontId="111" fillId="0" borderId="17" xfId="0" applyNumberFormat="1" applyFont="1" applyBorder="1" applyAlignment="1">
      <alignment horizontal="left" indent="1"/>
    </xf>
    <xf numFmtId="49" fontId="111" fillId="0" borderId="17" xfId="0" applyNumberFormat="1" applyFont="1" applyBorder="1" applyAlignment="1">
      <alignment horizontal="left" indent="1"/>
    </xf>
    <xf numFmtId="49" fontId="111" fillId="0" borderId="80" xfId="0" applyNumberFormat="1" applyFont="1" applyFill="1" applyBorder="1" applyAlignment="1">
      <alignment horizontal="left" indent="3"/>
    </xf>
    <xf numFmtId="49" fontId="111" fillId="0" borderId="17" xfId="0" applyNumberFormat="1" applyFont="1" applyBorder="1" applyAlignment="1">
      <alignment horizontal="left" indent="3"/>
    </xf>
    <xf numFmtId="0" fontId="111" fillId="0" borderId="17" xfId="0" applyFont="1" applyBorder="1" applyAlignment="1">
      <alignment horizontal="left" indent="2"/>
    </xf>
    <xf numFmtId="0" fontId="111" fillId="0" borderId="80" xfId="0" applyFont="1" applyBorder="1" applyAlignment="1">
      <alignment horizontal="left" indent="2"/>
    </xf>
    <xf numFmtId="0" fontId="111" fillId="0" borderId="17" xfId="0" applyFont="1" applyBorder="1" applyAlignment="1">
      <alignment horizontal="left" indent="1"/>
    </xf>
    <xf numFmtId="0" fontId="111" fillId="0" borderId="80" xfId="0" applyFont="1" applyBorder="1" applyAlignment="1">
      <alignment horizontal="left" indent="1"/>
    </xf>
    <xf numFmtId="0" fontId="114" fillId="0" borderId="63" xfId="0" applyFont="1" applyBorder="1"/>
    <xf numFmtId="0" fontId="111" fillId="0" borderId="66" xfId="0" applyFont="1" applyBorder="1"/>
    <xf numFmtId="0" fontId="111" fillId="0" borderId="74" xfId="0" applyFont="1" applyBorder="1" applyAlignment="1">
      <alignment horizontal="center" vertical="center" wrapText="1"/>
    </xf>
    <xf numFmtId="0" fontId="111" fillId="0" borderId="80" xfId="0" applyFont="1" applyFill="1" applyBorder="1" applyAlignment="1">
      <alignment horizontal="center" vertical="center" wrapText="1"/>
    </xf>
    <xf numFmtId="0" fontId="111" fillId="0" borderId="0" xfId="0" applyFont="1" applyBorder="1" applyAlignment="1">
      <alignment wrapText="1"/>
    </xf>
    <xf numFmtId="14" fontId="111" fillId="0" borderId="0" xfId="0" applyNumberFormat="1" applyFont="1" applyBorder="1"/>
    <xf numFmtId="0" fontId="111" fillId="0" borderId="0" xfId="0" applyFont="1" applyAlignment="1">
      <alignment horizontal="center" vertical="center"/>
    </xf>
    <xf numFmtId="0" fontId="111" fillId="0" borderId="0" xfId="0" applyFont="1" applyBorder="1" applyAlignment="1">
      <alignment horizontal="left"/>
    </xf>
    <xf numFmtId="0" fontId="114" fillId="0" borderId="126" xfId="0" applyNumberFormat="1" applyFont="1" applyFill="1" applyBorder="1" applyAlignment="1">
      <alignment horizontal="left" vertical="center" wrapText="1"/>
    </xf>
    <xf numFmtId="0" fontId="111" fillId="0" borderId="7" xfId="0" applyFont="1" applyFill="1" applyBorder="1" applyAlignment="1">
      <alignment horizontal="center" vertical="center" wrapText="1"/>
    </xf>
    <xf numFmtId="0" fontId="116" fillId="0" borderId="0" xfId="0" applyFont="1"/>
    <xf numFmtId="0" fontId="93" fillId="0" borderId="0" xfId="0" applyFont="1" applyFill="1" applyBorder="1" applyAlignment="1">
      <alignment wrapText="1"/>
    </xf>
    <xf numFmtId="0" fontId="114" fillId="0" borderId="126" xfId="0" applyFont="1" applyBorder="1" applyAlignment="1">
      <alignment horizontal="center" vertical="center" wrapText="1"/>
    </xf>
    <xf numFmtId="0" fontId="116" fillId="0" borderId="0" xfId="0" applyFont="1" applyAlignment="1">
      <alignment horizontal="center" vertical="center"/>
    </xf>
    <xf numFmtId="0" fontId="132" fillId="0" borderId="0" xfId="0" applyFont="1"/>
    <xf numFmtId="0" fontId="111" fillId="0" borderId="121" xfId="0" applyNumberFormat="1" applyFont="1" applyFill="1" applyBorder="1" applyAlignment="1">
      <alignment horizontal="left" vertical="center" wrapText="1" indent="1" readingOrder="1"/>
    </xf>
    <xf numFmtId="0" fontId="132" fillId="0" borderId="126" xfId="0" applyFont="1" applyBorder="1" applyAlignment="1">
      <alignment horizontal="left" indent="3"/>
    </xf>
    <xf numFmtId="0" fontId="114" fillId="0" borderId="126" xfId="0" applyNumberFormat="1" applyFont="1" applyFill="1" applyBorder="1" applyAlignment="1">
      <alignment vertical="center" wrapText="1" readingOrder="1"/>
    </xf>
    <xf numFmtId="0" fontId="132" fillId="0" borderId="126" xfId="0" applyFont="1" applyFill="1" applyBorder="1" applyAlignment="1">
      <alignment horizontal="left" indent="2"/>
    </xf>
    <xf numFmtId="0" fontId="111" fillId="0" borderId="122" xfId="0" applyNumberFormat="1" applyFont="1" applyFill="1" applyBorder="1" applyAlignment="1">
      <alignment vertical="center" wrapText="1" readingOrder="1"/>
    </xf>
    <xf numFmtId="0" fontId="132" fillId="0" borderId="130" xfId="0" applyFont="1" applyBorder="1" applyAlignment="1">
      <alignment horizontal="left" indent="2"/>
    </xf>
    <xf numFmtId="0" fontId="111" fillId="0" borderId="121" xfId="0" applyNumberFormat="1" applyFont="1" applyFill="1" applyBorder="1" applyAlignment="1">
      <alignment vertical="center" wrapText="1" readingOrder="1"/>
    </xf>
    <xf numFmtId="0" fontId="132" fillId="0" borderId="126" xfId="0" applyFont="1" applyBorder="1" applyAlignment="1">
      <alignment horizontal="left" indent="2"/>
    </xf>
    <xf numFmtId="0" fontId="111" fillId="0" borderId="120" xfId="0" applyNumberFormat="1" applyFont="1" applyFill="1" applyBorder="1" applyAlignment="1">
      <alignment vertical="center" wrapText="1" readingOrder="1"/>
    </xf>
    <xf numFmtId="0" fontId="132" fillId="0" borderId="7" xfId="0" applyFont="1" applyBorder="1"/>
    <xf numFmtId="0" fontId="2" fillId="0" borderId="14" xfId="0" applyNumberFormat="1" applyFont="1" applyFill="1" applyBorder="1" applyAlignment="1">
      <alignment horizontal="left" vertical="center" wrapText="1" indent="1"/>
    </xf>
    <xf numFmtId="172" fontId="2" fillId="37" borderId="62" xfId="20" applyFont="1" applyBorder="1"/>
    <xf numFmtId="170" fontId="134" fillId="80" borderId="56" xfId="0" applyNumberFormat="1" applyFont="1" applyFill="1" applyBorder="1" applyAlignment="1">
      <alignment horizontal="center"/>
    </xf>
    <xf numFmtId="0" fontId="2" fillId="81" borderId="0" xfId="13" applyFont="1" applyFill="1" applyBorder="1" applyAlignment="1" applyProtection="1">
      <alignment wrapText="1"/>
      <protection locked="0"/>
    </xf>
    <xf numFmtId="0" fontId="0" fillId="0" borderId="0" xfId="0"/>
    <xf numFmtId="0" fontId="85" fillId="0" borderId="126" xfId="0" applyFont="1" applyBorder="1"/>
    <xf numFmtId="14" fontId="85" fillId="0" borderId="0" xfId="0" applyNumberFormat="1" applyFont="1"/>
    <xf numFmtId="0" fontId="2" fillId="0" borderId="17" xfId="0" applyFont="1" applyBorder="1" applyAlignment="1">
      <alignment vertical="center"/>
    </xf>
    <xf numFmtId="0" fontId="2" fillId="0" borderId="151" xfId="0" applyFont="1" applyBorder="1" applyAlignment="1">
      <alignment wrapText="1"/>
    </xf>
    <xf numFmtId="0" fontId="84" fillId="0" borderId="150" xfId="0" applyFont="1" applyBorder="1" applyAlignment="1"/>
    <xf numFmtId="0" fontId="2" fillId="0" borderId="17" xfId="0" applyFont="1" applyBorder="1" applyAlignment="1">
      <alignment vertical="center"/>
    </xf>
    <xf numFmtId="0" fontId="2" fillId="0" borderId="151" xfId="0" applyFont="1" applyBorder="1" applyAlignment="1">
      <alignment wrapText="1"/>
    </xf>
    <xf numFmtId="0" fontId="2" fillId="0" borderId="150" xfId="0" applyFont="1" applyBorder="1" applyAlignment="1"/>
    <xf numFmtId="0" fontId="2" fillId="0" borderId="17" xfId="0" applyFont="1" applyBorder="1" applyAlignment="1">
      <alignment vertical="center"/>
    </xf>
    <xf numFmtId="0" fontId="2" fillId="0" borderId="151" xfId="0" applyFont="1" applyBorder="1" applyAlignment="1">
      <alignment wrapText="1"/>
    </xf>
    <xf numFmtId="10" fontId="84" fillId="0" borderId="150" xfId="20962" applyNumberFormat="1" applyFont="1" applyBorder="1" applyAlignment="1"/>
    <xf numFmtId="167" fontId="116" fillId="0" borderId="167" xfId="7" applyNumberFormat="1" applyFont="1" applyBorder="1"/>
    <xf numFmtId="0" fontId="116" fillId="0" borderId="147" xfId="0" applyFont="1" applyBorder="1"/>
    <xf numFmtId="167" fontId="111" fillId="0" borderId="0" xfId="0" applyNumberFormat="1" applyFont="1" applyBorder="1"/>
    <xf numFmtId="167" fontId="121" fillId="0" borderId="147" xfId="0" applyNumberFormat="1" applyFont="1" applyFill="1" applyBorder="1" applyAlignment="1">
      <alignment horizontal="left" vertical="center" wrapText="1"/>
    </xf>
    <xf numFmtId="167" fontId="111" fillId="0" borderId="0" xfId="7" applyNumberFormat="1" applyFont="1"/>
    <xf numFmtId="167" fontId="111" fillId="0" borderId="21" xfId="7" applyNumberFormat="1" applyFont="1" applyFill="1" applyBorder="1"/>
    <xf numFmtId="167" fontId="111" fillId="0" borderId="20" xfId="7" applyNumberFormat="1" applyFont="1" applyFill="1" applyBorder="1" applyAlignment="1">
      <alignment horizontal="left" wrapText="1" indent="1"/>
    </xf>
    <xf numFmtId="167" fontId="111" fillId="79" borderId="17" xfId="7" applyNumberFormat="1" applyFont="1" applyFill="1" applyBorder="1"/>
    <xf numFmtId="167" fontId="111" fillId="0" borderId="17" xfId="7" applyNumberFormat="1" applyFont="1" applyBorder="1" applyAlignment="1">
      <alignment horizontal="left" indent="1"/>
    </xf>
    <xf numFmtId="0" fontId="114" fillId="84" borderId="147" xfId="0" applyFont="1" applyFill="1" applyBorder="1"/>
    <xf numFmtId="0" fontId="111" fillId="0" borderId="147" xfId="0" applyFont="1" applyBorder="1"/>
    <xf numFmtId="43" fontId="112" fillId="0" borderId="147" xfId="7" applyFont="1" applyBorder="1"/>
    <xf numFmtId="167" fontId="114" fillId="0" borderId="126" xfId="7" applyNumberFormat="1" applyFont="1" applyBorder="1"/>
    <xf numFmtId="167" fontId="111" fillId="0" borderId="126" xfId="7" applyNumberFormat="1" applyFont="1" applyFill="1" applyBorder="1"/>
    <xf numFmtId="167" fontId="111" fillId="0" borderId="126" xfId="7" applyNumberFormat="1" applyFont="1" applyBorder="1"/>
    <xf numFmtId="167" fontId="111" fillId="36" borderId="126" xfId="7" applyNumberFormat="1" applyFont="1" applyFill="1" applyBorder="1"/>
    <xf numFmtId="167" fontId="111" fillId="0" borderId="147" xfId="7" applyNumberFormat="1" applyFont="1" applyBorder="1"/>
    <xf numFmtId="167" fontId="115" fillId="0" borderId="126" xfId="7" applyNumberFormat="1" applyFont="1" applyBorder="1"/>
    <xf numFmtId="43" fontId="115" fillId="0" borderId="147" xfId="7" applyFont="1" applyBorder="1"/>
    <xf numFmtId="167" fontId="4" fillId="0" borderId="148" xfId="7" applyNumberFormat="1" applyFont="1" applyBorder="1"/>
    <xf numFmtId="10" fontId="104" fillId="0" borderId="98" xfId="20962" applyNumberFormat="1" applyFont="1" applyFill="1" applyBorder="1" applyAlignment="1" applyProtection="1">
      <alignment horizontal="right" vertical="center"/>
      <protection locked="0"/>
    </xf>
    <xf numFmtId="196" fontId="3" fillId="0" borderId="150" xfId="0" applyNumberFormat="1" applyFont="1" applyBorder="1" applyAlignment="1"/>
    <xf numFmtId="196" fontId="3" fillId="0" borderId="150" xfId="0" applyNumberFormat="1" applyFont="1" applyBorder="1" applyAlignment="1">
      <alignment wrapText="1"/>
    </xf>
    <xf numFmtId="196" fontId="3" fillId="0" borderId="17" xfId="0" applyNumberFormat="1" applyFont="1" applyBorder="1" applyAlignment="1"/>
    <xf numFmtId="196" fontId="3" fillId="0" borderId="148" xfId="0" applyNumberFormat="1" applyFont="1" applyBorder="1" applyAlignment="1"/>
    <xf numFmtId="196" fontId="3" fillId="0" borderId="147" xfId="0" applyNumberFormat="1" applyFont="1" applyBorder="1" applyAlignment="1"/>
    <xf numFmtId="43" fontId="3" fillId="0" borderId="151" xfId="7" applyFont="1" applyBorder="1" applyAlignment="1"/>
    <xf numFmtId="43" fontId="3" fillId="0" borderId="147" xfId="7" applyFont="1" applyBorder="1" applyAlignment="1"/>
    <xf numFmtId="0" fontId="135" fillId="0" borderId="0" xfId="0" applyFont="1"/>
    <xf numFmtId="43" fontId="135" fillId="0" borderId="0" xfId="7" applyFont="1"/>
    <xf numFmtId="43" fontId="136" fillId="0" borderId="147" xfId="7" applyFont="1" applyBorder="1" applyAlignment="1">
      <alignment horizontal="center" vertical="center"/>
    </xf>
    <xf numFmtId="0" fontId="135" fillId="0" borderId="147" xfId="0" applyFont="1" applyBorder="1"/>
    <xf numFmtId="170" fontId="135" fillId="0" borderId="147" xfId="0" applyNumberFormat="1" applyFont="1" applyFill="1" applyBorder="1" applyAlignment="1">
      <alignment horizontal="center"/>
    </xf>
    <xf numFmtId="43" fontId="136" fillId="0" borderId="147" xfId="7" applyFont="1" applyFill="1" applyBorder="1" applyAlignment="1">
      <alignment horizontal="center" vertical="center"/>
    </xf>
    <xf numFmtId="170" fontId="135" fillId="0" borderId="147" xfId="0" applyNumberFormat="1" applyFont="1" applyBorder="1" applyAlignment="1">
      <alignment horizontal="center"/>
    </xf>
    <xf numFmtId="43" fontId="135" fillId="0" borderId="147" xfId="7" applyFont="1" applyBorder="1" applyAlignment="1">
      <alignment horizontal="center" vertical="center"/>
    </xf>
    <xf numFmtId="43" fontId="136" fillId="0" borderId="13" xfId="7" applyFont="1" applyFill="1" applyBorder="1" applyAlignment="1">
      <alignment horizontal="center" vertical="center"/>
    </xf>
    <xf numFmtId="170" fontId="135" fillId="0" borderId="61" xfId="0" applyNumberFormat="1" applyFont="1" applyBorder="1" applyAlignment="1">
      <alignment horizontal="center"/>
    </xf>
    <xf numFmtId="43" fontId="134" fillId="0" borderId="12" xfId="7" applyFont="1" applyBorder="1" applyAlignment="1">
      <alignment vertical="center"/>
    </xf>
    <xf numFmtId="43" fontId="136" fillId="0" borderId="12" xfId="7" applyFont="1" applyBorder="1" applyAlignment="1">
      <alignment horizontal="center" vertical="center"/>
    </xf>
    <xf numFmtId="170" fontId="136" fillId="0" borderId="55" xfId="0" applyNumberFormat="1" applyFont="1" applyFill="1" applyBorder="1" applyAlignment="1">
      <alignment horizontal="center"/>
    </xf>
    <xf numFmtId="170" fontId="135" fillId="0" borderId="60" xfId="0" applyNumberFormat="1" applyFont="1" applyBorder="1" applyAlignment="1">
      <alignment horizontal="center"/>
    </xf>
    <xf numFmtId="43" fontId="135" fillId="0" borderId="12" xfId="7" applyFont="1" applyBorder="1" applyAlignment="1">
      <alignment horizontal="center" vertical="center"/>
    </xf>
    <xf numFmtId="170" fontId="138" fillId="0" borderId="57" xfId="0" applyNumberFormat="1" applyFont="1" applyFill="1" applyBorder="1" applyAlignment="1">
      <alignment horizontal="center"/>
    </xf>
    <xf numFmtId="43" fontId="135" fillId="0" borderId="11" xfId="7" applyFont="1" applyFill="1" applyBorder="1" applyAlignment="1">
      <alignment horizontal="center" vertical="center"/>
    </xf>
    <xf numFmtId="43" fontId="137" fillId="0" borderId="11" xfId="7" applyFont="1" applyBorder="1" applyAlignment="1">
      <alignment horizontal="center" vertical="center"/>
    </xf>
    <xf numFmtId="170" fontId="134" fillId="0" borderId="57" xfId="0" applyNumberFormat="1" applyFont="1" applyBorder="1" applyAlignment="1">
      <alignment horizontal="center"/>
    </xf>
    <xf numFmtId="43" fontId="134" fillId="0" borderId="11" xfId="7" applyFont="1" applyBorder="1" applyAlignment="1">
      <alignment horizontal="center" vertical="center"/>
    </xf>
    <xf numFmtId="43" fontId="136" fillId="0" borderId="11" xfId="7" applyFont="1" applyBorder="1" applyAlignment="1">
      <alignment horizontal="center" vertical="center"/>
    </xf>
    <xf numFmtId="170" fontId="135" fillId="0" borderId="57" xfId="0" applyNumberFormat="1" applyFont="1" applyBorder="1" applyAlignment="1">
      <alignment horizontal="center"/>
    </xf>
    <xf numFmtId="43" fontId="135" fillId="0" borderId="11" xfId="7" applyFont="1" applyBorder="1" applyAlignment="1">
      <alignment horizontal="center" vertical="center"/>
    </xf>
    <xf numFmtId="170" fontId="135" fillId="0" borderId="59" xfId="0" applyNumberFormat="1" applyFont="1" applyBorder="1" applyAlignment="1">
      <alignment horizontal="center"/>
    </xf>
    <xf numFmtId="43" fontId="136" fillId="0" borderId="30" xfId="7" applyFont="1" applyBorder="1" applyAlignment="1">
      <alignment horizontal="center" vertical="center"/>
    </xf>
    <xf numFmtId="43" fontId="3" fillId="0" borderId="22" xfId="7" applyFont="1" applyFill="1" applyBorder="1" applyAlignment="1">
      <alignment horizontal="right" vertical="center" wrapText="1"/>
    </xf>
    <xf numFmtId="43" fontId="4" fillId="36" borderId="80" xfId="7" applyFont="1" applyFill="1" applyBorder="1" applyAlignment="1">
      <alignment horizontal="center" vertical="center" wrapText="1"/>
    </xf>
    <xf numFmtId="43" fontId="4" fillId="36" borderId="80" xfId="7" applyFont="1" applyFill="1" applyBorder="1" applyAlignment="1">
      <alignment horizontal="left" vertical="center" wrapText="1"/>
    </xf>
    <xf numFmtId="43" fontId="3" fillId="0" borderId="80" xfId="7" applyFont="1" applyFill="1" applyBorder="1" applyAlignment="1">
      <alignment horizontal="right" vertical="center" wrapText="1"/>
    </xf>
    <xf numFmtId="196" fontId="95" fillId="36" borderId="22" xfId="2" applyNumberFormat="1" applyFont="1" applyFill="1" applyBorder="1" applyAlignment="1" applyProtection="1">
      <alignment vertical="top" wrapText="1"/>
    </xf>
    <xf numFmtId="196" fontId="95" fillId="36" borderId="148" xfId="2" applyNumberFormat="1" applyFont="1" applyFill="1" applyBorder="1" applyAlignment="1" applyProtection="1">
      <alignment vertical="top" wrapText="1"/>
      <protection locked="0"/>
    </xf>
    <xf numFmtId="196" fontId="95" fillId="3" borderId="148" xfId="2" applyNumberFormat="1" applyFont="1" applyFill="1" applyBorder="1" applyAlignment="1" applyProtection="1">
      <alignment vertical="top" wrapText="1"/>
      <protection locked="0"/>
    </xf>
    <xf numFmtId="196" fontId="95" fillId="36" borderId="148" xfId="2" applyNumberFormat="1" applyFont="1" applyFill="1" applyBorder="1" applyAlignment="1" applyProtection="1">
      <alignment vertical="top" wrapText="1"/>
    </xf>
    <xf numFmtId="196" fontId="95" fillId="36" borderId="148" xfId="2" applyNumberFormat="1" applyFont="1" applyFill="1" applyBorder="1" applyAlignment="1" applyProtection="1">
      <alignment vertical="top"/>
    </xf>
    <xf numFmtId="170" fontId="0" fillId="0" borderId="0" xfId="0" applyNumberFormat="1"/>
    <xf numFmtId="170" fontId="4" fillId="36" borderId="21" xfId="0" applyNumberFormat="1" applyFont="1" applyFill="1" applyBorder="1" applyAlignment="1">
      <alignment horizontal="center" vertical="center"/>
    </xf>
    <xf numFmtId="3" fontId="84" fillId="0" borderId="0" xfId="0" applyNumberFormat="1" applyFont="1"/>
    <xf numFmtId="0" fontId="0" fillId="0" borderId="0" xfId="0"/>
    <xf numFmtId="0" fontId="2" fillId="0" borderId="0" xfId="0" applyFont="1"/>
    <xf numFmtId="0" fontId="84" fillId="0" borderId="0" xfId="0" applyFont="1"/>
    <xf numFmtId="0" fontId="85" fillId="0" borderId="0" xfId="0" applyFont="1"/>
    <xf numFmtId="0" fontId="85" fillId="0" borderId="0" xfId="0" applyFont="1" applyFill="1"/>
    <xf numFmtId="0" fontId="2" fillId="0" borderId="17" xfId="0" applyFont="1" applyBorder="1" applyAlignment="1">
      <alignment vertical="center"/>
    </xf>
    <xf numFmtId="0" fontId="3" fillId="0" borderId="0" xfId="0" applyFont="1"/>
    <xf numFmtId="196" fontId="3" fillId="36" borderId="21" xfId="0" applyNumberFormat="1" applyFont="1" applyFill="1" applyBorder="1"/>
    <xf numFmtId="9" fontId="3" fillId="36" borderId="22" xfId="20962" applyFont="1" applyFill="1" applyBorder="1"/>
    <xf numFmtId="172" fontId="9" fillId="37" borderId="0" xfId="20" applyBorder="1"/>
    <xf numFmtId="10" fontId="99" fillId="0" borderId="147" xfId="20962" applyNumberFormat="1" applyFont="1" applyFill="1" applyBorder="1" applyAlignment="1">
      <alignment horizontal="left" vertical="center" wrapText="1"/>
    </xf>
    <xf numFmtId="167" fontId="3" fillId="0" borderId="147" xfId="7" applyNumberFormat="1" applyFont="1" applyBorder="1"/>
    <xf numFmtId="167" fontId="3" fillId="0" borderId="148" xfId="7" applyNumberFormat="1" applyFont="1" applyBorder="1"/>
    <xf numFmtId="172" fontId="9" fillId="37" borderId="147" xfId="20" applyBorder="1"/>
    <xf numFmtId="167" fontId="3" fillId="0" borderId="147" xfId="7" applyNumberFormat="1" applyFont="1" applyBorder="1" applyAlignment="1">
      <alignment vertical="center"/>
    </xf>
    <xf numFmtId="167" fontId="3" fillId="3" borderId="0" xfId="7" applyNumberFormat="1" applyFont="1" applyFill="1" applyBorder="1"/>
    <xf numFmtId="167" fontId="3" fillId="3" borderId="0" xfId="7" applyNumberFormat="1" applyFont="1" applyFill="1" applyBorder="1" applyAlignment="1">
      <alignment vertical="center"/>
    </xf>
    <xf numFmtId="167" fontId="3" fillId="3" borderId="95" xfId="7" applyNumberFormat="1" applyFont="1" applyFill="1" applyBorder="1"/>
    <xf numFmtId="167" fontId="3" fillId="0" borderId="147" xfId="7" applyNumberFormat="1" applyFont="1" applyFill="1" applyBorder="1"/>
    <xf numFmtId="167" fontId="3" fillId="0" borderId="147" xfId="7" applyNumberFormat="1" applyFont="1" applyFill="1" applyBorder="1" applyAlignment="1">
      <alignment vertical="center"/>
    </xf>
    <xf numFmtId="0" fontId="2" fillId="0" borderId="151" xfId="0" applyFont="1" applyBorder="1" applyAlignment="1">
      <alignment wrapText="1"/>
    </xf>
    <xf numFmtId="10" fontId="84" fillId="0" borderId="150" xfId="20962" applyNumberFormat="1" applyFont="1" applyBorder="1" applyAlignment="1"/>
    <xf numFmtId="172" fontId="9" fillId="37" borderId="0" xfId="20" applyFont="1" applyBorder="1"/>
    <xf numFmtId="196" fontId="3" fillId="0" borderId="147" xfId="0" applyNumberFormat="1" applyFont="1" applyBorder="1"/>
    <xf numFmtId="196" fontId="3" fillId="0" borderId="147" xfId="0" applyNumberFormat="1" applyFont="1" applyFill="1" applyBorder="1"/>
    <xf numFmtId="196" fontId="3" fillId="0" borderId="151" xfId="0" applyNumberFormat="1" applyFont="1" applyBorder="1"/>
    <xf numFmtId="196" fontId="3" fillId="0" borderId="151" xfId="0" applyNumberFormat="1" applyFont="1" applyFill="1" applyBorder="1"/>
    <xf numFmtId="9" fontId="3" fillId="0" borderId="148" xfId="20962" applyFont="1" applyBorder="1"/>
    <xf numFmtId="167" fontId="115" fillId="0" borderId="147" xfId="7" applyNumberFormat="1" applyFont="1" applyBorder="1"/>
    <xf numFmtId="167" fontId="112" fillId="0" borderId="0" xfId="7" applyNumberFormat="1" applyFont="1"/>
    <xf numFmtId="167" fontId="112" fillId="0" borderId="0" xfId="7" applyNumberFormat="1" applyFont="1" applyFill="1"/>
    <xf numFmtId="196" fontId="93" fillId="2" borderId="167" xfId="0" applyNumberFormat="1" applyFont="1" applyFill="1" applyBorder="1" applyAlignment="1" applyProtection="1">
      <alignment vertical="center"/>
      <protection locked="0"/>
    </xf>
    <xf numFmtId="196" fontId="95" fillId="0" borderId="147" xfId="0" applyNumberFormat="1" applyFont="1" applyFill="1" applyBorder="1" applyAlignment="1" applyProtection="1">
      <alignment vertical="center" wrapText="1"/>
      <protection locked="0"/>
    </xf>
    <xf numFmtId="196" fontId="95" fillId="0" borderId="147" xfId="0" applyNumberFormat="1" applyFont="1" applyFill="1" applyBorder="1" applyAlignment="1" applyProtection="1">
      <alignment horizontal="right" vertical="center" wrapText="1"/>
      <protection locked="0"/>
    </xf>
    <xf numFmtId="10" fontId="95" fillId="0" borderId="147" xfId="20962" applyNumberFormat="1" applyFont="1" applyBorder="1" applyAlignment="1" applyProtection="1">
      <alignment vertical="center" wrapText="1"/>
      <protection locked="0"/>
    </xf>
    <xf numFmtId="10" fontId="93" fillId="2" borderId="147" xfId="20962" applyNumberFormat="1" applyFont="1" applyFill="1" applyBorder="1" applyAlignment="1" applyProtection="1">
      <alignment vertical="center"/>
      <protection locked="0"/>
    </xf>
    <xf numFmtId="196" fontId="93" fillId="2" borderId="147" xfId="0" applyNumberFormat="1" applyFont="1" applyFill="1" applyBorder="1" applyAlignment="1" applyProtection="1">
      <alignment vertical="center"/>
      <protection locked="0"/>
    </xf>
    <xf numFmtId="10" fontId="93" fillId="0" borderId="21" xfId="20962" applyNumberFormat="1" applyFont="1" applyFill="1" applyBorder="1" applyAlignment="1" applyProtection="1">
      <alignment vertical="center"/>
      <protection locked="0"/>
    </xf>
    <xf numFmtId="167" fontId="104" fillId="0" borderId="147" xfId="948" applyNumberFormat="1" applyFont="1" applyFill="1" applyBorder="1" applyAlignment="1" applyProtection="1">
      <alignment horizontal="right" vertical="center"/>
      <protection locked="0"/>
    </xf>
    <xf numFmtId="196" fontId="3" fillId="0" borderId="0" xfId="0" applyNumberFormat="1" applyFont="1"/>
    <xf numFmtId="167" fontId="112" fillId="0" borderId="0" xfId="0" applyNumberFormat="1" applyFont="1"/>
    <xf numFmtId="167" fontId="112" fillId="0" borderId="0" xfId="0" applyNumberFormat="1" applyFont="1" applyBorder="1"/>
    <xf numFmtId="196" fontId="0" fillId="0" borderId="169" xfId="0" applyNumberFormat="1" applyBorder="1" applyAlignment="1">
      <alignment wrapText="1"/>
    </xf>
    <xf numFmtId="196" fontId="0" fillId="0" borderId="169" xfId="0" applyNumberFormat="1" applyBorder="1" applyAlignment="1"/>
    <xf numFmtId="167" fontId="9" fillId="37" borderId="0" xfId="7" applyNumberFormat="1" applyFont="1" applyFill="1" applyBorder="1"/>
    <xf numFmtId="167" fontId="3" fillId="0" borderId="84" xfId="7" applyNumberFormat="1" applyFont="1" applyFill="1" applyBorder="1" applyAlignment="1">
      <alignment vertical="center"/>
    </xf>
    <xf numFmtId="167" fontId="3" fillId="0" borderId="63" xfId="7" applyNumberFormat="1" applyFont="1" applyFill="1" applyBorder="1" applyAlignment="1">
      <alignment vertical="center"/>
    </xf>
    <xf numFmtId="167" fontId="3" fillId="3" borderId="82" xfId="7" applyNumberFormat="1" applyFont="1" applyFill="1" applyBorder="1" applyAlignment="1">
      <alignment vertical="center"/>
    </xf>
    <xf numFmtId="167" fontId="3" fillId="3" borderId="83" xfId="7" applyNumberFormat="1" applyFont="1" applyFill="1" applyBorder="1" applyAlignment="1">
      <alignment vertical="center"/>
    </xf>
    <xf numFmtId="167" fontId="3" fillId="0" borderId="79" xfId="7" applyNumberFormat="1" applyFont="1" applyFill="1" applyBorder="1" applyAlignment="1">
      <alignment vertical="center"/>
    </xf>
    <xf numFmtId="167" fontId="3" fillId="0" borderId="85" xfId="7" applyNumberFormat="1" applyFont="1" applyFill="1" applyBorder="1" applyAlignment="1">
      <alignment vertical="center"/>
    </xf>
    <xf numFmtId="167" fontId="3" fillId="0" borderId="80" xfId="7" applyNumberFormat="1" applyFont="1" applyFill="1" applyBorder="1" applyAlignment="1">
      <alignment vertical="center"/>
    </xf>
    <xf numFmtId="167" fontId="3" fillId="0" borderId="21" xfId="7" applyNumberFormat="1" applyFont="1" applyFill="1" applyBorder="1" applyAlignment="1">
      <alignment vertical="center"/>
    </xf>
    <xf numFmtId="167" fontId="3" fillId="0" borderId="23" xfId="7" applyNumberFormat="1" applyFont="1" applyFill="1" applyBorder="1" applyAlignment="1">
      <alignment vertical="center"/>
    </xf>
    <xf numFmtId="167" fontId="3" fillId="0" borderId="22" xfId="7" applyNumberFormat="1" applyFont="1" applyFill="1" applyBorder="1" applyAlignment="1">
      <alignment vertical="center"/>
    </xf>
    <xf numFmtId="167" fontId="3" fillId="0" borderId="25" xfId="7" applyNumberFormat="1" applyFont="1" applyFill="1" applyBorder="1" applyAlignment="1">
      <alignment vertical="center"/>
    </xf>
    <xf numFmtId="167" fontId="3" fillId="0" borderId="16" xfId="7" applyNumberFormat="1" applyFont="1" applyFill="1" applyBorder="1" applyAlignment="1">
      <alignment vertical="center"/>
    </xf>
    <xf numFmtId="167" fontId="3" fillId="0" borderId="89" xfId="7" applyNumberFormat="1" applyFont="1" applyFill="1" applyBorder="1" applyAlignment="1">
      <alignment vertical="center"/>
    </xf>
    <xf numFmtId="167" fontId="3" fillId="0" borderId="90" xfId="7" applyNumberFormat="1" applyFont="1" applyFill="1" applyBorder="1" applyAlignment="1">
      <alignment vertical="center"/>
    </xf>
    <xf numFmtId="9" fontId="3" fillId="0" borderId="93" xfId="20962" applyFont="1" applyFill="1" applyBorder="1" applyAlignment="1">
      <alignment vertical="center"/>
    </xf>
    <xf numFmtId="9" fontId="3" fillId="0" borderId="94" xfId="20962" applyFont="1" applyFill="1" applyBorder="1" applyAlignment="1">
      <alignment vertical="center"/>
    </xf>
    <xf numFmtId="196" fontId="95" fillId="0" borderId="170" xfId="0" applyNumberFormat="1" applyFont="1" applyFill="1" applyBorder="1" applyAlignment="1" applyProtection="1">
      <alignment vertical="center" wrapText="1"/>
      <protection locked="0"/>
    </xf>
    <xf numFmtId="196" fontId="95" fillId="0" borderId="170" xfId="0" applyNumberFormat="1" applyFont="1" applyFill="1" applyBorder="1" applyAlignment="1" applyProtection="1">
      <alignment horizontal="right" vertical="center" wrapText="1"/>
      <protection locked="0"/>
    </xf>
    <xf numFmtId="10" fontId="95" fillId="0" borderId="170" xfId="20962" applyNumberFormat="1" applyFont="1" applyBorder="1" applyAlignment="1" applyProtection="1">
      <alignment vertical="center" wrapText="1"/>
      <protection locked="0"/>
    </xf>
    <xf numFmtId="10" fontId="93" fillId="2" borderId="170" xfId="20962" applyNumberFormat="1" applyFont="1" applyFill="1" applyBorder="1" applyAlignment="1" applyProtection="1">
      <alignment vertical="center"/>
      <protection locked="0"/>
    </xf>
    <xf numFmtId="196" fontId="93" fillId="2" borderId="170" xfId="0" applyNumberFormat="1" applyFont="1" applyFill="1" applyBorder="1" applyAlignment="1" applyProtection="1">
      <alignment vertical="center"/>
      <protection locked="0"/>
    </xf>
    <xf numFmtId="167" fontId="0" fillId="0" borderId="170" xfId="7" applyNumberFormat="1" applyFont="1" applyBorder="1"/>
    <xf numFmtId="167" fontId="0" fillId="36" borderId="170" xfId="7" applyNumberFormat="1" applyFont="1" applyFill="1" applyBorder="1"/>
    <xf numFmtId="167" fontId="0" fillId="0" borderId="170" xfId="7" applyNumberFormat="1" applyFont="1" applyBorder="1" applyAlignment="1">
      <alignment vertical="center"/>
    </xf>
    <xf numFmtId="43" fontId="85" fillId="0" borderId="0" xfId="0" applyNumberFormat="1" applyFont="1"/>
    <xf numFmtId="43" fontId="112" fillId="0" borderId="0" xfId="0" applyNumberFormat="1" applyFont="1"/>
    <xf numFmtId="43" fontId="0" fillId="0" borderId="0" xfId="0" applyNumberFormat="1"/>
    <xf numFmtId="43" fontId="0" fillId="0" borderId="0" xfId="7" applyFont="1"/>
    <xf numFmtId="167" fontId="0" fillId="0" borderId="0" xfId="7" applyNumberFormat="1" applyFont="1"/>
    <xf numFmtId="196" fontId="93" fillId="0" borderId="170" xfId="0" applyNumberFormat="1" applyFont="1" applyFill="1" applyBorder="1" applyAlignment="1" applyProtection="1">
      <alignment horizontal="right"/>
    </xf>
    <xf numFmtId="196" fontId="93" fillId="36" borderId="170" xfId="0" applyNumberFormat="1" applyFont="1" applyFill="1" applyBorder="1" applyAlignment="1" applyProtection="1">
      <alignment horizontal="right"/>
    </xf>
    <xf numFmtId="196" fontId="93" fillId="36" borderId="169" xfId="0" applyNumberFormat="1" applyFont="1" applyFill="1" applyBorder="1" applyAlignment="1" applyProtection="1">
      <alignment horizontal="right"/>
    </xf>
    <xf numFmtId="3" fontId="102" fillId="0" borderId="170" xfId="0" applyNumberFormat="1" applyFont="1" applyBorder="1" applyAlignment="1">
      <alignment vertical="center" wrapText="1"/>
    </xf>
    <xf numFmtId="3" fontId="102" fillId="0" borderId="170" xfId="0" applyNumberFormat="1" applyFont="1" applyFill="1" applyBorder="1" applyAlignment="1">
      <alignment vertical="center" wrapText="1"/>
    </xf>
    <xf numFmtId="43" fontId="3" fillId="0" borderId="170" xfId="7" applyFont="1" applyFill="1" applyBorder="1" applyAlignment="1">
      <alignment vertical="center" wrapText="1"/>
    </xf>
    <xf numFmtId="43" fontId="3" fillId="0" borderId="170" xfId="7" applyFont="1" applyBorder="1" applyAlignment="1">
      <alignment vertical="center"/>
    </xf>
    <xf numFmtId="196" fontId="95" fillId="3" borderId="169" xfId="2" applyNumberFormat="1" applyFont="1" applyFill="1" applyBorder="1" applyAlignment="1" applyProtection="1">
      <alignment vertical="top"/>
      <protection locked="0"/>
    </xf>
    <xf numFmtId="196" fontId="95" fillId="3" borderId="169" xfId="2" applyNumberFormat="1" applyFont="1" applyFill="1" applyBorder="1" applyAlignment="1" applyProtection="1">
      <alignment vertical="top" wrapText="1"/>
      <protection locked="0"/>
    </xf>
    <xf numFmtId="10" fontId="99" fillId="0" borderId="170" xfId="20962" applyNumberFormat="1" applyFont="1" applyFill="1" applyBorder="1" applyAlignment="1">
      <alignment horizontal="left" vertical="center" wrapText="1"/>
    </xf>
    <xf numFmtId="43" fontId="115" fillId="0" borderId="170" xfId="7" applyFont="1" applyBorder="1"/>
    <xf numFmtId="43" fontId="112" fillId="0" borderId="170" xfId="7" applyFont="1" applyBorder="1"/>
    <xf numFmtId="167" fontId="114" fillId="0" borderId="170" xfId="7" applyNumberFormat="1" applyFont="1" applyBorder="1"/>
    <xf numFmtId="167" fontId="111" fillId="0" borderId="170" xfId="7" applyNumberFormat="1" applyFont="1" applyBorder="1"/>
    <xf numFmtId="167" fontId="115" fillId="83" borderId="170" xfId="7" applyNumberFormat="1" applyFont="1" applyFill="1" applyBorder="1"/>
    <xf numFmtId="167" fontId="111" fillId="0" borderId="170" xfId="7" applyNumberFormat="1" applyFont="1" applyBorder="1" applyAlignment="1">
      <alignment horizontal="left" indent="1"/>
    </xf>
    <xf numFmtId="0" fontId="111" fillId="0" borderId="170" xfId="0" applyFont="1" applyBorder="1"/>
    <xf numFmtId="0" fontId="111" fillId="0" borderId="170" xfId="0" applyFont="1" applyBorder="1" applyAlignment="1">
      <alignment horizontal="left" indent="1"/>
    </xf>
    <xf numFmtId="167" fontId="112" fillId="82" borderId="170" xfId="7" applyNumberFormat="1" applyFont="1" applyFill="1" applyBorder="1"/>
    <xf numFmtId="43" fontId="111" fillId="0" borderId="170" xfId="7" applyFont="1" applyBorder="1" applyAlignment="1">
      <alignment horizontal="left" indent="1"/>
    </xf>
    <xf numFmtId="43" fontId="114" fillId="0" borderId="170" xfId="7" applyFont="1" applyBorder="1"/>
    <xf numFmtId="43" fontId="114" fillId="84" borderId="170" xfId="7" applyFont="1" applyFill="1" applyBorder="1"/>
    <xf numFmtId="0" fontId="114" fillId="84" borderId="170" xfId="0" applyFont="1" applyFill="1" applyBorder="1"/>
    <xf numFmtId="0" fontId="114" fillId="0" borderId="170" xfId="0" applyFont="1" applyBorder="1"/>
    <xf numFmtId="43" fontId="111" fillId="0" borderId="170" xfId="7" applyFont="1" applyBorder="1"/>
    <xf numFmtId="167" fontId="111" fillId="79" borderId="170" xfId="7" applyNumberFormat="1" applyFont="1" applyFill="1" applyBorder="1"/>
    <xf numFmtId="0" fontId="111" fillId="79" borderId="170" xfId="0" applyFont="1" applyFill="1" applyBorder="1"/>
    <xf numFmtId="167" fontId="111" fillId="0" borderId="170" xfId="7" applyNumberFormat="1" applyFont="1" applyFill="1" applyBorder="1"/>
    <xf numFmtId="0" fontId="111" fillId="0" borderId="170" xfId="0" applyFont="1" applyFill="1" applyBorder="1"/>
    <xf numFmtId="167" fontId="111" fillId="0" borderId="170" xfId="7" applyNumberFormat="1" applyFont="1" applyFill="1" applyBorder="1" applyAlignment="1">
      <alignment horizontal="left" vertical="center" wrapText="1"/>
    </xf>
    <xf numFmtId="167" fontId="111" fillId="0" borderId="170" xfId="7" applyNumberFormat="1" applyFont="1" applyBorder="1" applyAlignment="1">
      <alignment horizontal="center" vertical="center" wrapText="1"/>
    </xf>
    <xf numFmtId="167" fontId="111" fillId="0" borderId="170" xfId="7" applyNumberFormat="1" applyFont="1" applyBorder="1" applyAlignment="1">
      <alignment horizontal="center" vertical="center"/>
    </xf>
    <xf numFmtId="43" fontId="116" fillId="0" borderId="170" xfId="7" applyFont="1" applyBorder="1"/>
    <xf numFmtId="0" fontId="116" fillId="0" borderId="170" xfId="0" applyFont="1" applyBorder="1"/>
    <xf numFmtId="167" fontId="116" fillId="0" borderId="170" xfId="7" applyNumberFormat="1" applyFont="1" applyBorder="1"/>
    <xf numFmtId="0" fontId="133" fillId="0" borderId="29" xfId="0" applyFont="1" applyBorder="1" applyAlignment="1"/>
    <xf numFmtId="167" fontId="0" fillId="36" borderId="170" xfId="7" applyNumberFormat="1" applyFont="1" applyFill="1" applyBorder="1" applyAlignment="1">
      <alignment vertical="center"/>
    </xf>
    <xf numFmtId="167" fontId="114" fillId="0" borderId="17" xfId="7" applyNumberFormat="1" applyFont="1" applyBorder="1" applyAlignment="1">
      <alignment horizontal="left" indent="1"/>
    </xf>
    <xf numFmtId="0" fontId="111" fillId="0" borderId="169" xfId="0" applyFont="1" applyBorder="1"/>
    <xf numFmtId="0" fontId="111" fillId="79" borderId="169" xfId="0" applyFont="1" applyFill="1" applyBorder="1"/>
    <xf numFmtId="0" fontId="111" fillId="0" borderId="169" xfId="0" applyFont="1" applyFill="1" applyBorder="1"/>
    <xf numFmtId="167" fontId="111" fillId="0" borderId="0" xfId="0" applyNumberFormat="1" applyFont="1"/>
    <xf numFmtId="10" fontId="3" fillId="0" borderId="0" xfId="0" applyNumberFormat="1" applyFont="1" applyFill="1" applyAlignment="1">
      <alignment horizontal="center" vertical="center"/>
    </xf>
    <xf numFmtId="43" fontId="135" fillId="0" borderId="147" xfId="7" applyFont="1" applyFill="1" applyBorder="1" applyAlignment="1">
      <alignment horizontal="center" vertical="center"/>
    </xf>
    <xf numFmtId="167" fontId="111" fillId="0" borderId="0" xfId="0" applyNumberFormat="1" applyFont="1" applyAlignment="1">
      <alignment horizontal="center" vertical="center"/>
    </xf>
    <xf numFmtId="170" fontId="87" fillId="0" borderId="0" xfId="0" applyNumberFormat="1" applyFont="1"/>
    <xf numFmtId="43" fontId="3" fillId="0" borderId="0" xfId="0" applyNumberFormat="1" applyFont="1" applyFill="1" applyAlignment="1">
      <alignment horizontal="left" vertical="center"/>
    </xf>
    <xf numFmtId="0" fontId="92" fillId="0" borderId="65" xfId="0" applyFont="1" applyBorder="1" applyAlignment="1">
      <alignment horizontal="left" wrapText="1"/>
    </xf>
    <xf numFmtId="0" fontId="92" fillId="0" borderId="64" xfId="0" applyFont="1" applyBorder="1" applyAlignment="1">
      <alignment horizontal="left" wrapText="1"/>
    </xf>
    <xf numFmtId="0" fontId="92" fillId="0" borderId="134" xfId="0" applyFont="1" applyBorder="1" applyAlignment="1">
      <alignment horizontal="center" vertical="center"/>
    </xf>
    <xf numFmtId="0" fontId="92" fillId="0" borderId="29" xfId="0" applyFont="1" applyBorder="1" applyAlignment="1">
      <alignment horizontal="center" vertical="center"/>
    </xf>
    <xf numFmtId="0" fontId="92" fillId="0" borderId="135" xfId="0" applyFont="1" applyBorder="1" applyAlignment="1">
      <alignment horizontal="center" vertical="center"/>
    </xf>
    <xf numFmtId="167" fontId="0" fillId="0" borderId="171" xfId="7" applyNumberFormat="1" applyFont="1" applyBorder="1" applyAlignment="1">
      <alignment horizontal="center"/>
    </xf>
    <xf numFmtId="167" fontId="0" fillId="0" borderId="166" xfId="7" applyNumberFormat="1" applyFont="1" applyBorder="1" applyAlignment="1">
      <alignment horizontal="center"/>
    </xf>
    <xf numFmtId="167" fontId="0" fillId="0" borderId="168" xfId="7" applyNumberFormat="1" applyFont="1" applyBorder="1" applyAlignment="1">
      <alignment horizontal="center"/>
    </xf>
    <xf numFmtId="0" fontId="0" fillId="0" borderId="113" xfId="0" applyBorder="1" applyAlignment="1">
      <alignment horizontal="center" vertical="center"/>
    </xf>
    <xf numFmtId="0" fontId="120" fillId="0" borderId="114" xfId="0" applyFont="1" applyBorder="1" applyAlignment="1">
      <alignment horizontal="center" vertical="center"/>
    </xf>
    <xf numFmtId="0" fontId="120" fillId="0" borderId="7" xfId="0" applyFont="1" applyBorder="1" applyAlignment="1">
      <alignment horizontal="center" vertical="center"/>
    </xf>
    <xf numFmtId="0" fontId="121" fillId="0" borderId="15" xfId="0" applyFont="1" applyFill="1" applyBorder="1" applyAlignment="1" applyProtection="1">
      <alignment horizontal="center" vertical="center"/>
    </xf>
    <xf numFmtId="0" fontId="121" fillId="0" borderId="16" xfId="0" applyFont="1" applyFill="1" applyBorder="1" applyAlignment="1" applyProtection="1">
      <alignment horizontal="center" vertical="center"/>
    </xf>
    <xf numFmtId="0" fontId="0" fillId="0" borderId="115" xfId="0" applyBorder="1" applyAlignment="1">
      <alignment horizontal="center"/>
    </xf>
    <xf numFmtId="0" fontId="0" fillId="0" borderId="116" xfId="0" applyBorder="1" applyAlignment="1">
      <alignment horizontal="center"/>
    </xf>
    <xf numFmtId="0" fontId="0" fillId="0" borderId="117" xfId="0"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20" fillId="0" borderId="130" xfId="0" applyFont="1" applyBorder="1" applyAlignment="1">
      <alignment horizontal="center" vertical="center" wrapText="1"/>
    </xf>
    <xf numFmtId="0" fontId="120" fillId="0" borderId="7" xfId="0" applyFont="1" applyBorder="1" applyAlignment="1">
      <alignment horizontal="center" vertical="center" wrapText="1"/>
    </xf>
    <xf numFmtId="0" fontId="0" fillId="0" borderId="126" xfId="0" applyBorder="1" applyAlignment="1">
      <alignment horizontal="center" vertical="center"/>
    </xf>
    <xf numFmtId="0" fontId="0" fillId="0" borderId="126" xfId="0" applyBorder="1" applyAlignment="1">
      <alignment horizontal="center" vertical="center" wrapText="1"/>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Fill="1" applyBorder="1" applyAlignment="1">
      <alignment horizontal="center" vertical="center" wrapText="1"/>
    </xf>
    <xf numFmtId="0" fontId="84" fillId="0" borderId="79" xfId="0" applyFont="1" applyFill="1" applyBorder="1" applyAlignment="1">
      <alignment horizontal="center" vertical="center" wrapText="1"/>
    </xf>
    <xf numFmtId="0" fontId="45" fillId="0" borderId="79" xfId="11" applyFont="1" applyFill="1" applyBorder="1" applyAlignment="1" applyProtection="1">
      <alignment horizontal="center" vertical="center" wrapText="1"/>
    </xf>
    <xf numFmtId="0" fontId="45" fillId="0" borderId="80" xfId="11" applyFont="1" applyFill="1" applyBorder="1" applyAlignment="1" applyProtection="1">
      <alignment horizontal="center" vertical="center" wrapText="1"/>
    </xf>
    <xf numFmtId="0" fontId="45" fillId="0" borderId="69"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0" xfId="13" applyFont="1" applyFill="1" applyBorder="1" applyAlignment="1" applyProtection="1">
      <alignment horizontal="center" vertical="center" wrapText="1"/>
      <protection locked="0"/>
    </xf>
    <xf numFmtId="0" fontId="97"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7" fontId="45" fillId="3" borderId="68" xfId="1" applyNumberFormat="1" applyFont="1" applyFill="1" applyBorder="1" applyAlignment="1" applyProtection="1">
      <alignment horizontal="center"/>
      <protection locked="0"/>
    </xf>
    <xf numFmtId="167" fontId="45" fillId="3" borderId="26" xfId="1" applyNumberFormat="1" applyFont="1" applyFill="1" applyBorder="1" applyAlignment="1" applyProtection="1">
      <alignment horizontal="center"/>
      <protection locked="0"/>
    </xf>
    <xf numFmtId="167" fontId="45" fillId="3" borderId="27" xfId="1" applyNumberFormat="1" applyFont="1" applyFill="1" applyBorder="1" applyAlignment="1" applyProtection="1">
      <alignment horizontal="center"/>
      <protection locked="0"/>
    </xf>
    <xf numFmtId="167" fontId="45" fillId="0" borderId="14" xfId="1" applyNumberFormat="1" applyFont="1" applyFill="1" applyBorder="1" applyAlignment="1" applyProtection="1">
      <alignment horizontal="center"/>
      <protection locked="0"/>
    </xf>
    <xf numFmtId="167" fontId="45" fillId="0" borderId="15" xfId="1" applyNumberFormat="1" applyFont="1" applyFill="1" applyBorder="1" applyAlignment="1" applyProtection="1">
      <alignment horizontal="center"/>
      <protection locked="0"/>
    </xf>
    <xf numFmtId="167"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7" fontId="45" fillId="0" borderId="71" xfId="1" applyNumberFormat="1" applyFont="1" applyFill="1" applyBorder="1" applyAlignment="1" applyProtection="1">
      <alignment horizontal="center" vertical="center" wrapText="1"/>
      <protection locked="0"/>
    </xf>
    <xf numFmtId="167" fontId="45" fillId="0" borderId="72" xfId="1" applyNumberFormat="1" applyFont="1" applyFill="1" applyBorder="1" applyAlignment="1" applyProtection="1">
      <alignment horizontal="center" vertical="center" wrapText="1"/>
      <protection locked="0"/>
    </xf>
    <xf numFmtId="0" fontId="3" fillId="0" borderId="70"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3" xfId="0" applyFont="1" applyFill="1" applyBorder="1" applyAlignment="1">
      <alignment horizontal="left" vertical="center"/>
    </xf>
    <xf numFmtId="0" fontId="98" fillId="0" borderId="54" xfId="0" applyFont="1" applyFill="1" applyBorder="1" applyAlignment="1">
      <alignment horizontal="left" vertical="center"/>
    </xf>
    <xf numFmtId="0" fontId="3" fillId="0" borderId="54"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4" fillId="0" borderId="103" xfId="0" applyNumberFormat="1" applyFont="1" applyFill="1" applyBorder="1" applyAlignment="1">
      <alignment horizontal="left" vertical="center" wrapText="1"/>
    </xf>
    <xf numFmtId="0" fontId="114" fillId="0" borderId="104" xfId="0" applyNumberFormat="1" applyFont="1" applyFill="1" applyBorder="1" applyAlignment="1">
      <alignment horizontal="left" vertical="center" wrapText="1"/>
    </xf>
    <xf numFmtId="0" fontId="114" fillId="0" borderId="108" xfId="0" applyNumberFormat="1" applyFont="1" applyFill="1" applyBorder="1" applyAlignment="1">
      <alignment horizontal="left" vertical="center" wrapText="1"/>
    </xf>
    <xf numFmtId="0" fontId="114" fillId="0" borderId="109" xfId="0" applyNumberFormat="1" applyFont="1" applyFill="1" applyBorder="1" applyAlignment="1">
      <alignment horizontal="left" vertical="center" wrapText="1"/>
    </xf>
    <xf numFmtId="0" fontId="114" fillId="0" borderId="111" xfId="0" applyNumberFormat="1" applyFont="1" applyFill="1" applyBorder="1" applyAlignment="1">
      <alignment horizontal="left" vertical="center" wrapText="1"/>
    </xf>
    <xf numFmtId="0" fontId="114" fillId="0" borderId="112" xfId="0" applyNumberFormat="1" applyFont="1" applyFill="1" applyBorder="1" applyAlignment="1">
      <alignment horizontal="left" vertical="center" wrapText="1"/>
    </xf>
    <xf numFmtId="0" fontId="115" fillId="0" borderId="105" xfId="0" applyFont="1" applyFill="1" applyBorder="1" applyAlignment="1">
      <alignment horizontal="center" vertical="center" wrapText="1"/>
    </xf>
    <xf numFmtId="0" fontId="115" fillId="0" borderId="106" xfId="0" applyFont="1" applyFill="1" applyBorder="1" applyAlignment="1">
      <alignment horizontal="center" vertical="center" wrapText="1"/>
    </xf>
    <xf numFmtId="0" fontId="115" fillId="0" borderId="107" xfId="0" applyFont="1" applyFill="1" applyBorder="1" applyAlignment="1">
      <alignment horizontal="center" vertical="center" wrapText="1"/>
    </xf>
    <xf numFmtId="0" fontId="115" fillId="0" borderId="84" xfId="0" applyFont="1" applyFill="1" applyBorder="1" applyAlignment="1">
      <alignment horizontal="center" vertical="center" wrapText="1"/>
    </xf>
    <xf numFmtId="0" fontId="115" fillId="0" borderId="110" xfId="0" applyFont="1" applyFill="1" applyBorder="1" applyAlignment="1">
      <alignment horizontal="center" vertical="center" wrapText="1"/>
    </xf>
    <xf numFmtId="0" fontId="115" fillId="0" borderId="74" xfId="0" applyFont="1" applyFill="1" applyBorder="1" applyAlignment="1">
      <alignment horizontal="center" vertical="center" wrapText="1"/>
    </xf>
    <xf numFmtId="0" fontId="111" fillId="0" borderId="130" xfId="0" applyFont="1" applyBorder="1" applyAlignment="1">
      <alignment horizontal="center" vertical="center" wrapText="1"/>
    </xf>
    <xf numFmtId="0" fontId="111" fillId="0" borderId="7" xfId="0" applyFont="1" applyBorder="1" applyAlignment="1">
      <alignment horizontal="center" vertical="center" wrapText="1"/>
    </xf>
    <xf numFmtId="0" fontId="111" fillId="0" borderId="126" xfId="0" applyFont="1" applyBorder="1" applyAlignment="1">
      <alignment horizontal="center" vertical="center" wrapText="1"/>
    </xf>
    <xf numFmtId="0" fontId="119" fillId="0" borderId="126" xfId="0" applyFont="1" applyFill="1" applyBorder="1" applyAlignment="1">
      <alignment horizontal="center" vertical="center"/>
    </xf>
    <xf numFmtId="0" fontId="119" fillId="0" borderId="105" xfId="0" applyFont="1" applyFill="1" applyBorder="1" applyAlignment="1">
      <alignment horizontal="center" vertical="center"/>
    </xf>
    <xf numFmtId="0" fontId="119" fillId="0" borderId="107" xfId="0" applyFont="1" applyFill="1" applyBorder="1" applyAlignment="1">
      <alignment horizontal="center" vertical="center"/>
    </xf>
    <xf numFmtId="0" fontId="119" fillId="0" borderId="84" xfId="0" applyFont="1" applyFill="1" applyBorder="1" applyAlignment="1">
      <alignment horizontal="center" vertical="center"/>
    </xf>
    <xf numFmtId="0" fontId="119" fillId="0" borderId="74" xfId="0" applyFont="1" applyFill="1" applyBorder="1" applyAlignment="1">
      <alignment horizontal="center" vertical="center"/>
    </xf>
    <xf numFmtId="0" fontId="115" fillId="0" borderId="126" xfId="0" applyFont="1" applyFill="1" applyBorder="1" applyAlignment="1">
      <alignment horizontal="center" vertical="center" wrapText="1"/>
    </xf>
    <xf numFmtId="0" fontId="111" fillId="0" borderId="129" xfId="0" applyFont="1" applyBorder="1" applyAlignment="1">
      <alignment horizontal="center" vertical="center" wrapText="1"/>
    </xf>
    <xf numFmtId="0" fontId="114" fillId="0" borderId="105" xfId="0" applyFont="1" applyFill="1" applyBorder="1" applyAlignment="1">
      <alignment horizontal="center" vertical="center" wrapText="1"/>
    </xf>
    <xf numFmtId="0" fontId="114" fillId="0" borderId="107" xfId="0" applyFont="1" applyFill="1" applyBorder="1" applyAlignment="1">
      <alignment horizontal="center" vertical="center" wrapText="1"/>
    </xf>
    <xf numFmtId="0" fontId="114" fillId="0" borderId="69" xfId="0" applyFont="1" applyFill="1" applyBorder="1" applyAlignment="1">
      <alignment horizontal="center" vertical="center" wrapText="1"/>
    </xf>
    <xf numFmtId="0" fontId="114" fillId="0" borderId="67" xfId="0" applyFont="1" applyFill="1" applyBorder="1" applyAlignment="1">
      <alignment horizontal="center" vertical="center" wrapText="1"/>
    </xf>
    <xf numFmtId="0" fontId="114" fillId="0" borderId="84" xfId="0" applyFont="1" applyFill="1" applyBorder="1" applyAlignment="1">
      <alignment horizontal="center" vertical="center" wrapText="1"/>
    </xf>
    <xf numFmtId="0" fontId="114" fillId="0" borderId="74" xfId="0" applyFont="1" applyFill="1" applyBorder="1" applyAlignment="1">
      <alignment horizontal="center" vertical="center" wrapText="1"/>
    </xf>
    <xf numFmtId="0" fontId="111" fillId="0" borderId="127" xfId="0" applyFont="1" applyFill="1" applyBorder="1" applyAlignment="1">
      <alignment horizontal="center" vertical="center" wrapText="1"/>
    </xf>
    <xf numFmtId="0" fontId="111" fillId="0" borderId="128" xfId="0" applyFont="1" applyFill="1" applyBorder="1" applyAlignment="1">
      <alignment horizontal="center" vertical="center" wrapText="1"/>
    </xf>
    <xf numFmtId="0" fontId="114" fillId="0" borderId="75" xfId="0" applyFont="1" applyFill="1" applyBorder="1" applyAlignment="1">
      <alignment horizontal="center" vertical="center" wrapText="1"/>
    </xf>
    <xf numFmtId="0" fontId="114" fillId="0" borderId="7" xfId="0" applyFont="1" applyFill="1" applyBorder="1" applyAlignment="1">
      <alignment horizontal="center" vertical="center" wrapText="1"/>
    </xf>
    <xf numFmtId="0" fontId="111" fillId="0" borderId="75" xfId="0" applyFont="1" applyFill="1" applyBorder="1" applyAlignment="1">
      <alignment horizontal="center" vertical="center" wrapText="1"/>
    </xf>
    <xf numFmtId="0" fontId="111" fillId="0" borderId="74" xfId="0" applyFont="1" applyBorder="1" applyAlignment="1">
      <alignment horizontal="center" vertical="center" wrapText="1"/>
    </xf>
    <xf numFmtId="0" fontId="114" fillId="0" borderId="53" xfId="0" applyNumberFormat="1" applyFont="1" applyFill="1" applyBorder="1" applyAlignment="1">
      <alignment horizontal="left" vertical="top" wrapText="1"/>
    </xf>
    <xf numFmtId="0" fontId="114" fillId="0" borderId="76" xfId="0" applyNumberFormat="1" applyFont="1" applyFill="1" applyBorder="1" applyAlignment="1">
      <alignment horizontal="left" vertical="top" wrapText="1"/>
    </xf>
    <xf numFmtId="0" fontId="114" fillId="0" borderId="62" xfId="0" applyNumberFormat="1" applyFont="1" applyFill="1" applyBorder="1" applyAlignment="1">
      <alignment horizontal="left" vertical="top" wrapText="1"/>
    </xf>
    <xf numFmtId="0" fontId="114" fillId="0" borderId="95" xfId="0" applyNumberFormat="1" applyFont="1" applyFill="1" applyBorder="1" applyAlignment="1">
      <alignment horizontal="left" vertical="top" wrapText="1"/>
    </xf>
    <xf numFmtId="0" fontId="114" fillId="0" borderId="102" xfId="0" applyNumberFormat="1" applyFont="1" applyFill="1" applyBorder="1" applyAlignment="1">
      <alignment horizontal="left" vertical="top" wrapText="1"/>
    </xf>
    <xf numFmtId="0" fontId="114" fillId="0" borderId="133" xfId="0" applyNumberFormat="1" applyFont="1" applyFill="1" applyBorder="1" applyAlignment="1">
      <alignment horizontal="left" vertical="top" wrapText="1"/>
    </xf>
    <xf numFmtId="0" fontId="114" fillId="0" borderId="86" xfId="0" applyFont="1" applyFill="1" applyBorder="1" applyAlignment="1">
      <alignment horizontal="center" vertical="center" wrapText="1"/>
    </xf>
    <xf numFmtId="0" fontId="114" fillId="0" borderId="66" xfId="0" applyFont="1" applyFill="1" applyBorder="1" applyAlignment="1">
      <alignment horizontal="center" vertical="center" wrapText="1"/>
    </xf>
    <xf numFmtId="0" fontId="111" fillId="0" borderId="63" xfId="0" applyFont="1" applyBorder="1" applyAlignment="1">
      <alignment horizontal="center" vertical="center" wrapText="1"/>
    </xf>
    <xf numFmtId="0" fontId="111" fillId="0" borderId="68" xfId="0" applyFont="1" applyFill="1" applyBorder="1" applyAlignment="1">
      <alignment horizontal="center" vertical="center" wrapText="1"/>
    </xf>
    <xf numFmtId="0" fontId="111" fillId="0" borderId="26" xfId="0" applyFont="1" applyFill="1" applyBorder="1" applyAlignment="1">
      <alignment horizontal="center" vertical="center" wrapText="1"/>
    </xf>
    <xf numFmtId="0" fontId="111" fillId="0" borderId="27" xfId="0" applyFont="1" applyFill="1" applyBorder="1" applyAlignment="1">
      <alignment horizontal="center" vertical="center" wrapText="1"/>
    </xf>
    <xf numFmtId="0" fontId="111" fillId="0" borderId="105" xfId="0" applyFont="1" applyBorder="1" applyAlignment="1">
      <alignment horizontal="center" vertical="top" wrapText="1"/>
    </xf>
    <xf numFmtId="0" fontId="111" fillId="0" borderId="106" xfId="0" applyFont="1" applyBorder="1" applyAlignment="1">
      <alignment horizontal="center" vertical="top" wrapText="1"/>
    </xf>
    <xf numFmtId="0" fontId="111" fillId="0" borderId="105" xfId="0" applyFont="1" applyFill="1" applyBorder="1" applyAlignment="1">
      <alignment horizontal="center" vertical="top" wrapText="1"/>
    </xf>
    <xf numFmtId="0" fontId="111" fillId="0" borderId="128" xfId="0" applyFont="1" applyFill="1" applyBorder="1" applyAlignment="1">
      <alignment horizontal="center" vertical="top" wrapText="1"/>
    </xf>
    <xf numFmtId="0" fontId="111" fillId="0" borderId="129" xfId="0" applyFont="1" applyFill="1" applyBorder="1" applyAlignment="1">
      <alignment horizontal="center" vertical="top" wrapText="1"/>
    </xf>
    <xf numFmtId="0" fontId="131" fillId="0" borderId="118" xfId="0" applyNumberFormat="1" applyFont="1" applyFill="1" applyBorder="1" applyAlignment="1">
      <alignment horizontal="left" vertical="top" wrapText="1"/>
    </xf>
    <xf numFmtId="0" fontId="131" fillId="0" borderId="119" xfId="0" applyNumberFormat="1" applyFont="1" applyFill="1" applyBorder="1" applyAlignment="1">
      <alignment horizontal="left" vertical="top" wrapText="1"/>
    </xf>
    <xf numFmtId="0" fontId="117" fillId="0" borderId="105" xfId="0" applyFont="1" applyBorder="1" applyAlignment="1">
      <alignment horizontal="center" vertical="center"/>
    </xf>
    <xf numFmtId="0" fontId="117" fillId="0" borderId="107" xfId="0" applyFont="1" applyBorder="1" applyAlignment="1">
      <alignment horizontal="center" vertical="center"/>
    </xf>
    <xf numFmtId="0" fontId="117" fillId="0" borderId="84" xfId="0" applyFont="1" applyBorder="1" applyAlignment="1">
      <alignment horizontal="center" vertical="center"/>
    </xf>
    <xf numFmtId="0" fontId="117" fillId="0" borderId="74" xfId="0" applyFont="1" applyBorder="1" applyAlignment="1">
      <alignment horizontal="center" vertical="center"/>
    </xf>
    <xf numFmtId="0" fontId="116" fillId="0" borderId="126" xfId="0" applyFont="1" applyBorder="1" applyAlignment="1">
      <alignment horizontal="center" vertical="center" wrapText="1"/>
    </xf>
    <xf numFmtId="0" fontId="116" fillId="0" borderId="130" xfId="0" applyFont="1" applyBorder="1" applyAlignment="1">
      <alignment horizontal="center" vertical="center" wrapText="1"/>
    </xf>
    <xf numFmtId="3" fontId="102" fillId="36" borderId="169" xfId="0" applyNumberFormat="1" applyFont="1" applyFill="1" applyBorder="1" applyAlignment="1">
      <alignment vertical="center" wrapText="1"/>
    </xf>
    <xf numFmtId="3" fontId="102" fillId="0" borderId="169" xfId="0" applyNumberFormat="1" applyFont="1" applyBorder="1" applyAlignment="1">
      <alignment vertical="center" wrapText="1"/>
    </xf>
    <xf numFmtId="14" fontId="2" fillId="0" borderId="0" xfId="0" applyNumberFormat="1" applyFont="1" applyAlignment="1">
      <alignment horizontal="left"/>
    </xf>
  </cellXfs>
  <cellStyles count="23170">
    <cellStyle name="_RC VALUTEBIS WRILSI " xfId="18"/>
    <cellStyle name="=C:\WINNT35\SYSTEM32\COMMAND.COM" xfId="20964"/>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225"/>
    <cellStyle name="Calculation 2 10 2 3" xfId="21870"/>
    <cellStyle name="Calculation 2 10 2 4" xfId="21141"/>
    <cellStyle name="Calculation 2 10 2 5" xfId="21954"/>
    <cellStyle name="Calculation 2 10 2 6" xfId="21057"/>
    <cellStyle name="Calculation 2 10 3" xfId="724"/>
    <cellStyle name="Calculation 2 10 3 2" xfId="21226"/>
    <cellStyle name="Calculation 2 10 3 3" xfId="21869"/>
    <cellStyle name="Calculation 2 10 3 4" xfId="21142"/>
    <cellStyle name="Calculation 2 10 3 5" xfId="21953"/>
    <cellStyle name="Calculation 2 10 3 6" xfId="21058"/>
    <cellStyle name="Calculation 2 10 4" xfId="725"/>
    <cellStyle name="Calculation 2 10 4 2" xfId="21227"/>
    <cellStyle name="Calculation 2 10 4 3" xfId="21868"/>
    <cellStyle name="Calculation 2 10 4 4" xfId="21143"/>
    <cellStyle name="Calculation 2 10 4 5" xfId="21952"/>
    <cellStyle name="Calculation 2 10 4 6" xfId="21059"/>
    <cellStyle name="Calculation 2 10 5" xfId="726"/>
    <cellStyle name="Calculation 2 10 5 2" xfId="21228"/>
    <cellStyle name="Calculation 2 10 5 3" xfId="21867"/>
    <cellStyle name="Calculation 2 10 5 4" xfId="21144"/>
    <cellStyle name="Calculation 2 10 5 5" xfId="21951"/>
    <cellStyle name="Calculation 2 10 5 6" xfId="21060"/>
    <cellStyle name="Calculation 2 11" xfId="727"/>
    <cellStyle name="Calculation 2 11 10" xfId="21061"/>
    <cellStyle name="Calculation 2 11 2" xfId="728"/>
    <cellStyle name="Calculation 2 11 2 2" xfId="21230"/>
    <cellStyle name="Calculation 2 11 2 3" xfId="21865"/>
    <cellStyle name="Calculation 2 11 2 4" xfId="21146"/>
    <cellStyle name="Calculation 2 11 2 5" xfId="21949"/>
    <cellStyle name="Calculation 2 11 2 6" xfId="21062"/>
    <cellStyle name="Calculation 2 11 3" xfId="729"/>
    <cellStyle name="Calculation 2 11 3 2" xfId="21231"/>
    <cellStyle name="Calculation 2 11 3 3" xfId="21864"/>
    <cellStyle name="Calculation 2 11 3 4" xfId="21147"/>
    <cellStyle name="Calculation 2 11 3 5" xfId="21948"/>
    <cellStyle name="Calculation 2 11 3 6" xfId="21063"/>
    <cellStyle name="Calculation 2 11 4" xfId="730"/>
    <cellStyle name="Calculation 2 11 4 2" xfId="21232"/>
    <cellStyle name="Calculation 2 11 4 3" xfId="21863"/>
    <cellStyle name="Calculation 2 11 4 4" xfId="21148"/>
    <cellStyle name="Calculation 2 11 4 5" xfId="21947"/>
    <cellStyle name="Calculation 2 11 4 6" xfId="21064"/>
    <cellStyle name="Calculation 2 11 5" xfId="731"/>
    <cellStyle name="Calculation 2 11 5 2" xfId="21233"/>
    <cellStyle name="Calculation 2 11 5 3" xfId="21862"/>
    <cellStyle name="Calculation 2 11 5 4" xfId="21149"/>
    <cellStyle name="Calculation 2 11 5 5" xfId="21946"/>
    <cellStyle name="Calculation 2 11 5 6" xfId="21065"/>
    <cellStyle name="Calculation 2 11 6" xfId="21229"/>
    <cellStyle name="Calculation 2 11 7" xfId="21866"/>
    <cellStyle name="Calculation 2 11 8" xfId="21145"/>
    <cellStyle name="Calculation 2 11 9" xfId="21950"/>
    <cellStyle name="Calculation 2 12" xfId="732"/>
    <cellStyle name="Calculation 2 12 10" xfId="21066"/>
    <cellStyle name="Calculation 2 12 2" xfId="733"/>
    <cellStyle name="Calculation 2 12 2 2" xfId="21235"/>
    <cellStyle name="Calculation 2 12 2 3" xfId="21860"/>
    <cellStyle name="Calculation 2 12 2 4" xfId="21151"/>
    <cellStyle name="Calculation 2 12 2 5" xfId="21944"/>
    <cellStyle name="Calculation 2 12 2 6" xfId="21067"/>
    <cellStyle name="Calculation 2 12 3" xfId="734"/>
    <cellStyle name="Calculation 2 12 3 2" xfId="21236"/>
    <cellStyle name="Calculation 2 12 3 3" xfId="21859"/>
    <cellStyle name="Calculation 2 12 3 4" xfId="21152"/>
    <cellStyle name="Calculation 2 12 3 5" xfId="21943"/>
    <cellStyle name="Calculation 2 12 3 6" xfId="21068"/>
    <cellStyle name="Calculation 2 12 4" xfId="735"/>
    <cellStyle name="Calculation 2 12 4 2" xfId="21237"/>
    <cellStyle name="Calculation 2 12 4 3" xfId="21858"/>
    <cellStyle name="Calculation 2 12 4 4" xfId="21153"/>
    <cellStyle name="Calculation 2 12 4 5" xfId="21942"/>
    <cellStyle name="Calculation 2 12 4 6" xfId="21069"/>
    <cellStyle name="Calculation 2 12 5" xfId="736"/>
    <cellStyle name="Calculation 2 12 5 2" xfId="21238"/>
    <cellStyle name="Calculation 2 12 5 3" xfId="21857"/>
    <cellStyle name="Calculation 2 12 5 4" xfId="21154"/>
    <cellStyle name="Calculation 2 12 5 5" xfId="21941"/>
    <cellStyle name="Calculation 2 12 5 6" xfId="21070"/>
    <cellStyle name="Calculation 2 12 6" xfId="21234"/>
    <cellStyle name="Calculation 2 12 7" xfId="21861"/>
    <cellStyle name="Calculation 2 12 8" xfId="21150"/>
    <cellStyle name="Calculation 2 12 9" xfId="21945"/>
    <cellStyle name="Calculation 2 13" xfId="737"/>
    <cellStyle name="Calculation 2 13 2" xfId="738"/>
    <cellStyle name="Calculation 2 13 2 2" xfId="21240"/>
    <cellStyle name="Calculation 2 13 2 3" xfId="21855"/>
    <cellStyle name="Calculation 2 13 2 4" xfId="21156"/>
    <cellStyle name="Calculation 2 13 2 5" xfId="21939"/>
    <cellStyle name="Calculation 2 13 2 6" xfId="21072"/>
    <cellStyle name="Calculation 2 13 3" xfId="739"/>
    <cellStyle name="Calculation 2 13 3 2" xfId="21241"/>
    <cellStyle name="Calculation 2 13 3 3" xfId="21854"/>
    <cellStyle name="Calculation 2 13 3 4" xfId="21157"/>
    <cellStyle name="Calculation 2 13 3 5" xfId="21938"/>
    <cellStyle name="Calculation 2 13 3 6" xfId="21073"/>
    <cellStyle name="Calculation 2 13 4" xfId="740"/>
    <cellStyle name="Calculation 2 13 4 2" xfId="21242"/>
    <cellStyle name="Calculation 2 13 4 3" xfId="21853"/>
    <cellStyle name="Calculation 2 13 4 4" xfId="21158"/>
    <cellStyle name="Calculation 2 13 4 5" xfId="21937"/>
    <cellStyle name="Calculation 2 13 4 6" xfId="21074"/>
    <cellStyle name="Calculation 2 13 5" xfId="21239"/>
    <cellStyle name="Calculation 2 13 6" xfId="21856"/>
    <cellStyle name="Calculation 2 13 7" xfId="21155"/>
    <cellStyle name="Calculation 2 13 8" xfId="21940"/>
    <cellStyle name="Calculation 2 13 9" xfId="21071"/>
    <cellStyle name="Calculation 2 14" xfId="741"/>
    <cellStyle name="Calculation 2 14 2" xfId="21243"/>
    <cellStyle name="Calculation 2 14 3" xfId="21852"/>
    <cellStyle name="Calculation 2 14 4" xfId="21159"/>
    <cellStyle name="Calculation 2 14 5" xfId="21936"/>
    <cellStyle name="Calculation 2 14 6" xfId="21075"/>
    <cellStyle name="Calculation 2 15" xfId="742"/>
    <cellStyle name="Calculation 2 15 2" xfId="21244"/>
    <cellStyle name="Calculation 2 15 3" xfId="21851"/>
    <cellStyle name="Calculation 2 15 4" xfId="21160"/>
    <cellStyle name="Calculation 2 15 5" xfId="21935"/>
    <cellStyle name="Calculation 2 15 6" xfId="21076"/>
    <cellStyle name="Calculation 2 16" xfId="743"/>
    <cellStyle name="Calculation 2 16 2" xfId="21245"/>
    <cellStyle name="Calculation 2 16 3" xfId="21850"/>
    <cellStyle name="Calculation 2 16 4" xfId="21161"/>
    <cellStyle name="Calculation 2 16 5" xfId="21934"/>
    <cellStyle name="Calculation 2 16 6" xfId="21077"/>
    <cellStyle name="Calculation 2 17" xfId="21224"/>
    <cellStyle name="Calculation 2 18" xfId="21871"/>
    <cellStyle name="Calculation 2 19" xfId="21140"/>
    <cellStyle name="Calculation 2 2" xfId="744"/>
    <cellStyle name="Calculation 2 2 10" xfId="21246"/>
    <cellStyle name="Calculation 2 2 11" xfId="21849"/>
    <cellStyle name="Calculation 2 2 12" xfId="21162"/>
    <cellStyle name="Calculation 2 2 13" xfId="21933"/>
    <cellStyle name="Calculation 2 2 14" xfId="21078"/>
    <cellStyle name="Calculation 2 2 2" xfId="745"/>
    <cellStyle name="Calculation 2 2 2 2" xfId="746"/>
    <cellStyle name="Calculation 2 2 2 2 2" xfId="21248"/>
    <cellStyle name="Calculation 2 2 2 2 3" xfId="21847"/>
    <cellStyle name="Calculation 2 2 2 2 4" xfId="21164"/>
    <cellStyle name="Calculation 2 2 2 2 5" xfId="21931"/>
    <cellStyle name="Calculation 2 2 2 2 6" xfId="21080"/>
    <cellStyle name="Calculation 2 2 2 3" xfId="747"/>
    <cellStyle name="Calculation 2 2 2 3 2" xfId="21249"/>
    <cellStyle name="Calculation 2 2 2 3 3" xfId="21846"/>
    <cellStyle name="Calculation 2 2 2 3 4" xfId="21165"/>
    <cellStyle name="Calculation 2 2 2 3 5" xfId="21930"/>
    <cellStyle name="Calculation 2 2 2 3 6" xfId="21081"/>
    <cellStyle name="Calculation 2 2 2 4" xfId="748"/>
    <cellStyle name="Calculation 2 2 2 4 2" xfId="21250"/>
    <cellStyle name="Calculation 2 2 2 4 3" xfId="21845"/>
    <cellStyle name="Calculation 2 2 2 4 4" xfId="21166"/>
    <cellStyle name="Calculation 2 2 2 4 5" xfId="21929"/>
    <cellStyle name="Calculation 2 2 2 4 6" xfId="21082"/>
    <cellStyle name="Calculation 2 2 2 5" xfId="21247"/>
    <cellStyle name="Calculation 2 2 2 6" xfId="21848"/>
    <cellStyle name="Calculation 2 2 2 7" xfId="21163"/>
    <cellStyle name="Calculation 2 2 2 8" xfId="21932"/>
    <cellStyle name="Calculation 2 2 2 9" xfId="21079"/>
    <cellStyle name="Calculation 2 2 3" xfId="749"/>
    <cellStyle name="Calculation 2 2 3 2" xfId="750"/>
    <cellStyle name="Calculation 2 2 3 2 2" xfId="21252"/>
    <cellStyle name="Calculation 2 2 3 2 3" xfId="21843"/>
    <cellStyle name="Calculation 2 2 3 2 4" xfId="21168"/>
    <cellStyle name="Calculation 2 2 3 2 5" xfId="21927"/>
    <cellStyle name="Calculation 2 2 3 2 6" xfId="21084"/>
    <cellStyle name="Calculation 2 2 3 3" xfId="751"/>
    <cellStyle name="Calculation 2 2 3 3 2" xfId="21253"/>
    <cellStyle name="Calculation 2 2 3 3 3" xfId="21842"/>
    <cellStyle name="Calculation 2 2 3 3 4" xfId="21169"/>
    <cellStyle name="Calculation 2 2 3 3 5" xfId="21926"/>
    <cellStyle name="Calculation 2 2 3 3 6" xfId="21085"/>
    <cellStyle name="Calculation 2 2 3 4" xfId="752"/>
    <cellStyle name="Calculation 2 2 3 4 2" xfId="21254"/>
    <cellStyle name="Calculation 2 2 3 4 3" xfId="21841"/>
    <cellStyle name="Calculation 2 2 3 4 4" xfId="21170"/>
    <cellStyle name="Calculation 2 2 3 4 5" xfId="21925"/>
    <cellStyle name="Calculation 2 2 3 4 6" xfId="21086"/>
    <cellStyle name="Calculation 2 2 3 5" xfId="21251"/>
    <cellStyle name="Calculation 2 2 3 6" xfId="21844"/>
    <cellStyle name="Calculation 2 2 3 7" xfId="21167"/>
    <cellStyle name="Calculation 2 2 3 8" xfId="21928"/>
    <cellStyle name="Calculation 2 2 3 9" xfId="21083"/>
    <cellStyle name="Calculation 2 2 4" xfId="753"/>
    <cellStyle name="Calculation 2 2 4 2" xfId="754"/>
    <cellStyle name="Calculation 2 2 4 2 2" xfId="21256"/>
    <cellStyle name="Calculation 2 2 4 2 3" xfId="21839"/>
    <cellStyle name="Calculation 2 2 4 2 4" xfId="21172"/>
    <cellStyle name="Calculation 2 2 4 2 5" xfId="21923"/>
    <cellStyle name="Calculation 2 2 4 2 6" xfId="21088"/>
    <cellStyle name="Calculation 2 2 4 3" xfId="755"/>
    <cellStyle name="Calculation 2 2 4 3 2" xfId="21257"/>
    <cellStyle name="Calculation 2 2 4 3 3" xfId="21838"/>
    <cellStyle name="Calculation 2 2 4 3 4" xfId="21173"/>
    <cellStyle name="Calculation 2 2 4 3 5" xfId="21922"/>
    <cellStyle name="Calculation 2 2 4 3 6" xfId="21089"/>
    <cellStyle name="Calculation 2 2 4 4" xfId="756"/>
    <cellStyle name="Calculation 2 2 4 4 2" xfId="21258"/>
    <cellStyle name="Calculation 2 2 4 4 3" xfId="21837"/>
    <cellStyle name="Calculation 2 2 4 4 4" xfId="21174"/>
    <cellStyle name="Calculation 2 2 4 4 5" xfId="21921"/>
    <cellStyle name="Calculation 2 2 4 4 6" xfId="21090"/>
    <cellStyle name="Calculation 2 2 4 5" xfId="21255"/>
    <cellStyle name="Calculation 2 2 4 6" xfId="21840"/>
    <cellStyle name="Calculation 2 2 4 7" xfId="21171"/>
    <cellStyle name="Calculation 2 2 4 8" xfId="21924"/>
    <cellStyle name="Calculation 2 2 4 9" xfId="21087"/>
    <cellStyle name="Calculation 2 2 5" xfId="757"/>
    <cellStyle name="Calculation 2 2 5 2" xfId="758"/>
    <cellStyle name="Calculation 2 2 5 2 2" xfId="21260"/>
    <cellStyle name="Calculation 2 2 5 2 3" xfId="21835"/>
    <cellStyle name="Calculation 2 2 5 2 4" xfId="21176"/>
    <cellStyle name="Calculation 2 2 5 2 5" xfId="21919"/>
    <cellStyle name="Calculation 2 2 5 2 6" xfId="21092"/>
    <cellStyle name="Calculation 2 2 5 3" xfId="759"/>
    <cellStyle name="Calculation 2 2 5 3 2" xfId="21261"/>
    <cellStyle name="Calculation 2 2 5 3 3" xfId="21834"/>
    <cellStyle name="Calculation 2 2 5 3 4" xfId="21177"/>
    <cellStyle name="Calculation 2 2 5 3 5" xfId="21918"/>
    <cellStyle name="Calculation 2 2 5 3 6" xfId="21093"/>
    <cellStyle name="Calculation 2 2 5 4" xfId="760"/>
    <cellStyle name="Calculation 2 2 5 4 2" xfId="21262"/>
    <cellStyle name="Calculation 2 2 5 4 3" xfId="21833"/>
    <cellStyle name="Calculation 2 2 5 4 4" xfId="21178"/>
    <cellStyle name="Calculation 2 2 5 4 5" xfId="21917"/>
    <cellStyle name="Calculation 2 2 5 4 6" xfId="21094"/>
    <cellStyle name="Calculation 2 2 5 5" xfId="21259"/>
    <cellStyle name="Calculation 2 2 5 6" xfId="21836"/>
    <cellStyle name="Calculation 2 2 5 7" xfId="21175"/>
    <cellStyle name="Calculation 2 2 5 8" xfId="21920"/>
    <cellStyle name="Calculation 2 2 5 9" xfId="21091"/>
    <cellStyle name="Calculation 2 2 6" xfId="761"/>
    <cellStyle name="Calculation 2 2 6 2" xfId="21263"/>
    <cellStyle name="Calculation 2 2 6 3" xfId="21832"/>
    <cellStyle name="Calculation 2 2 6 4" xfId="21179"/>
    <cellStyle name="Calculation 2 2 6 5" xfId="21916"/>
    <cellStyle name="Calculation 2 2 6 6" xfId="21095"/>
    <cellStyle name="Calculation 2 2 7" xfId="762"/>
    <cellStyle name="Calculation 2 2 7 2" xfId="21264"/>
    <cellStyle name="Calculation 2 2 7 3" xfId="21831"/>
    <cellStyle name="Calculation 2 2 7 4" xfId="21180"/>
    <cellStyle name="Calculation 2 2 7 5" xfId="21915"/>
    <cellStyle name="Calculation 2 2 7 6" xfId="21096"/>
    <cellStyle name="Calculation 2 2 8" xfId="763"/>
    <cellStyle name="Calculation 2 2 8 2" xfId="21265"/>
    <cellStyle name="Calculation 2 2 8 3" xfId="21830"/>
    <cellStyle name="Calculation 2 2 8 4" xfId="21181"/>
    <cellStyle name="Calculation 2 2 8 5" xfId="21914"/>
    <cellStyle name="Calculation 2 2 8 6" xfId="21097"/>
    <cellStyle name="Calculation 2 2 9" xfId="764"/>
    <cellStyle name="Calculation 2 2 9 2" xfId="21266"/>
    <cellStyle name="Calculation 2 2 9 3" xfId="21829"/>
    <cellStyle name="Calculation 2 2 9 4" xfId="21182"/>
    <cellStyle name="Calculation 2 2 9 5" xfId="21913"/>
    <cellStyle name="Calculation 2 2 9 6" xfId="21098"/>
    <cellStyle name="Calculation 2 20" xfId="21955"/>
    <cellStyle name="Calculation 2 21" xfId="21056"/>
    <cellStyle name="Calculation 2 3" xfId="765"/>
    <cellStyle name="Calculation 2 3 2" xfId="766"/>
    <cellStyle name="Calculation 2 3 2 2" xfId="21267"/>
    <cellStyle name="Calculation 2 3 2 3" xfId="21828"/>
    <cellStyle name="Calculation 2 3 2 4" xfId="21183"/>
    <cellStyle name="Calculation 2 3 2 5" xfId="21912"/>
    <cellStyle name="Calculation 2 3 2 6" xfId="21099"/>
    <cellStyle name="Calculation 2 3 3" xfId="767"/>
    <cellStyle name="Calculation 2 3 3 2" xfId="21268"/>
    <cellStyle name="Calculation 2 3 3 3" xfId="21827"/>
    <cellStyle name="Calculation 2 3 3 4" xfId="21184"/>
    <cellStyle name="Calculation 2 3 3 5" xfId="21911"/>
    <cellStyle name="Calculation 2 3 3 6" xfId="21100"/>
    <cellStyle name="Calculation 2 3 4" xfId="768"/>
    <cellStyle name="Calculation 2 3 4 2" xfId="21269"/>
    <cellStyle name="Calculation 2 3 4 3" xfId="21826"/>
    <cellStyle name="Calculation 2 3 4 4" xfId="21185"/>
    <cellStyle name="Calculation 2 3 4 5" xfId="21910"/>
    <cellStyle name="Calculation 2 3 4 6" xfId="21101"/>
    <cellStyle name="Calculation 2 3 5" xfId="769"/>
    <cellStyle name="Calculation 2 3 5 2" xfId="21270"/>
    <cellStyle name="Calculation 2 3 5 3" xfId="21825"/>
    <cellStyle name="Calculation 2 3 5 4" xfId="21186"/>
    <cellStyle name="Calculation 2 3 5 5" xfId="21909"/>
    <cellStyle name="Calculation 2 3 5 6" xfId="21102"/>
    <cellStyle name="Calculation 2 4" xfId="770"/>
    <cellStyle name="Calculation 2 4 2" xfId="771"/>
    <cellStyle name="Calculation 2 4 2 2" xfId="21271"/>
    <cellStyle name="Calculation 2 4 2 3" xfId="21824"/>
    <cellStyle name="Calculation 2 4 2 4" xfId="21187"/>
    <cellStyle name="Calculation 2 4 2 5" xfId="21908"/>
    <cellStyle name="Calculation 2 4 2 6" xfId="21103"/>
    <cellStyle name="Calculation 2 4 3" xfId="772"/>
    <cellStyle name="Calculation 2 4 3 2" xfId="21272"/>
    <cellStyle name="Calculation 2 4 3 3" xfId="21823"/>
    <cellStyle name="Calculation 2 4 3 4" xfId="21188"/>
    <cellStyle name="Calculation 2 4 3 5" xfId="21907"/>
    <cellStyle name="Calculation 2 4 3 6" xfId="21104"/>
    <cellStyle name="Calculation 2 4 4" xfId="773"/>
    <cellStyle name="Calculation 2 4 4 2" xfId="21273"/>
    <cellStyle name="Calculation 2 4 4 3" xfId="21822"/>
    <cellStyle name="Calculation 2 4 4 4" xfId="21189"/>
    <cellStyle name="Calculation 2 4 4 5" xfId="21906"/>
    <cellStyle name="Calculation 2 4 4 6" xfId="21105"/>
    <cellStyle name="Calculation 2 4 5" xfId="774"/>
    <cellStyle name="Calculation 2 4 5 2" xfId="21274"/>
    <cellStyle name="Calculation 2 4 5 3" xfId="21821"/>
    <cellStyle name="Calculation 2 4 5 4" xfId="21190"/>
    <cellStyle name="Calculation 2 4 5 5" xfId="21905"/>
    <cellStyle name="Calculation 2 4 5 6" xfId="21106"/>
    <cellStyle name="Calculation 2 5" xfId="775"/>
    <cellStyle name="Calculation 2 5 2" xfId="776"/>
    <cellStyle name="Calculation 2 5 2 2" xfId="21275"/>
    <cellStyle name="Calculation 2 5 2 3" xfId="21820"/>
    <cellStyle name="Calculation 2 5 2 4" xfId="21191"/>
    <cellStyle name="Calculation 2 5 2 5" xfId="21904"/>
    <cellStyle name="Calculation 2 5 2 6" xfId="21107"/>
    <cellStyle name="Calculation 2 5 3" xfId="777"/>
    <cellStyle name="Calculation 2 5 3 2" xfId="21276"/>
    <cellStyle name="Calculation 2 5 3 3" xfId="21819"/>
    <cellStyle name="Calculation 2 5 3 4" xfId="21192"/>
    <cellStyle name="Calculation 2 5 3 5" xfId="21903"/>
    <cellStyle name="Calculation 2 5 3 6" xfId="21108"/>
    <cellStyle name="Calculation 2 5 4" xfId="778"/>
    <cellStyle name="Calculation 2 5 4 2" xfId="21277"/>
    <cellStyle name="Calculation 2 5 4 3" xfId="21818"/>
    <cellStyle name="Calculation 2 5 4 4" xfId="21193"/>
    <cellStyle name="Calculation 2 5 4 5" xfId="21902"/>
    <cellStyle name="Calculation 2 5 4 6" xfId="21109"/>
    <cellStyle name="Calculation 2 5 5" xfId="779"/>
    <cellStyle name="Calculation 2 5 5 2" xfId="21278"/>
    <cellStyle name="Calculation 2 5 5 3" xfId="21817"/>
    <cellStyle name="Calculation 2 5 5 4" xfId="21194"/>
    <cellStyle name="Calculation 2 5 5 5" xfId="21901"/>
    <cellStyle name="Calculation 2 5 5 6" xfId="21110"/>
    <cellStyle name="Calculation 2 6" xfId="780"/>
    <cellStyle name="Calculation 2 6 2" xfId="781"/>
    <cellStyle name="Calculation 2 6 2 2" xfId="21279"/>
    <cellStyle name="Calculation 2 6 2 3" xfId="21816"/>
    <cellStyle name="Calculation 2 6 2 4" xfId="21195"/>
    <cellStyle name="Calculation 2 6 2 5" xfId="21900"/>
    <cellStyle name="Calculation 2 6 2 6" xfId="21111"/>
    <cellStyle name="Calculation 2 6 3" xfId="782"/>
    <cellStyle name="Calculation 2 6 3 2" xfId="21280"/>
    <cellStyle name="Calculation 2 6 3 3" xfId="21815"/>
    <cellStyle name="Calculation 2 6 3 4" xfId="21196"/>
    <cellStyle name="Calculation 2 6 3 5" xfId="21899"/>
    <cellStyle name="Calculation 2 6 3 6" xfId="21112"/>
    <cellStyle name="Calculation 2 6 4" xfId="783"/>
    <cellStyle name="Calculation 2 6 4 2" xfId="21281"/>
    <cellStyle name="Calculation 2 6 4 3" xfId="21814"/>
    <cellStyle name="Calculation 2 6 4 4" xfId="21197"/>
    <cellStyle name="Calculation 2 6 4 5" xfId="21898"/>
    <cellStyle name="Calculation 2 6 4 6" xfId="21113"/>
    <cellStyle name="Calculation 2 6 5" xfId="784"/>
    <cellStyle name="Calculation 2 6 5 2" xfId="21282"/>
    <cellStyle name="Calculation 2 6 5 3" xfId="21813"/>
    <cellStyle name="Calculation 2 6 5 4" xfId="21198"/>
    <cellStyle name="Calculation 2 6 5 5" xfId="21897"/>
    <cellStyle name="Calculation 2 6 5 6" xfId="21114"/>
    <cellStyle name="Calculation 2 7" xfId="785"/>
    <cellStyle name="Calculation 2 7 2" xfId="786"/>
    <cellStyle name="Calculation 2 7 2 2" xfId="21283"/>
    <cellStyle name="Calculation 2 7 2 3" xfId="21812"/>
    <cellStyle name="Calculation 2 7 2 4" xfId="21199"/>
    <cellStyle name="Calculation 2 7 2 5" xfId="21896"/>
    <cellStyle name="Calculation 2 7 2 6" xfId="21115"/>
    <cellStyle name="Calculation 2 7 3" xfId="787"/>
    <cellStyle name="Calculation 2 7 3 2" xfId="21284"/>
    <cellStyle name="Calculation 2 7 3 3" xfId="21811"/>
    <cellStyle name="Calculation 2 7 3 4" xfId="21200"/>
    <cellStyle name="Calculation 2 7 3 5" xfId="21895"/>
    <cellStyle name="Calculation 2 7 3 6" xfId="21116"/>
    <cellStyle name="Calculation 2 7 4" xfId="788"/>
    <cellStyle name="Calculation 2 7 4 2" xfId="21285"/>
    <cellStyle name="Calculation 2 7 4 3" xfId="21810"/>
    <cellStyle name="Calculation 2 7 4 4" xfId="21201"/>
    <cellStyle name="Calculation 2 7 4 5" xfId="21894"/>
    <cellStyle name="Calculation 2 7 4 6" xfId="21117"/>
    <cellStyle name="Calculation 2 7 5" xfId="789"/>
    <cellStyle name="Calculation 2 7 5 2" xfId="21286"/>
    <cellStyle name="Calculation 2 7 5 3" xfId="21809"/>
    <cellStyle name="Calculation 2 7 5 4" xfId="21202"/>
    <cellStyle name="Calculation 2 7 5 5" xfId="21893"/>
    <cellStyle name="Calculation 2 7 5 6" xfId="21118"/>
    <cellStyle name="Calculation 2 8" xfId="790"/>
    <cellStyle name="Calculation 2 8 2" xfId="791"/>
    <cellStyle name="Calculation 2 8 2 2" xfId="21287"/>
    <cellStyle name="Calculation 2 8 2 3" xfId="21808"/>
    <cellStyle name="Calculation 2 8 2 4" xfId="21203"/>
    <cellStyle name="Calculation 2 8 2 5" xfId="21892"/>
    <cellStyle name="Calculation 2 8 2 6" xfId="21119"/>
    <cellStyle name="Calculation 2 8 3" xfId="792"/>
    <cellStyle name="Calculation 2 8 3 2" xfId="21288"/>
    <cellStyle name="Calculation 2 8 3 3" xfId="21807"/>
    <cellStyle name="Calculation 2 8 3 4" xfId="21204"/>
    <cellStyle name="Calculation 2 8 3 5" xfId="21891"/>
    <cellStyle name="Calculation 2 8 3 6" xfId="21120"/>
    <cellStyle name="Calculation 2 8 4" xfId="793"/>
    <cellStyle name="Calculation 2 8 4 2" xfId="21289"/>
    <cellStyle name="Calculation 2 8 4 3" xfId="21806"/>
    <cellStyle name="Calculation 2 8 4 4" xfId="21205"/>
    <cellStyle name="Calculation 2 8 4 5" xfId="21890"/>
    <cellStyle name="Calculation 2 8 4 6" xfId="21121"/>
    <cellStyle name="Calculation 2 8 5" xfId="794"/>
    <cellStyle name="Calculation 2 8 5 2" xfId="21290"/>
    <cellStyle name="Calculation 2 8 5 3" xfId="21805"/>
    <cellStyle name="Calculation 2 8 5 4" xfId="21206"/>
    <cellStyle name="Calculation 2 8 5 5" xfId="21889"/>
    <cellStyle name="Calculation 2 8 5 6" xfId="21122"/>
    <cellStyle name="Calculation 2 9" xfId="795"/>
    <cellStyle name="Calculation 2 9 2" xfId="796"/>
    <cellStyle name="Calculation 2 9 2 2" xfId="21291"/>
    <cellStyle name="Calculation 2 9 2 3" xfId="21804"/>
    <cellStyle name="Calculation 2 9 2 4" xfId="21207"/>
    <cellStyle name="Calculation 2 9 2 5" xfId="21888"/>
    <cellStyle name="Calculation 2 9 2 6" xfId="21123"/>
    <cellStyle name="Calculation 2 9 3" xfId="797"/>
    <cellStyle name="Calculation 2 9 3 2" xfId="21292"/>
    <cellStyle name="Calculation 2 9 3 3" xfId="21803"/>
    <cellStyle name="Calculation 2 9 3 4" xfId="21208"/>
    <cellStyle name="Calculation 2 9 3 5" xfId="21887"/>
    <cellStyle name="Calculation 2 9 3 6" xfId="21124"/>
    <cellStyle name="Calculation 2 9 4" xfId="798"/>
    <cellStyle name="Calculation 2 9 4 2" xfId="21293"/>
    <cellStyle name="Calculation 2 9 4 3" xfId="21802"/>
    <cellStyle name="Calculation 2 9 4 4" xfId="21209"/>
    <cellStyle name="Calculation 2 9 4 5" xfId="21886"/>
    <cellStyle name="Calculation 2 9 4 6" xfId="21125"/>
    <cellStyle name="Calculation 2 9 5" xfId="799"/>
    <cellStyle name="Calculation 2 9 5 2" xfId="21294"/>
    <cellStyle name="Calculation 2 9 5 3" xfId="21801"/>
    <cellStyle name="Calculation 2 9 5 4" xfId="21210"/>
    <cellStyle name="Calculation 2 9 5 5" xfId="21885"/>
    <cellStyle name="Calculation 2 9 5 6" xfId="21126"/>
    <cellStyle name="Calculation 3" xfId="800"/>
    <cellStyle name="Calculation 3 2" xfId="801"/>
    <cellStyle name="Calculation 3 2 2" xfId="21296"/>
    <cellStyle name="Calculation 3 2 3" xfId="21799"/>
    <cellStyle name="Calculation 3 2 4" xfId="21212"/>
    <cellStyle name="Calculation 3 2 5" xfId="21883"/>
    <cellStyle name="Calculation 3 2 6" xfId="21128"/>
    <cellStyle name="Calculation 3 3" xfId="802"/>
    <cellStyle name="Calculation 3 3 2" xfId="21297"/>
    <cellStyle name="Calculation 3 3 3" xfId="21798"/>
    <cellStyle name="Calculation 3 3 4" xfId="21213"/>
    <cellStyle name="Calculation 3 3 5" xfId="21882"/>
    <cellStyle name="Calculation 3 3 6" xfId="21129"/>
    <cellStyle name="Calculation 3 4" xfId="21295"/>
    <cellStyle name="Calculation 3 5" xfId="21800"/>
    <cellStyle name="Calculation 3 6" xfId="21211"/>
    <cellStyle name="Calculation 3 7" xfId="21884"/>
    <cellStyle name="Calculation 3 8" xfId="21127"/>
    <cellStyle name="Calculation 4" xfId="803"/>
    <cellStyle name="Calculation 4 2" xfId="804"/>
    <cellStyle name="Calculation 4 2 2" xfId="21299"/>
    <cellStyle name="Calculation 4 2 3" xfId="21796"/>
    <cellStyle name="Calculation 4 2 4" xfId="21215"/>
    <cellStyle name="Calculation 4 2 5" xfId="21880"/>
    <cellStyle name="Calculation 4 2 6" xfId="21131"/>
    <cellStyle name="Calculation 4 3" xfId="805"/>
    <cellStyle name="Calculation 4 3 2" xfId="21300"/>
    <cellStyle name="Calculation 4 3 3" xfId="21795"/>
    <cellStyle name="Calculation 4 3 4" xfId="21216"/>
    <cellStyle name="Calculation 4 3 5" xfId="21879"/>
    <cellStyle name="Calculation 4 3 6" xfId="21132"/>
    <cellStyle name="Calculation 4 4" xfId="21298"/>
    <cellStyle name="Calculation 4 5" xfId="21797"/>
    <cellStyle name="Calculation 4 6" xfId="21214"/>
    <cellStyle name="Calculation 4 7" xfId="21881"/>
    <cellStyle name="Calculation 4 8" xfId="21130"/>
    <cellStyle name="Calculation 5" xfId="806"/>
    <cellStyle name="Calculation 5 2" xfId="807"/>
    <cellStyle name="Calculation 5 2 2" xfId="21302"/>
    <cellStyle name="Calculation 5 2 3" xfId="21793"/>
    <cellStyle name="Calculation 5 2 4" xfId="21218"/>
    <cellStyle name="Calculation 5 2 5" xfId="21877"/>
    <cellStyle name="Calculation 5 2 6" xfId="21134"/>
    <cellStyle name="Calculation 5 3" xfId="808"/>
    <cellStyle name="Calculation 5 3 2" xfId="21303"/>
    <cellStyle name="Calculation 5 3 3" xfId="21792"/>
    <cellStyle name="Calculation 5 3 4" xfId="21219"/>
    <cellStyle name="Calculation 5 3 5" xfId="21876"/>
    <cellStyle name="Calculation 5 3 6" xfId="21135"/>
    <cellStyle name="Calculation 5 4" xfId="21301"/>
    <cellStyle name="Calculation 5 5" xfId="21794"/>
    <cellStyle name="Calculation 5 6" xfId="21217"/>
    <cellStyle name="Calculation 5 7" xfId="21878"/>
    <cellStyle name="Calculation 5 8" xfId="21133"/>
    <cellStyle name="Calculation 6" xfId="809"/>
    <cellStyle name="Calculation 6 2" xfId="810"/>
    <cellStyle name="Calculation 6 2 2" xfId="21305"/>
    <cellStyle name="Calculation 6 2 3" xfId="21790"/>
    <cellStyle name="Calculation 6 2 4" xfId="21221"/>
    <cellStyle name="Calculation 6 2 5" xfId="21874"/>
    <cellStyle name="Calculation 6 2 6" xfId="21137"/>
    <cellStyle name="Calculation 6 3" xfId="811"/>
    <cellStyle name="Calculation 6 3 2" xfId="21306"/>
    <cellStyle name="Calculation 6 3 3" xfId="21789"/>
    <cellStyle name="Calculation 6 3 4" xfId="21222"/>
    <cellStyle name="Calculation 6 3 5" xfId="21873"/>
    <cellStyle name="Calculation 6 3 6" xfId="21138"/>
    <cellStyle name="Calculation 6 4" xfId="21304"/>
    <cellStyle name="Calculation 6 5" xfId="21791"/>
    <cellStyle name="Calculation 6 6" xfId="21220"/>
    <cellStyle name="Calculation 6 7" xfId="21875"/>
    <cellStyle name="Calculation 6 8" xfId="21136"/>
    <cellStyle name="Calculation 7" xfId="812"/>
    <cellStyle name="Calculation 7 2" xfId="21307"/>
    <cellStyle name="Calculation 7 3" xfId="21788"/>
    <cellStyle name="Calculation 7 4" xfId="21223"/>
    <cellStyle name="Calculation 7 5" xfId="21872"/>
    <cellStyle name="Calculation 7 6" xfId="21139"/>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2 8" xfId="22308"/>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1" xfId="20965"/>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57"/>
    <cellStyle name="Gia's 10 3" xfId="21783"/>
    <cellStyle name="Gia's 10 4" xfId="21312"/>
    <cellStyle name="Gia's 11" xfId="21356"/>
    <cellStyle name="Gia's 12" xfId="21784"/>
    <cellStyle name="Gia's 13" xfId="21311"/>
    <cellStyle name="Gia's 2" xfId="9187"/>
    <cellStyle name="Gia's 2 2" xfId="21358"/>
    <cellStyle name="Gia's 2 3" xfId="21782"/>
    <cellStyle name="Gia's 2 4" xfId="21313"/>
    <cellStyle name="Gia's 3" xfId="9188"/>
    <cellStyle name="Gia's 3 2" xfId="21359"/>
    <cellStyle name="Gia's 3 3" xfId="21781"/>
    <cellStyle name="Gia's 3 4" xfId="21314"/>
    <cellStyle name="Gia's 4" xfId="9189"/>
    <cellStyle name="Gia's 4 2" xfId="21360"/>
    <cellStyle name="Gia's 4 3" xfId="21780"/>
    <cellStyle name="Gia's 4 4" xfId="21315"/>
    <cellStyle name="Gia's 5" xfId="9190"/>
    <cellStyle name="Gia's 5 2" xfId="21361"/>
    <cellStyle name="Gia's 5 3" xfId="21779"/>
    <cellStyle name="Gia's 5 4" xfId="21316"/>
    <cellStyle name="Gia's 6" xfId="9191"/>
    <cellStyle name="Gia's 6 2" xfId="21362"/>
    <cellStyle name="Gia's 6 3" xfId="21778"/>
    <cellStyle name="Gia's 6 4" xfId="21317"/>
    <cellStyle name="Gia's 7" xfId="9192"/>
    <cellStyle name="Gia's 7 2" xfId="21363"/>
    <cellStyle name="Gia's 7 3" xfId="21777"/>
    <cellStyle name="Gia's 7 4" xfId="21318"/>
    <cellStyle name="Gia's 8" xfId="9193"/>
    <cellStyle name="Gia's 8 2" xfId="21364"/>
    <cellStyle name="Gia's 8 3" xfId="21776"/>
    <cellStyle name="Gia's 8 4" xfId="21319"/>
    <cellStyle name="Gia's 9" xfId="9194"/>
    <cellStyle name="Gia's 9 2" xfId="21365"/>
    <cellStyle name="Gia's 9 3" xfId="21775"/>
    <cellStyle name="Gia's 9 4" xfId="21320"/>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89"/>
    <cellStyle name="greyed 3" xfId="21774"/>
    <cellStyle name="greyed 4" xfId="21321"/>
    <cellStyle name="Header1" xfId="9222"/>
    <cellStyle name="Header1 2" xfId="9223"/>
    <cellStyle name="Header1 3" xfId="9224"/>
    <cellStyle name="Header2" xfId="9225"/>
    <cellStyle name="Header2 2" xfId="9226"/>
    <cellStyle name="Header2 2 2" xfId="21393"/>
    <cellStyle name="Header2 2 3" xfId="21772"/>
    <cellStyle name="Header2 2 4" xfId="21323"/>
    <cellStyle name="Header2 2 5" xfId="21786"/>
    <cellStyle name="Header2 2 6" xfId="21309"/>
    <cellStyle name="Header2 3" xfId="9227"/>
    <cellStyle name="Header2 3 2" xfId="21394"/>
    <cellStyle name="Header2 3 3" xfId="21771"/>
    <cellStyle name="Header2 3 4" xfId="21324"/>
    <cellStyle name="Header2 3 5" xfId="21785"/>
    <cellStyle name="Header2 3 6" xfId="21310"/>
    <cellStyle name="Header2 4" xfId="21392"/>
    <cellStyle name="Header2 5" xfId="21773"/>
    <cellStyle name="Header2 6" xfId="21322"/>
    <cellStyle name="Header2 7" xfId="21787"/>
    <cellStyle name="Header2 8" xfId="21308"/>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486"/>
    <cellStyle name="HeadingTable 3" xfId="21707"/>
    <cellStyle name="HeadingTable 4" xfId="21406"/>
    <cellStyle name="highlightExposure" xfId="9323"/>
    <cellStyle name="highlightExposure 2" xfId="21487"/>
    <cellStyle name="highlightExposure 3" xfId="21706"/>
    <cellStyle name="highlightExposure 4" xfId="21407"/>
    <cellStyle name="highlightPercentage" xfId="9324"/>
    <cellStyle name="highlightPercentage 2" xfId="21488"/>
    <cellStyle name="highlightPercentage 3" xfId="21705"/>
    <cellStyle name="highlightPercentage 4" xfId="21408"/>
    <cellStyle name="highlightText" xfId="9325"/>
    <cellStyle name="highlightText 2" xfId="21489"/>
    <cellStyle name="highlightText 3" xfId="21704"/>
    <cellStyle name="highlightText 4" xfId="21409"/>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2" xfId="21499"/>
    <cellStyle name="Input 2 10 2 3" xfId="21695"/>
    <cellStyle name="Input 2 10 2 4" xfId="21418"/>
    <cellStyle name="Input 2 10 2 5" xfId="21769"/>
    <cellStyle name="Input 2 10 2 6" xfId="21326"/>
    <cellStyle name="Input 2 10 3" xfId="9336"/>
    <cellStyle name="Input 2 10 3 2" xfId="21500"/>
    <cellStyle name="Input 2 10 3 3" xfId="21694"/>
    <cellStyle name="Input 2 10 3 4" xfId="21419"/>
    <cellStyle name="Input 2 10 3 5" xfId="21768"/>
    <cellStyle name="Input 2 10 3 6" xfId="21327"/>
    <cellStyle name="Input 2 10 4" xfId="9337"/>
    <cellStyle name="Input 2 10 4 2" xfId="21501"/>
    <cellStyle name="Input 2 10 4 3" xfId="21693"/>
    <cellStyle name="Input 2 10 4 4" xfId="21420"/>
    <cellStyle name="Input 2 10 4 5" xfId="21767"/>
    <cellStyle name="Input 2 10 4 6" xfId="21328"/>
    <cellStyle name="Input 2 10 5" xfId="9338"/>
    <cellStyle name="Input 2 10 5 2" xfId="21502"/>
    <cellStyle name="Input 2 10 5 3" xfId="21692"/>
    <cellStyle name="Input 2 10 5 4" xfId="21421"/>
    <cellStyle name="Input 2 10 5 5" xfId="21766"/>
    <cellStyle name="Input 2 10 5 6" xfId="21329"/>
    <cellStyle name="Input 2 11" xfId="9339"/>
    <cellStyle name="Input 2 11 10" xfId="21330"/>
    <cellStyle name="Input 2 11 2" xfId="9340"/>
    <cellStyle name="Input 2 11 2 2" xfId="21504"/>
    <cellStyle name="Input 2 11 2 3" xfId="21690"/>
    <cellStyle name="Input 2 11 2 4" xfId="21423"/>
    <cellStyle name="Input 2 11 2 5" xfId="21764"/>
    <cellStyle name="Input 2 11 2 6" xfId="21331"/>
    <cellStyle name="Input 2 11 3" xfId="9341"/>
    <cellStyle name="Input 2 11 3 2" xfId="21505"/>
    <cellStyle name="Input 2 11 3 3" xfId="21689"/>
    <cellStyle name="Input 2 11 3 4" xfId="21424"/>
    <cellStyle name="Input 2 11 3 5" xfId="21763"/>
    <cellStyle name="Input 2 11 3 6" xfId="21332"/>
    <cellStyle name="Input 2 11 4" xfId="9342"/>
    <cellStyle name="Input 2 11 4 2" xfId="21506"/>
    <cellStyle name="Input 2 11 4 3" xfId="21688"/>
    <cellStyle name="Input 2 11 4 4" xfId="21425"/>
    <cellStyle name="Input 2 11 4 5" xfId="21762"/>
    <cellStyle name="Input 2 11 4 6" xfId="21333"/>
    <cellStyle name="Input 2 11 5" xfId="9343"/>
    <cellStyle name="Input 2 11 5 2" xfId="21507"/>
    <cellStyle name="Input 2 11 5 3" xfId="21687"/>
    <cellStyle name="Input 2 11 5 4" xfId="21426"/>
    <cellStyle name="Input 2 11 5 5" xfId="21761"/>
    <cellStyle name="Input 2 11 5 6" xfId="21334"/>
    <cellStyle name="Input 2 11 6" xfId="21503"/>
    <cellStyle name="Input 2 11 7" xfId="21691"/>
    <cellStyle name="Input 2 11 8" xfId="21422"/>
    <cellStyle name="Input 2 11 9" xfId="21765"/>
    <cellStyle name="Input 2 12" xfId="9344"/>
    <cellStyle name="Input 2 12 10" xfId="21335"/>
    <cellStyle name="Input 2 12 2" xfId="9345"/>
    <cellStyle name="Input 2 12 2 2" xfId="21509"/>
    <cellStyle name="Input 2 12 2 3" xfId="21685"/>
    <cellStyle name="Input 2 12 2 4" xfId="21428"/>
    <cellStyle name="Input 2 12 2 5" xfId="21759"/>
    <cellStyle name="Input 2 12 2 6" xfId="21336"/>
    <cellStyle name="Input 2 12 3" xfId="9346"/>
    <cellStyle name="Input 2 12 3 2" xfId="21510"/>
    <cellStyle name="Input 2 12 3 3" xfId="21684"/>
    <cellStyle name="Input 2 12 3 4" xfId="21429"/>
    <cellStyle name="Input 2 12 3 5" xfId="21758"/>
    <cellStyle name="Input 2 12 3 6" xfId="21337"/>
    <cellStyle name="Input 2 12 4" xfId="9347"/>
    <cellStyle name="Input 2 12 4 2" xfId="21511"/>
    <cellStyle name="Input 2 12 4 3" xfId="21683"/>
    <cellStyle name="Input 2 12 4 4" xfId="21430"/>
    <cellStyle name="Input 2 12 4 5" xfId="21757"/>
    <cellStyle name="Input 2 12 4 6" xfId="21338"/>
    <cellStyle name="Input 2 12 5" xfId="9348"/>
    <cellStyle name="Input 2 12 5 2" xfId="21512"/>
    <cellStyle name="Input 2 12 5 3" xfId="21682"/>
    <cellStyle name="Input 2 12 5 4" xfId="21431"/>
    <cellStyle name="Input 2 12 5 5" xfId="21756"/>
    <cellStyle name="Input 2 12 5 6" xfId="21339"/>
    <cellStyle name="Input 2 12 6" xfId="21508"/>
    <cellStyle name="Input 2 12 7" xfId="21686"/>
    <cellStyle name="Input 2 12 8" xfId="21427"/>
    <cellStyle name="Input 2 12 9" xfId="21760"/>
    <cellStyle name="Input 2 13" xfId="9349"/>
    <cellStyle name="Input 2 13 2" xfId="9350"/>
    <cellStyle name="Input 2 13 2 2" xfId="21514"/>
    <cellStyle name="Input 2 13 2 3" xfId="21680"/>
    <cellStyle name="Input 2 13 2 4" xfId="21433"/>
    <cellStyle name="Input 2 13 2 5" xfId="21754"/>
    <cellStyle name="Input 2 13 2 6" xfId="21341"/>
    <cellStyle name="Input 2 13 3" xfId="9351"/>
    <cellStyle name="Input 2 13 3 2" xfId="21515"/>
    <cellStyle name="Input 2 13 3 3" xfId="21679"/>
    <cellStyle name="Input 2 13 3 4" xfId="21434"/>
    <cellStyle name="Input 2 13 3 5" xfId="21753"/>
    <cellStyle name="Input 2 13 3 6" xfId="21342"/>
    <cellStyle name="Input 2 13 4" xfId="9352"/>
    <cellStyle name="Input 2 13 4 2" xfId="21516"/>
    <cellStyle name="Input 2 13 4 3" xfId="21678"/>
    <cellStyle name="Input 2 13 4 4" xfId="21435"/>
    <cellStyle name="Input 2 13 4 5" xfId="21752"/>
    <cellStyle name="Input 2 13 4 6" xfId="21343"/>
    <cellStyle name="Input 2 13 5" xfId="21513"/>
    <cellStyle name="Input 2 13 6" xfId="21681"/>
    <cellStyle name="Input 2 13 7" xfId="21432"/>
    <cellStyle name="Input 2 13 8" xfId="21755"/>
    <cellStyle name="Input 2 13 9" xfId="21340"/>
    <cellStyle name="Input 2 14" xfId="9353"/>
    <cellStyle name="Input 2 14 2" xfId="21517"/>
    <cellStyle name="Input 2 14 3" xfId="21677"/>
    <cellStyle name="Input 2 14 4" xfId="21436"/>
    <cellStyle name="Input 2 14 5" xfId="21751"/>
    <cellStyle name="Input 2 14 6" xfId="21344"/>
    <cellStyle name="Input 2 15" xfId="9354"/>
    <cellStyle name="Input 2 15 2" xfId="21518"/>
    <cellStyle name="Input 2 15 3" xfId="21676"/>
    <cellStyle name="Input 2 15 4" xfId="21437"/>
    <cellStyle name="Input 2 15 5" xfId="21750"/>
    <cellStyle name="Input 2 15 6" xfId="21345"/>
    <cellStyle name="Input 2 16" xfId="9355"/>
    <cellStyle name="Input 2 16 2" xfId="21519"/>
    <cellStyle name="Input 2 16 3" xfId="21675"/>
    <cellStyle name="Input 2 16 4" xfId="21438"/>
    <cellStyle name="Input 2 16 5" xfId="21749"/>
    <cellStyle name="Input 2 16 6" xfId="21346"/>
    <cellStyle name="Input 2 17" xfId="21497"/>
    <cellStyle name="Input 2 18" xfId="21697"/>
    <cellStyle name="Input 2 19" xfId="21416"/>
    <cellStyle name="Input 2 2" xfId="9356"/>
    <cellStyle name="Input 2 2 10" xfId="21520"/>
    <cellStyle name="Input 2 2 11" xfId="21674"/>
    <cellStyle name="Input 2 2 12" xfId="21439"/>
    <cellStyle name="Input 2 2 13" xfId="21748"/>
    <cellStyle name="Input 2 2 14" xfId="21347"/>
    <cellStyle name="Input 2 2 2" xfId="9357"/>
    <cellStyle name="Input 2 2 2 2" xfId="9358"/>
    <cellStyle name="Input 2 2 2 2 2" xfId="21522"/>
    <cellStyle name="Input 2 2 2 2 3" xfId="21672"/>
    <cellStyle name="Input 2 2 2 2 4" xfId="21441"/>
    <cellStyle name="Input 2 2 2 2 5" xfId="21746"/>
    <cellStyle name="Input 2 2 2 2 6" xfId="21349"/>
    <cellStyle name="Input 2 2 2 3" xfId="9359"/>
    <cellStyle name="Input 2 2 2 3 2" xfId="21523"/>
    <cellStyle name="Input 2 2 2 3 3" xfId="21671"/>
    <cellStyle name="Input 2 2 2 3 4" xfId="21442"/>
    <cellStyle name="Input 2 2 2 3 5" xfId="21745"/>
    <cellStyle name="Input 2 2 2 3 6" xfId="21350"/>
    <cellStyle name="Input 2 2 2 4" xfId="9360"/>
    <cellStyle name="Input 2 2 2 4 2" xfId="21524"/>
    <cellStyle name="Input 2 2 2 4 3" xfId="21670"/>
    <cellStyle name="Input 2 2 2 4 4" xfId="21443"/>
    <cellStyle name="Input 2 2 2 4 5" xfId="21744"/>
    <cellStyle name="Input 2 2 2 4 6" xfId="21351"/>
    <cellStyle name="Input 2 2 2 5" xfId="21521"/>
    <cellStyle name="Input 2 2 2 6" xfId="21673"/>
    <cellStyle name="Input 2 2 2 7" xfId="21440"/>
    <cellStyle name="Input 2 2 2 8" xfId="21747"/>
    <cellStyle name="Input 2 2 2 9" xfId="21348"/>
    <cellStyle name="Input 2 2 3" xfId="9361"/>
    <cellStyle name="Input 2 2 3 2" xfId="9362"/>
    <cellStyle name="Input 2 2 3 2 2" xfId="21526"/>
    <cellStyle name="Input 2 2 3 2 3" xfId="21668"/>
    <cellStyle name="Input 2 2 3 2 4" xfId="21445"/>
    <cellStyle name="Input 2 2 3 2 5" xfId="21742"/>
    <cellStyle name="Input 2 2 3 2 6" xfId="21353"/>
    <cellStyle name="Input 2 2 3 3" xfId="9363"/>
    <cellStyle name="Input 2 2 3 3 2" xfId="21527"/>
    <cellStyle name="Input 2 2 3 3 3" xfId="21667"/>
    <cellStyle name="Input 2 2 3 3 4" xfId="21446"/>
    <cellStyle name="Input 2 2 3 3 5" xfId="21741"/>
    <cellStyle name="Input 2 2 3 3 6" xfId="21354"/>
    <cellStyle name="Input 2 2 3 4" xfId="9364"/>
    <cellStyle name="Input 2 2 3 4 2" xfId="21528"/>
    <cellStyle name="Input 2 2 3 4 3" xfId="21666"/>
    <cellStyle name="Input 2 2 3 4 4" xfId="21447"/>
    <cellStyle name="Input 2 2 3 4 5" xfId="21740"/>
    <cellStyle name="Input 2 2 3 4 6" xfId="21355"/>
    <cellStyle name="Input 2 2 3 5" xfId="21525"/>
    <cellStyle name="Input 2 2 3 6" xfId="21669"/>
    <cellStyle name="Input 2 2 3 7" xfId="21444"/>
    <cellStyle name="Input 2 2 3 8" xfId="21743"/>
    <cellStyle name="Input 2 2 3 9" xfId="21352"/>
    <cellStyle name="Input 2 2 4" xfId="9365"/>
    <cellStyle name="Input 2 2 4 2" xfId="9366"/>
    <cellStyle name="Input 2 2 4 2 2" xfId="21530"/>
    <cellStyle name="Input 2 2 4 2 3" xfId="21664"/>
    <cellStyle name="Input 2 2 4 2 4" xfId="21449"/>
    <cellStyle name="Input 2 2 4 2 5" xfId="21738"/>
    <cellStyle name="Input 2 2 4 2 6" xfId="21367"/>
    <cellStyle name="Input 2 2 4 3" xfId="9367"/>
    <cellStyle name="Input 2 2 4 3 2" xfId="21531"/>
    <cellStyle name="Input 2 2 4 3 3" xfId="21663"/>
    <cellStyle name="Input 2 2 4 3 4" xfId="21450"/>
    <cellStyle name="Input 2 2 4 3 5" xfId="21737"/>
    <cellStyle name="Input 2 2 4 3 6" xfId="21368"/>
    <cellStyle name="Input 2 2 4 4" xfId="9368"/>
    <cellStyle name="Input 2 2 4 4 2" xfId="21532"/>
    <cellStyle name="Input 2 2 4 4 3" xfId="21662"/>
    <cellStyle name="Input 2 2 4 4 4" xfId="21451"/>
    <cellStyle name="Input 2 2 4 4 5" xfId="21736"/>
    <cellStyle name="Input 2 2 4 4 6" xfId="21369"/>
    <cellStyle name="Input 2 2 4 5" xfId="21529"/>
    <cellStyle name="Input 2 2 4 6" xfId="21665"/>
    <cellStyle name="Input 2 2 4 7" xfId="21448"/>
    <cellStyle name="Input 2 2 4 8" xfId="21739"/>
    <cellStyle name="Input 2 2 4 9" xfId="21366"/>
    <cellStyle name="Input 2 2 5" xfId="9369"/>
    <cellStyle name="Input 2 2 5 2" xfId="9370"/>
    <cellStyle name="Input 2 2 5 2 2" xfId="21534"/>
    <cellStyle name="Input 2 2 5 2 3" xfId="21660"/>
    <cellStyle name="Input 2 2 5 2 4" xfId="21453"/>
    <cellStyle name="Input 2 2 5 2 5" xfId="21734"/>
    <cellStyle name="Input 2 2 5 2 6" xfId="21371"/>
    <cellStyle name="Input 2 2 5 3" xfId="9371"/>
    <cellStyle name="Input 2 2 5 3 2" xfId="21535"/>
    <cellStyle name="Input 2 2 5 3 3" xfId="21659"/>
    <cellStyle name="Input 2 2 5 3 4" xfId="21454"/>
    <cellStyle name="Input 2 2 5 3 5" xfId="21733"/>
    <cellStyle name="Input 2 2 5 3 6" xfId="21372"/>
    <cellStyle name="Input 2 2 5 4" xfId="9372"/>
    <cellStyle name="Input 2 2 5 4 2" xfId="21536"/>
    <cellStyle name="Input 2 2 5 4 3" xfId="21658"/>
    <cellStyle name="Input 2 2 5 4 4" xfId="21455"/>
    <cellStyle name="Input 2 2 5 4 5" xfId="21732"/>
    <cellStyle name="Input 2 2 5 4 6" xfId="21373"/>
    <cellStyle name="Input 2 2 5 5" xfId="21533"/>
    <cellStyle name="Input 2 2 5 6" xfId="21661"/>
    <cellStyle name="Input 2 2 5 7" xfId="21452"/>
    <cellStyle name="Input 2 2 5 8" xfId="21735"/>
    <cellStyle name="Input 2 2 5 9" xfId="21370"/>
    <cellStyle name="Input 2 2 6" xfId="9373"/>
    <cellStyle name="Input 2 2 6 2" xfId="21537"/>
    <cellStyle name="Input 2 2 6 3" xfId="21657"/>
    <cellStyle name="Input 2 2 6 4" xfId="21456"/>
    <cellStyle name="Input 2 2 6 5" xfId="21731"/>
    <cellStyle name="Input 2 2 6 6" xfId="21374"/>
    <cellStyle name="Input 2 2 7" xfId="9374"/>
    <cellStyle name="Input 2 2 7 2" xfId="21538"/>
    <cellStyle name="Input 2 2 7 3" xfId="21656"/>
    <cellStyle name="Input 2 2 7 4" xfId="21457"/>
    <cellStyle name="Input 2 2 7 5" xfId="21730"/>
    <cellStyle name="Input 2 2 7 6" xfId="21375"/>
    <cellStyle name="Input 2 2 8" xfId="9375"/>
    <cellStyle name="Input 2 2 8 2" xfId="21539"/>
    <cellStyle name="Input 2 2 8 3" xfId="21655"/>
    <cellStyle name="Input 2 2 8 4" xfId="21458"/>
    <cellStyle name="Input 2 2 8 5" xfId="21729"/>
    <cellStyle name="Input 2 2 8 6" xfId="21376"/>
    <cellStyle name="Input 2 2 9" xfId="9376"/>
    <cellStyle name="Input 2 2 9 2" xfId="21540"/>
    <cellStyle name="Input 2 2 9 3" xfId="21654"/>
    <cellStyle name="Input 2 2 9 4" xfId="21459"/>
    <cellStyle name="Input 2 2 9 5" xfId="21728"/>
    <cellStyle name="Input 2 2 9 6" xfId="21377"/>
    <cellStyle name="Input 2 20" xfId="21770"/>
    <cellStyle name="Input 2 21" xfId="21325"/>
    <cellStyle name="Input 2 3" xfId="9377"/>
    <cellStyle name="Input 2 3 2" xfId="9378"/>
    <cellStyle name="Input 2 3 2 2" xfId="21542"/>
    <cellStyle name="Input 2 3 2 3" xfId="21652"/>
    <cellStyle name="Input 2 3 2 4" xfId="21461"/>
    <cellStyle name="Input 2 3 2 5" xfId="21727"/>
    <cellStyle name="Input 2 3 2 6" xfId="21378"/>
    <cellStyle name="Input 2 3 3" xfId="9379"/>
    <cellStyle name="Input 2 3 3 2" xfId="21543"/>
    <cellStyle name="Input 2 3 3 3" xfId="21651"/>
    <cellStyle name="Input 2 3 3 4" xfId="21462"/>
    <cellStyle name="Input 2 3 3 5" xfId="21726"/>
    <cellStyle name="Input 2 3 3 6" xfId="21379"/>
    <cellStyle name="Input 2 3 4" xfId="9380"/>
    <cellStyle name="Input 2 3 4 2" xfId="21544"/>
    <cellStyle name="Input 2 3 4 3" xfId="21650"/>
    <cellStyle name="Input 2 3 4 4" xfId="21463"/>
    <cellStyle name="Input 2 3 4 5" xfId="21725"/>
    <cellStyle name="Input 2 3 4 6" xfId="21380"/>
    <cellStyle name="Input 2 3 5" xfId="9381"/>
    <cellStyle name="Input 2 3 5 2" xfId="21545"/>
    <cellStyle name="Input 2 3 5 3" xfId="21649"/>
    <cellStyle name="Input 2 3 5 4" xfId="21464"/>
    <cellStyle name="Input 2 3 5 5" xfId="21724"/>
    <cellStyle name="Input 2 3 5 6" xfId="21381"/>
    <cellStyle name="Input 2 4" xfId="9382"/>
    <cellStyle name="Input 2 4 2" xfId="9383"/>
    <cellStyle name="Input 2 4 2 2" xfId="21547"/>
    <cellStyle name="Input 2 4 2 3" xfId="21647"/>
    <cellStyle name="Input 2 4 2 4" xfId="21466"/>
    <cellStyle name="Input 2 4 2 5" xfId="21723"/>
    <cellStyle name="Input 2 4 2 6" xfId="21382"/>
    <cellStyle name="Input 2 4 3" xfId="9384"/>
    <cellStyle name="Input 2 4 3 2" xfId="21548"/>
    <cellStyle name="Input 2 4 3 3" xfId="21646"/>
    <cellStyle name="Input 2 4 3 4" xfId="21467"/>
    <cellStyle name="Input 2 4 3 5" xfId="21722"/>
    <cellStyle name="Input 2 4 3 6" xfId="21383"/>
    <cellStyle name="Input 2 4 4" xfId="9385"/>
    <cellStyle name="Input 2 4 4 2" xfId="21549"/>
    <cellStyle name="Input 2 4 4 3" xfId="21645"/>
    <cellStyle name="Input 2 4 4 4" xfId="21468"/>
    <cellStyle name="Input 2 4 4 5" xfId="21721"/>
    <cellStyle name="Input 2 4 4 6" xfId="21384"/>
    <cellStyle name="Input 2 4 5" xfId="9386"/>
    <cellStyle name="Input 2 4 5 2" xfId="21550"/>
    <cellStyle name="Input 2 4 5 3" xfId="21644"/>
    <cellStyle name="Input 2 4 5 4" xfId="21469"/>
    <cellStyle name="Input 2 4 5 5" xfId="21720"/>
    <cellStyle name="Input 2 4 5 6" xfId="21385"/>
    <cellStyle name="Input 2 5" xfId="9387"/>
    <cellStyle name="Input 2 5 2" xfId="9388"/>
    <cellStyle name="Input 2 5 2 2" xfId="21552"/>
    <cellStyle name="Input 2 5 2 3" xfId="21642"/>
    <cellStyle name="Input 2 5 2 4" xfId="21471"/>
    <cellStyle name="Input 2 5 2 5" xfId="21719"/>
    <cellStyle name="Input 2 5 2 6" xfId="21386"/>
    <cellStyle name="Input 2 5 3" xfId="9389"/>
    <cellStyle name="Input 2 5 3 2" xfId="21553"/>
    <cellStyle name="Input 2 5 3 3" xfId="21641"/>
    <cellStyle name="Input 2 5 3 4" xfId="21472"/>
    <cellStyle name="Input 2 5 3 5" xfId="21718"/>
    <cellStyle name="Input 2 5 3 6" xfId="21387"/>
    <cellStyle name="Input 2 5 4" xfId="9390"/>
    <cellStyle name="Input 2 5 4 2" xfId="21554"/>
    <cellStyle name="Input 2 5 4 3" xfId="21640"/>
    <cellStyle name="Input 2 5 4 4" xfId="21473"/>
    <cellStyle name="Input 2 5 4 5" xfId="21717"/>
    <cellStyle name="Input 2 5 4 6" xfId="21388"/>
    <cellStyle name="Input 2 5 5" xfId="9391"/>
    <cellStyle name="Input 2 5 5 2" xfId="21555"/>
    <cellStyle name="Input 2 5 5 3" xfId="21639"/>
    <cellStyle name="Input 2 5 5 4" xfId="21474"/>
    <cellStyle name="Input 2 5 5 5" xfId="21716"/>
    <cellStyle name="Input 2 5 5 6" xfId="21390"/>
    <cellStyle name="Input 2 6" xfId="9392"/>
    <cellStyle name="Input 2 6 2" xfId="9393"/>
    <cellStyle name="Input 2 6 2 2" xfId="21557"/>
    <cellStyle name="Input 2 6 2 3" xfId="21637"/>
    <cellStyle name="Input 2 6 2 4" xfId="21476"/>
    <cellStyle name="Input 2 6 2 5" xfId="21715"/>
    <cellStyle name="Input 2 6 2 6" xfId="21391"/>
    <cellStyle name="Input 2 6 3" xfId="9394"/>
    <cellStyle name="Input 2 6 3 2" xfId="21558"/>
    <cellStyle name="Input 2 6 3 3" xfId="21636"/>
    <cellStyle name="Input 2 6 3 4" xfId="21477"/>
    <cellStyle name="Input 2 6 3 5" xfId="21714"/>
    <cellStyle name="Input 2 6 3 6" xfId="21395"/>
    <cellStyle name="Input 2 6 4" xfId="9395"/>
    <cellStyle name="Input 2 6 4 2" xfId="21559"/>
    <cellStyle name="Input 2 6 4 3" xfId="21635"/>
    <cellStyle name="Input 2 6 4 4" xfId="21478"/>
    <cellStyle name="Input 2 6 4 5" xfId="21713"/>
    <cellStyle name="Input 2 6 4 6" xfId="21396"/>
    <cellStyle name="Input 2 6 5" xfId="9396"/>
    <cellStyle name="Input 2 6 5 2" xfId="21560"/>
    <cellStyle name="Input 2 6 5 3" xfId="21634"/>
    <cellStyle name="Input 2 6 5 4" xfId="21479"/>
    <cellStyle name="Input 2 6 5 5" xfId="21712"/>
    <cellStyle name="Input 2 6 5 6" xfId="21397"/>
    <cellStyle name="Input 2 7" xfId="9397"/>
    <cellStyle name="Input 2 7 2" xfId="9398"/>
    <cellStyle name="Input 2 7 2 2" xfId="21562"/>
    <cellStyle name="Input 2 7 2 3" xfId="21632"/>
    <cellStyle name="Input 2 7 2 4" xfId="21481"/>
    <cellStyle name="Input 2 7 2 5" xfId="21711"/>
    <cellStyle name="Input 2 7 2 6" xfId="21398"/>
    <cellStyle name="Input 2 7 3" xfId="9399"/>
    <cellStyle name="Input 2 7 3 2" xfId="21563"/>
    <cellStyle name="Input 2 7 3 3" xfId="21631"/>
    <cellStyle name="Input 2 7 3 4" xfId="21482"/>
    <cellStyle name="Input 2 7 3 5" xfId="21710"/>
    <cellStyle name="Input 2 7 3 6" xfId="21399"/>
    <cellStyle name="Input 2 7 4" xfId="9400"/>
    <cellStyle name="Input 2 7 4 2" xfId="21564"/>
    <cellStyle name="Input 2 7 4 3" xfId="21630"/>
    <cellStyle name="Input 2 7 4 4" xfId="21483"/>
    <cellStyle name="Input 2 7 4 5" xfId="21709"/>
    <cellStyle name="Input 2 7 4 6" xfId="21400"/>
    <cellStyle name="Input 2 7 5" xfId="9401"/>
    <cellStyle name="Input 2 7 5 2" xfId="21565"/>
    <cellStyle name="Input 2 7 5 3" xfId="21629"/>
    <cellStyle name="Input 2 7 5 4" xfId="21484"/>
    <cellStyle name="Input 2 7 5 5" xfId="21708"/>
    <cellStyle name="Input 2 7 5 6" xfId="21401"/>
    <cellStyle name="Input 2 8" xfId="9402"/>
    <cellStyle name="Input 2 8 2" xfId="9403"/>
    <cellStyle name="Input 2 8 2 2" xfId="21567"/>
    <cellStyle name="Input 2 8 2 3" xfId="21627"/>
    <cellStyle name="Input 2 8 2 4" xfId="21490"/>
    <cellStyle name="Input 2 8 2 5" xfId="21703"/>
    <cellStyle name="Input 2 8 2 6" xfId="21402"/>
    <cellStyle name="Input 2 8 3" xfId="9404"/>
    <cellStyle name="Input 2 8 3 2" xfId="21568"/>
    <cellStyle name="Input 2 8 3 3" xfId="21626"/>
    <cellStyle name="Input 2 8 3 4" xfId="21491"/>
    <cellStyle name="Input 2 8 3 5" xfId="21702"/>
    <cellStyle name="Input 2 8 3 6" xfId="21403"/>
    <cellStyle name="Input 2 8 4" xfId="9405"/>
    <cellStyle name="Input 2 8 4 2" xfId="21569"/>
    <cellStyle name="Input 2 8 4 3" xfId="21625"/>
    <cellStyle name="Input 2 8 4 4" xfId="21492"/>
    <cellStyle name="Input 2 8 4 5" xfId="21701"/>
    <cellStyle name="Input 2 8 4 6" xfId="21404"/>
    <cellStyle name="Input 2 8 5" xfId="9406"/>
    <cellStyle name="Input 2 8 5 2" xfId="21570"/>
    <cellStyle name="Input 2 8 5 3" xfId="21624"/>
    <cellStyle name="Input 2 8 5 4" xfId="20967"/>
    <cellStyle name="Input 2 8 5 5" xfId="22306"/>
    <cellStyle name="Input 2 8 5 6" xfId="21405"/>
    <cellStyle name="Input 2 9" xfId="9407"/>
    <cellStyle name="Input 2 9 2" xfId="9408"/>
    <cellStyle name="Input 2 9 2 2" xfId="21572"/>
    <cellStyle name="Input 2 9 2 3" xfId="21622"/>
    <cellStyle name="Input 2 9 2 4" xfId="21494"/>
    <cellStyle name="Input 2 9 2 5" xfId="21700"/>
    <cellStyle name="Input 2 9 2 6" xfId="21410"/>
    <cellStyle name="Input 2 9 3" xfId="9409"/>
    <cellStyle name="Input 2 9 3 2" xfId="21573"/>
    <cellStyle name="Input 2 9 3 3" xfId="21621"/>
    <cellStyle name="Input 2 9 3 4" xfId="21495"/>
    <cellStyle name="Input 2 9 3 5" xfId="21699"/>
    <cellStyle name="Input 2 9 3 6" xfId="21411"/>
    <cellStyle name="Input 2 9 4" xfId="9410"/>
    <cellStyle name="Input 2 9 4 2" xfId="21574"/>
    <cellStyle name="Input 2 9 4 3" xfId="21620"/>
    <cellStyle name="Input 2 9 4 4" xfId="21496"/>
    <cellStyle name="Input 2 9 4 5" xfId="21698"/>
    <cellStyle name="Input 2 9 4 6" xfId="22570"/>
    <cellStyle name="Input 2 9 5" xfId="9411"/>
    <cellStyle name="Input 2 9 5 2" xfId="21575"/>
    <cellStyle name="Input 2 9 5 3" xfId="21619"/>
    <cellStyle name="Input 2 9 5 4" xfId="21498"/>
    <cellStyle name="Input 2 9 5 5" xfId="21696"/>
    <cellStyle name="Input 2 9 5 6" xfId="21412"/>
    <cellStyle name="Input 3" xfId="9412"/>
    <cellStyle name="Input 3 2" xfId="9413"/>
    <cellStyle name="Input 3 2 2" xfId="21577"/>
    <cellStyle name="Input 3 2 3" xfId="21617"/>
    <cellStyle name="Input 3 2 4" xfId="21546"/>
    <cellStyle name="Input 3 2 5" xfId="21648"/>
    <cellStyle name="Input 3 2 6" xfId="21414"/>
    <cellStyle name="Input 3 3" xfId="9414"/>
    <cellStyle name="Input 3 3 2" xfId="21578"/>
    <cellStyle name="Input 3 3 3" xfId="21616"/>
    <cellStyle name="Input 3 3 4" xfId="21551"/>
    <cellStyle name="Input 3 3 5" xfId="21643"/>
    <cellStyle name="Input 3 3 6" xfId="21415"/>
    <cellStyle name="Input 3 4" xfId="21576"/>
    <cellStyle name="Input 3 5" xfId="21618"/>
    <cellStyle name="Input 3 6" xfId="21541"/>
    <cellStyle name="Input 3 7" xfId="21653"/>
    <cellStyle name="Input 3 8" xfId="21413"/>
    <cellStyle name="Input 4" xfId="9415"/>
    <cellStyle name="Input 4 2" xfId="9416"/>
    <cellStyle name="Input 4 2 2" xfId="21580"/>
    <cellStyle name="Input 4 2 3" xfId="21614"/>
    <cellStyle name="Input 4 2 4" xfId="21561"/>
    <cellStyle name="Input 4 2 5" xfId="21633"/>
    <cellStyle name="Input 4 2 6" xfId="21460"/>
    <cellStyle name="Input 4 3" xfId="9417"/>
    <cellStyle name="Input 4 3 2" xfId="21581"/>
    <cellStyle name="Input 4 3 3" xfId="21613"/>
    <cellStyle name="Input 4 3 4" xfId="21566"/>
    <cellStyle name="Input 4 3 5" xfId="21628"/>
    <cellStyle name="Input 4 3 6" xfId="21465"/>
    <cellStyle name="Input 4 4" xfId="21579"/>
    <cellStyle name="Input 4 5" xfId="21615"/>
    <cellStyle name="Input 4 6" xfId="21556"/>
    <cellStyle name="Input 4 7" xfId="21638"/>
    <cellStyle name="Input 4 8" xfId="21417"/>
    <cellStyle name="Input 5" xfId="9418"/>
    <cellStyle name="Input 5 2" xfId="9419"/>
    <cellStyle name="Input 5 2 2" xfId="21583"/>
    <cellStyle name="Input 5 2 3" xfId="21611"/>
    <cellStyle name="Input 5 2 4" xfId="21590"/>
    <cellStyle name="Input 5 2 5" xfId="21604"/>
    <cellStyle name="Input 5 2 6" xfId="21475"/>
    <cellStyle name="Input 5 3" xfId="9420"/>
    <cellStyle name="Input 5 3 2" xfId="21584"/>
    <cellStyle name="Input 5 3 3" xfId="21610"/>
    <cellStyle name="Input 5 3 4" xfId="21591"/>
    <cellStyle name="Input 5 3 5" xfId="21603"/>
    <cellStyle name="Input 5 3 6" xfId="21480"/>
    <cellStyle name="Input 5 4" xfId="21582"/>
    <cellStyle name="Input 5 5" xfId="21612"/>
    <cellStyle name="Input 5 6" xfId="21571"/>
    <cellStyle name="Input 5 7" xfId="21623"/>
    <cellStyle name="Input 5 8" xfId="21470"/>
    <cellStyle name="Input 6" xfId="9421"/>
    <cellStyle name="Input 6 2" xfId="9422"/>
    <cellStyle name="Input 6 2 2" xfId="21586"/>
    <cellStyle name="Input 6 2 3" xfId="21608"/>
    <cellStyle name="Input 6 2 4" xfId="21593"/>
    <cellStyle name="Input 6 2 5" xfId="21601"/>
    <cellStyle name="Input 6 2 6" xfId="21493"/>
    <cellStyle name="Input 6 3" xfId="9423"/>
    <cellStyle name="Input 6 3 2" xfId="21587"/>
    <cellStyle name="Input 6 3 3" xfId="21607"/>
    <cellStyle name="Input 6 3 4" xfId="21594"/>
    <cellStyle name="Input 6 3 5" xfId="21600"/>
    <cellStyle name="Input 6 3 6" xfId="21597"/>
    <cellStyle name="Input 6 4" xfId="21585"/>
    <cellStyle name="Input 6 5" xfId="21609"/>
    <cellStyle name="Input 6 6" xfId="21592"/>
    <cellStyle name="Input 6 7" xfId="21602"/>
    <cellStyle name="Input 6 8" xfId="21485"/>
    <cellStyle name="Input 7" xfId="9424"/>
    <cellStyle name="Input 7 2" xfId="21588"/>
    <cellStyle name="Input 7 3" xfId="21606"/>
    <cellStyle name="Input 7 4" xfId="21595"/>
    <cellStyle name="Input 7 5" xfId="21599"/>
    <cellStyle name="Input 7 6" xfId="21598"/>
    <cellStyle name="inputExposure" xfId="9425"/>
    <cellStyle name="inputExposure 2" xfId="21589"/>
    <cellStyle name="inputExposure 3" xfId="21605"/>
    <cellStyle name="inputExposure 4" xfId="21596"/>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0963"/>
    <cellStyle name="Normal 122" xfId="20960"/>
    <cellStyle name="Normal 123" xfId="20966"/>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pital &amp; RWA N 2 2" xfId="20961"/>
    <cellStyle name="Normal_Casestdy draft" xfId="15"/>
    <cellStyle name="Normal_Casestdy draft 2" xfId="9"/>
    <cellStyle name="Normalny_Eksport 2000 - F" xfId="20382"/>
    <cellStyle name="Note 2" xfId="20383"/>
    <cellStyle name="Note 2 10" xfId="20384"/>
    <cellStyle name="Note 2 10 2" xfId="20385"/>
    <cellStyle name="Note 2 10 2 2" xfId="21957"/>
    <cellStyle name="Note 2 10 2 3" xfId="21054"/>
    <cellStyle name="Note 2 10 2 4" xfId="22132"/>
    <cellStyle name="Note 2 10 2 5" xfId="22396"/>
    <cellStyle name="Note 2 10 2 6" xfId="22658"/>
    <cellStyle name="Note 2 10 3" xfId="20386"/>
    <cellStyle name="Note 2 10 3 2" xfId="21958"/>
    <cellStyle name="Note 2 10 3 3" xfId="21053"/>
    <cellStyle name="Note 2 10 3 4" xfId="22133"/>
    <cellStyle name="Note 2 10 3 5" xfId="22397"/>
    <cellStyle name="Note 2 10 3 6" xfId="22659"/>
    <cellStyle name="Note 2 10 4" xfId="20387"/>
    <cellStyle name="Note 2 10 4 2" xfId="21959"/>
    <cellStyle name="Note 2 10 4 3" xfId="21052"/>
    <cellStyle name="Note 2 10 4 4" xfId="22134"/>
    <cellStyle name="Note 2 10 4 5" xfId="22398"/>
    <cellStyle name="Note 2 10 4 6" xfId="22660"/>
    <cellStyle name="Note 2 10 5" xfId="20388"/>
    <cellStyle name="Note 2 10 5 2" xfId="21960"/>
    <cellStyle name="Note 2 10 5 3" xfId="21051"/>
    <cellStyle name="Note 2 10 5 4" xfId="22135"/>
    <cellStyle name="Note 2 10 5 5" xfId="22399"/>
    <cellStyle name="Note 2 10 5 6" xfId="22661"/>
    <cellStyle name="Note 2 11" xfId="20389"/>
    <cellStyle name="Note 2 11 2" xfId="20390"/>
    <cellStyle name="Note 2 11 2 2" xfId="21961"/>
    <cellStyle name="Note 2 11 2 3" xfId="21050"/>
    <cellStyle name="Note 2 11 2 4" xfId="22136"/>
    <cellStyle name="Note 2 11 2 5" xfId="22400"/>
    <cellStyle name="Note 2 11 2 6" xfId="22662"/>
    <cellStyle name="Note 2 11 3" xfId="20391"/>
    <cellStyle name="Note 2 11 3 2" xfId="21962"/>
    <cellStyle name="Note 2 11 3 3" xfId="21049"/>
    <cellStyle name="Note 2 11 3 4" xfId="22137"/>
    <cellStyle name="Note 2 11 3 5" xfId="22401"/>
    <cellStyle name="Note 2 11 3 6" xfId="22663"/>
    <cellStyle name="Note 2 11 4" xfId="20392"/>
    <cellStyle name="Note 2 11 4 2" xfId="21963"/>
    <cellStyle name="Note 2 11 4 3" xfId="21048"/>
    <cellStyle name="Note 2 11 4 4" xfId="22138"/>
    <cellStyle name="Note 2 11 4 5" xfId="22402"/>
    <cellStyle name="Note 2 11 4 6" xfId="22664"/>
    <cellStyle name="Note 2 11 5" xfId="20393"/>
    <cellStyle name="Note 2 11 5 2" xfId="21964"/>
    <cellStyle name="Note 2 11 5 3" xfId="21047"/>
    <cellStyle name="Note 2 11 5 4" xfId="22139"/>
    <cellStyle name="Note 2 11 5 5" xfId="22403"/>
    <cellStyle name="Note 2 11 5 6" xfId="22665"/>
    <cellStyle name="Note 2 12" xfId="20394"/>
    <cellStyle name="Note 2 12 2" xfId="20395"/>
    <cellStyle name="Note 2 12 2 2" xfId="21965"/>
    <cellStyle name="Note 2 12 2 3" xfId="21046"/>
    <cellStyle name="Note 2 12 2 4" xfId="22140"/>
    <cellStyle name="Note 2 12 2 5" xfId="22404"/>
    <cellStyle name="Note 2 12 2 6" xfId="22666"/>
    <cellStyle name="Note 2 12 3" xfId="20396"/>
    <cellStyle name="Note 2 12 3 2" xfId="21966"/>
    <cellStyle name="Note 2 12 3 3" xfId="21045"/>
    <cellStyle name="Note 2 12 3 4" xfId="22141"/>
    <cellStyle name="Note 2 12 3 5" xfId="22405"/>
    <cellStyle name="Note 2 12 3 6" xfId="22667"/>
    <cellStyle name="Note 2 12 4" xfId="20397"/>
    <cellStyle name="Note 2 12 4 2" xfId="21967"/>
    <cellStyle name="Note 2 12 4 3" xfId="21044"/>
    <cellStyle name="Note 2 12 4 4" xfId="22142"/>
    <cellStyle name="Note 2 12 4 5" xfId="22406"/>
    <cellStyle name="Note 2 12 4 6" xfId="22668"/>
    <cellStyle name="Note 2 12 5" xfId="20398"/>
    <cellStyle name="Note 2 12 5 2" xfId="21968"/>
    <cellStyle name="Note 2 12 5 3" xfId="21043"/>
    <cellStyle name="Note 2 12 5 4" xfId="22143"/>
    <cellStyle name="Note 2 12 5 5" xfId="22407"/>
    <cellStyle name="Note 2 12 5 6" xfId="22669"/>
    <cellStyle name="Note 2 13" xfId="20399"/>
    <cellStyle name="Note 2 13 2" xfId="20400"/>
    <cellStyle name="Note 2 13 2 2" xfId="21969"/>
    <cellStyle name="Note 2 13 2 3" xfId="21042"/>
    <cellStyle name="Note 2 13 2 4" xfId="22144"/>
    <cellStyle name="Note 2 13 2 5" xfId="22408"/>
    <cellStyle name="Note 2 13 2 6" xfId="22670"/>
    <cellStyle name="Note 2 13 3" xfId="20401"/>
    <cellStyle name="Note 2 13 3 2" xfId="21970"/>
    <cellStyle name="Note 2 13 3 3" xfId="21041"/>
    <cellStyle name="Note 2 13 3 4" xfId="22145"/>
    <cellStyle name="Note 2 13 3 5" xfId="22409"/>
    <cellStyle name="Note 2 13 3 6" xfId="22671"/>
    <cellStyle name="Note 2 13 4" xfId="20402"/>
    <cellStyle name="Note 2 13 4 2" xfId="21971"/>
    <cellStyle name="Note 2 13 4 3" xfId="21040"/>
    <cellStyle name="Note 2 13 4 4" xfId="22146"/>
    <cellStyle name="Note 2 13 4 5" xfId="22410"/>
    <cellStyle name="Note 2 13 4 6" xfId="22672"/>
    <cellStyle name="Note 2 13 5" xfId="20403"/>
    <cellStyle name="Note 2 13 5 2" xfId="21972"/>
    <cellStyle name="Note 2 13 5 3" xfId="21039"/>
    <cellStyle name="Note 2 13 5 4" xfId="22147"/>
    <cellStyle name="Note 2 13 5 5" xfId="22411"/>
    <cellStyle name="Note 2 13 5 6" xfId="22673"/>
    <cellStyle name="Note 2 14" xfId="20404"/>
    <cellStyle name="Note 2 14 2" xfId="20405"/>
    <cellStyle name="Note 2 14 2 2" xfId="21974"/>
    <cellStyle name="Note 2 14 2 3" xfId="21037"/>
    <cellStyle name="Note 2 14 2 4" xfId="22149"/>
    <cellStyle name="Note 2 14 2 5" xfId="22413"/>
    <cellStyle name="Note 2 14 2 6" xfId="22675"/>
    <cellStyle name="Note 2 14 3" xfId="21973"/>
    <cellStyle name="Note 2 14 4" xfId="21038"/>
    <cellStyle name="Note 2 14 5" xfId="22148"/>
    <cellStyle name="Note 2 14 6" xfId="22412"/>
    <cellStyle name="Note 2 14 7" xfId="22674"/>
    <cellStyle name="Note 2 15" xfId="20406"/>
    <cellStyle name="Note 2 15 2" xfId="20407"/>
    <cellStyle name="Note 2 15 2 2" xfId="21975"/>
    <cellStyle name="Note 2 15 2 3" xfId="21036"/>
    <cellStyle name="Note 2 15 2 4" xfId="22150"/>
    <cellStyle name="Note 2 15 2 5" xfId="22414"/>
    <cellStyle name="Note 2 15 2 6" xfId="22676"/>
    <cellStyle name="Note 2 16" xfId="20408"/>
    <cellStyle name="Note 2 16 2" xfId="21976"/>
    <cellStyle name="Note 2 16 3" xfId="21035"/>
    <cellStyle name="Note 2 16 4" xfId="22151"/>
    <cellStyle name="Note 2 16 5" xfId="22415"/>
    <cellStyle name="Note 2 16 6" xfId="22677"/>
    <cellStyle name="Note 2 17" xfId="20409"/>
    <cellStyle name="Note 2 17 2" xfId="21977"/>
    <cellStyle name="Note 2 17 3" xfId="21034"/>
    <cellStyle name="Note 2 17 4" xfId="22152"/>
    <cellStyle name="Note 2 17 5" xfId="22416"/>
    <cellStyle name="Note 2 17 6" xfId="22678"/>
    <cellStyle name="Note 2 18" xfId="21956"/>
    <cellStyle name="Note 2 19" xfId="21055"/>
    <cellStyle name="Note 2 2" xfId="20410"/>
    <cellStyle name="Note 2 2 10" xfId="20411"/>
    <cellStyle name="Note 2 2 10 2" xfId="21979"/>
    <cellStyle name="Note 2 2 10 3" xfId="21032"/>
    <cellStyle name="Note 2 2 10 4" xfId="22154"/>
    <cellStyle name="Note 2 2 10 5" xfId="22418"/>
    <cellStyle name="Note 2 2 10 6" xfId="22680"/>
    <cellStyle name="Note 2 2 11" xfId="21978"/>
    <cellStyle name="Note 2 2 12" xfId="21033"/>
    <cellStyle name="Note 2 2 13" xfId="22153"/>
    <cellStyle name="Note 2 2 14" xfId="22417"/>
    <cellStyle name="Note 2 2 15" xfId="22679"/>
    <cellStyle name="Note 2 2 2" xfId="20412"/>
    <cellStyle name="Note 2 2 2 10" xfId="22681"/>
    <cellStyle name="Note 2 2 2 2" xfId="20413"/>
    <cellStyle name="Note 2 2 2 2 2" xfId="21981"/>
    <cellStyle name="Note 2 2 2 2 3" xfId="21030"/>
    <cellStyle name="Note 2 2 2 2 4" xfId="22156"/>
    <cellStyle name="Note 2 2 2 2 5" xfId="22420"/>
    <cellStyle name="Note 2 2 2 2 6" xfId="22682"/>
    <cellStyle name="Note 2 2 2 3" xfId="20414"/>
    <cellStyle name="Note 2 2 2 3 2" xfId="21982"/>
    <cellStyle name="Note 2 2 2 3 3" xfId="21029"/>
    <cellStyle name="Note 2 2 2 3 4" xfId="22157"/>
    <cellStyle name="Note 2 2 2 3 5" xfId="22421"/>
    <cellStyle name="Note 2 2 2 3 6" xfId="22683"/>
    <cellStyle name="Note 2 2 2 4" xfId="20415"/>
    <cellStyle name="Note 2 2 2 4 2" xfId="21983"/>
    <cellStyle name="Note 2 2 2 4 3" xfId="21028"/>
    <cellStyle name="Note 2 2 2 4 4" xfId="22158"/>
    <cellStyle name="Note 2 2 2 4 5" xfId="22422"/>
    <cellStyle name="Note 2 2 2 4 6" xfId="22684"/>
    <cellStyle name="Note 2 2 2 5" xfId="20416"/>
    <cellStyle name="Note 2 2 2 5 2" xfId="21984"/>
    <cellStyle name="Note 2 2 2 5 3" xfId="21027"/>
    <cellStyle name="Note 2 2 2 5 4" xfId="22159"/>
    <cellStyle name="Note 2 2 2 5 5" xfId="22423"/>
    <cellStyle name="Note 2 2 2 5 6" xfId="22685"/>
    <cellStyle name="Note 2 2 2 6" xfId="21980"/>
    <cellStyle name="Note 2 2 2 7" xfId="21031"/>
    <cellStyle name="Note 2 2 2 8" xfId="22155"/>
    <cellStyle name="Note 2 2 2 9" xfId="22419"/>
    <cellStyle name="Note 2 2 3" xfId="20417"/>
    <cellStyle name="Note 2 2 3 2" xfId="20418"/>
    <cellStyle name="Note 2 2 3 2 2" xfId="21985"/>
    <cellStyle name="Note 2 2 3 2 3" xfId="21026"/>
    <cellStyle name="Note 2 2 3 2 4" xfId="22160"/>
    <cellStyle name="Note 2 2 3 2 5" xfId="22424"/>
    <cellStyle name="Note 2 2 3 2 6" xfId="22686"/>
    <cellStyle name="Note 2 2 3 3" xfId="20419"/>
    <cellStyle name="Note 2 2 3 3 2" xfId="21986"/>
    <cellStyle name="Note 2 2 3 3 3" xfId="21025"/>
    <cellStyle name="Note 2 2 3 3 4" xfId="22161"/>
    <cellStyle name="Note 2 2 3 3 5" xfId="22425"/>
    <cellStyle name="Note 2 2 3 3 6" xfId="22687"/>
    <cellStyle name="Note 2 2 3 4" xfId="20420"/>
    <cellStyle name="Note 2 2 3 4 2" xfId="21987"/>
    <cellStyle name="Note 2 2 3 4 3" xfId="21024"/>
    <cellStyle name="Note 2 2 3 4 4" xfId="22162"/>
    <cellStyle name="Note 2 2 3 4 5" xfId="22426"/>
    <cellStyle name="Note 2 2 3 4 6" xfId="22688"/>
    <cellStyle name="Note 2 2 3 5" xfId="20421"/>
    <cellStyle name="Note 2 2 3 5 2" xfId="21988"/>
    <cellStyle name="Note 2 2 3 5 3" xfId="21023"/>
    <cellStyle name="Note 2 2 3 5 4" xfId="22163"/>
    <cellStyle name="Note 2 2 3 5 5" xfId="22427"/>
    <cellStyle name="Note 2 2 3 5 6" xfId="22689"/>
    <cellStyle name="Note 2 2 4" xfId="20422"/>
    <cellStyle name="Note 2 2 4 2" xfId="20423"/>
    <cellStyle name="Note 2 2 4 2 2" xfId="21990"/>
    <cellStyle name="Note 2 2 4 2 3" xfId="21021"/>
    <cellStyle name="Note 2 2 4 2 4" xfId="22165"/>
    <cellStyle name="Note 2 2 4 2 5" xfId="22429"/>
    <cellStyle name="Note 2 2 4 2 6" xfId="22691"/>
    <cellStyle name="Note 2 2 4 3" xfId="20424"/>
    <cellStyle name="Note 2 2 4 3 2" xfId="21991"/>
    <cellStyle name="Note 2 2 4 3 3" xfId="21020"/>
    <cellStyle name="Note 2 2 4 3 4" xfId="22166"/>
    <cellStyle name="Note 2 2 4 3 5" xfId="22430"/>
    <cellStyle name="Note 2 2 4 3 6" xfId="22692"/>
    <cellStyle name="Note 2 2 4 4" xfId="20425"/>
    <cellStyle name="Note 2 2 4 4 2" xfId="21992"/>
    <cellStyle name="Note 2 2 4 4 3" xfId="21019"/>
    <cellStyle name="Note 2 2 4 4 4" xfId="22167"/>
    <cellStyle name="Note 2 2 4 4 5" xfId="22431"/>
    <cellStyle name="Note 2 2 4 4 6" xfId="22693"/>
    <cellStyle name="Note 2 2 4 5" xfId="21989"/>
    <cellStyle name="Note 2 2 4 6" xfId="21022"/>
    <cellStyle name="Note 2 2 4 7" xfId="22164"/>
    <cellStyle name="Note 2 2 4 8" xfId="22428"/>
    <cellStyle name="Note 2 2 4 9" xfId="22690"/>
    <cellStyle name="Note 2 2 5" xfId="20426"/>
    <cellStyle name="Note 2 2 5 2" xfId="20427"/>
    <cellStyle name="Note 2 2 5 2 2" xfId="21994"/>
    <cellStyle name="Note 2 2 5 2 3" xfId="21017"/>
    <cellStyle name="Note 2 2 5 2 4" xfId="22169"/>
    <cellStyle name="Note 2 2 5 2 5" xfId="22433"/>
    <cellStyle name="Note 2 2 5 2 6" xfId="22695"/>
    <cellStyle name="Note 2 2 5 3" xfId="20428"/>
    <cellStyle name="Note 2 2 5 3 2" xfId="21995"/>
    <cellStyle name="Note 2 2 5 3 3" xfId="21016"/>
    <cellStyle name="Note 2 2 5 3 4" xfId="22170"/>
    <cellStyle name="Note 2 2 5 3 5" xfId="22434"/>
    <cellStyle name="Note 2 2 5 3 6" xfId="22696"/>
    <cellStyle name="Note 2 2 5 4" xfId="20429"/>
    <cellStyle name="Note 2 2 5 4 2" xfId="21996"/>
    <cellStyle name="Note 2 2 5 4 3" xfId="21015"/>
    <cellStyle name="Note 2 2 5 4 4" xfId="22171"/>
    <cellStyle name="Note 2 2 5 4 5" xfId="22435"/>
    <cellStyle name="Note 2 2 5 4 6" xfId="22697"/>
    <cellStyle name="Note 2 2 5 5" xfId="21993"/>
    <cellStyle name="Note 2 2 5 6" xfId="21018"/>
    <cellStyle name="Note 2 2 5 7" xfId="22168"/>
    <cellStyle name="Note 2 2 5 8" xfId="22432"/>
    <cellStyle name="Note 2 2 5 9" xfId="22694"/>
    <cellStyle name="Note 2 2 6" xfId="20430"/>
    <cellStyle name="Note 2 2 6 2" xfId="21997"/>
    <cellStyle name="Note 2 2 6 3" xfId="21014"/>
    <cellStyle name="Note 2 2 6 4" xfId="22172"/>
    <cellStyle name="Note 2 2 6 5" xfId="22436"/>
    <cellStyle name="Note 2 2 6 6" xfId="22698"/>
    <cellStyle name="Note 2 2 7" xfId="20431"/>
    <cellStyle name="Note 2 2 7 2" xfId="21998"/>
    <cellStyle name="Note 2 2 7 3" xfId="21013"/>
    <cellStyle name="Note 2 2 7 4" xfId="22173"/>
    <cellStyle name="Note 2 2 7 5" xfId="22437"/>
    <cellStyle name="Note 2 2 7 6" xfId="22699"/>
    <cellStyle name="Note 2 2 8" xfId="20432"/>
    <cellStyle name="Note 2 2 8 2" xfId="21999"/>
    <cellStyle name="Note 2 2 8 3" xfId="21012"/>
    <cellStyle name="Note 2 2 8 4" xfId="22174"/>
    <cellStyle name="Note 2 2 8 5" xfId="22438"/>
    <cellStyle name="Note 2 2 8 6" xfId="22700"/>
    <cellStyle name="Note 2 2 9" xfId="20433"/>
    <cellStyle name="Note 2 2 9 2" xfId="22000"/>
    <cellStyle name="Note 2 2 9 3" xfId="21011"/>
    <cellStyle name="Note 2 2 9 4" xfId="22175"/>
    <cellStyle name="Note 2 2 9 5" xfId="22439"/>
    <cellStyle name="Note 2 2 9 6" xfId="22701"/>
    <cellStyle name="Note 2 20" xfId="22131"/>
    <cellStyle name="Note 2 21" xfId="22395"/>
    <cellStyle name="Note 2 22" xfId="22657"/>
    <cellStyle name="Note 2 3" xfId="20434"/>
    <cellStyle name="Note 2 3 2" xfId="20435"/>
    <cellStyle name="Note 2 3 2 2" xfId="22001"/>
    <cellStyle name="Note 2 3 2 3" xfId="21010"/>
    <cellStyle name="Note 2 3 2 4" xfId="22176"/>
    <cellStyle name="Note 2 3 2 5" xfId="22440"/>
    <cellStyle name="Note 2 3 2 6" xfId="22702"/>
    <cellStyle name="Note 2 3 3" xfId="20436"/>
    <cellStyle name="Note 2 3 3 2" xfId="22002"/>
    <cellStyle name="Note 2 3 3 3" xfId="21009"/>
    <cellStyle name="Note 2 3 3 4" xfId="22177"/>
    <cellStyle name="Note 2 3 3 5" xfId="22441"/>
    <cellStyle name="Note 2 3 3 6" xfId="22703"/>
    <cellStyle name="Note 2 3 4" xfId="20437"/>
    <cellStyle name="Note 2 3 4 2" xfId="22003"/>
    <cellStyle name="Note 2 3 4 3" xfId="21008"/>
    <cellStyle name="Note 2 3 4 4" xfId="22178"/>
    <cellStyle name="Note 2 3 4 5" xfId="22442"/>
    <cellStyle name="Note 2 3 4 6" xfId="22704"/>
    <cellStyle name="Note 2 3 5" xfId="20438"/>
    <cellStyle name="Note 2 3 5 2" xfId="22004"/>
    <cellStyle name="Note 2 3 5 3" xfId="21007"/>
    <cellStyle name="Note 2 3 5 4" xfId="22179"/>
    <cellStyle name="Note 2 3 5 5" xfId="22443"/>
    <cellStyle name="Note 2 3 5 6" xfId="22705"/>
    <cellStyle name="Note 2 4" xfId="20439"/>
    <cellStyle name="Note 2 4 2" xfId="20440"/>
    <cellStyle name="Note 2 4 2 2" xfId="20441"/>
    <cellStyle name="Note 2 4 2 2 2" xfId="22005"/>
    <cellStyle name="Note 2 4 2 2 3" xfId="21006"/>
    <cellStyle name="Note 2 4 2 2 4" xfId="22180"/>
    <cellStyle name="Note 2 4 2 2 5" xfId="22444"/>
    <cellStyle name="Note 2 4 2 2 6" xfId="22706"/>
    <cellStyle name="Note 2 4 3" xfId="20442"/>
    <cellStyle name="Note 2 4 3 2" xfId="20443"/>
    <cellStyle name="Note 2 4 3 2 2" xfId="22006"/>
    <cellStyle name="Note 2 4 3 2 3" xfId="21005"/>
    <cellStyle name="Note 2 4 3 2 4" xfId="22181"/>
    <cellStyle name="Note 2 4 3 2 5" xfId="22445"/>
    <cellStyle name="Note 2 4 3 2 6" xfId="22707"/>
    <cellStyle name="Note 2 4 4" xfId="20444"/>
    <cellStyle name="Note 2 4 4 2" xfId="20445"/>
    <cellStyle name="Note 2 4 4 2 2" xfId="22007"/>
    <cellStyle name="Note 2 4 4 2 3" xfId="21004"/>
    <cellStyle name="Note 2 4 4 2 4" xfId="22182"/>
    <cellStyle name="Note 2 4 4 2 5" xfId="22446"/>
    <cellStyle name="Note 2 4 4 2 6" xfId="22708"/>
    <cellStyle name="Note 2 4 5" xfId="20446"/>
    <cellStyle name="Note 2 4 6" xfId="20447"/>
    <cellStyle name="Note 2 4 7" xfId="20448"/>
    <cellStyle name="Note 2 4 7 2" xfId="22008"/>
    <cellStyle name="Note 2 4 7 3" xfId="21003"/>
    <cellStyle name="Note 2 4 7 4" xfId="22185"/>
    <cellStyle name="Note 2 4 7 5" xfId="22449"/>
    <cellStyle name="Note 2 4 7 6" xfId="22709"/>
    <cellStyle name="Note 2 5" xfId="20449"/>
    <cellStyle name="Note 2 5 2" xfId="20450"/>
    <cellStyle name="Note 2 5 2 2" xfId="20451"/>
    <cellStyle name="Note 2 5 2 2 2" xfId="22009"/>
    <cellStyle name="Note 2 5 2 2 3" xfId="21002"/>
    <cellStyle name="Note 2 5 2 2 4" xfId="22186"/>
    <cellStyle name="Note 2 5 2 2 5" xfId="22450"/>
    <cellStyle name="Note 2 5 2 2 6" xfId="22710"/>
    <cellStyle name="Note 2 5 3" xfId="20452"/>
    <cellStyle name="Note 2 5 3 2" xfId="20453"/>
    <cellStyle name="Note 2 5 3 2 2" xfId="22010"/>
    <cellStyle name="Note 2 5 3 2 3" xfId="21001"/>
    <cellStyle name="Note 2 5 3 2 4" xfId="22187"/>
    <cellStyle name="Note 2 5 3 2 5" xfId="22451"/>
    <cellStyle name="Note 2 5 3 2 6" xfId="22711"/>
    <cellStyle name="Note 2 5 4" xfId="20454"/>
    <cellStyle name="Note 2 5 4 2" xfId="20455"/>
    <cellStyle name="Note 2 5 4 2 2" xfId="22011"/>
    <cellStyle name="Note 2 5 4 2 3" xfId="21000"/>
    <cellStyle name="Note 2 5 4 2 4" xfId="22188"/>
    <cellStyle name="Note 2 5 4 2 5" xfId="22452"/>
    <cellStyle name="Note 2 5 4 2 6" xfId="22712"/>
    <cellStyle name="Note 2 5 5" xfId="20456"/>
    <cellStyle name="Note 2 5 6" xfId="20457"/>
    <cellStyle name="Note 2 5 7" xfId="20458"/>
    <cellStyle name="Note 2 5 7 2" xfId="22012"/>
    <cellStyle name="Note 2 5 7 3" xfId="20999"/>
    <cellStyle name="Note 2 5 7 4" xfId="22189"/>
    <cellStyle name="Note 2 5 7 5" xfId="22453"/>
    <cellStyle name="Note 2 5 7 6" xfId="22713"/>
    <cellStyle name="Note 2 6" xfId="20459"/>
    <cellStyle name="Note 2 6 2" xfId="20460"/>
    <cellStyle name="Note 2 6 2 2" xfId="20461"/>
    <cellStyle name="Note 2 6 2 2 2" xfId="22013"/>
    <cellStyle name="Note 2 6 2 2 3" xfId="20998"/>
    <cellStyle name="Note 2 6 2 2 4" xfId="22190"/>
    <cellStyle name="Note 2 6 2 2 5" xfId="22454"/>
    <cellStyle name="Note 2 6 2 2 6" xfId="22714"/>
    <cellStyle name="Note 2 6 3" xfId="20462"/>
    <cellStyle name="Note 2 6 3 2" xfId="20463"/>
    <cellStyle name="Note 2 6 3 2 2" xfId="22014"/>
    <cellStyle name="Note 2 6 3 2 3" xfId="20997"/>
    <cellStyle name="Note 2 6 3 2 4" xfId="22191"/>
    <cellStyle name="Note 2 6 3 2 5" xfId="22455"/>
    <cellStyle name="Note 2 6 3 2 6" xfId="22715"/>
    <cellStyle name="Note 2 6 4" xfId="20464"/>
    <cellStyle name="Note 2 6 4 2" xfId="20465"/>
    <cellStyle name="Note 2 6 4 2 2" xfId="22015"/>
    <cellStyle name="Note 2 6 4 2 3" xfId="20996"/>
    <cellStyle name="Note 2 6 4 2 4" xfId="22192"/>
    <cellStyle name="Note 2 6 4 2 5" xfId="22456"/>
    <cellStyle name="Note 2 6 4 2 6" xfId="22716"/>
    <cellStyle name="Note 2 6 5" xfId="20466"/>
    <cellStyle name="Note 2 6 6" xfId="20467"/>
    <cellStyle name="Note 2 6 7" xfId="20468"/>
    <cellStyle name="Note 2 6 7 2" xfId="22016"/>
    <cellStyle name="Note 2 6 7 3" xfId="20995"/>
    <cellStyle name="Note 2 6 7 4" xfId="22193"/>
    <cellStyle name="Note 2 6 7 5" xfId="22457"/>
    <cellStyle name="Note 2 6 7 6" xfId="22719"/>
    <cellStyle name="Note 2 7" xfId="20469"/>
    <cellStyle name="Note 2 7 2" xfId="20470"/>
    <cellStyle name="Note 2 7 2 2" xfId="20471"/>
    <cellStyle name="Note 2 7 2 2 2" xfId="22017"/>
    <cellStyle name="Note 2 7 2 2 3" xfId="20994"/>
    <cellStyle name="Note 2 7 2 2 4" xfId="22194"/>
    <cellStyle name="Note 2 7 2 2 5" xfId="22458"/>
    <cellStyle name="Note 2 7 2 2 6" xfId="22720"/>
    <cellStyle name="Note 2 7 3" xfId="20472"/>
    <cellStyle name="Note 2 7 3 2" xfId="20473"/>
    <cellStyle name="Note 2 7 3 2 2" xfId="22018"/>
    <cellStyle name="Note 2 7 3 2 3" xfId="20993"/>
    <cellStyle name="Note 2 7 3 2 4" xfId="22195"/>
    <cellStyle name="Note 2 7 3 2 5" xfId="22459"/>
    <cellStyle name="Note 2 7 3 2 6" xfId="22721"/>
    <cellStyle name="Note 2 7 4" xfId="20474"/>
    <cellStyle name="Note 2 7 4 2" xfId="20475"/>
    <cellStyle name="Note 2 7 4 2 2" xfId="22019"/>
    <cellStyle name="Note 2 7 4 2 3" xfId="20992"/>
    <cellStyle name="Note 2 7 4 2 4" xfId="22196"/>
    <cellStyle name="Note 2 7 4 2 5" xfId="22460"/>
    <cellStyle name="Note 2 7 4 2 6" xfId="22722"/>
    <cellStyle name="Note 2 7 5" xfId="20476"/>
    <cellStyle name="Note 2 7 6" xfId="20477"/>
    <cellStyle name="Note 2 7 7" xfId="20478"/>
    <cellStyle name="Note 2 7 7 2" xfId="22020"/>
    <cellStyle name="Note 2 7 7 3" xfId="20991"/>
    <cellStyle name="Note 2 7 7 4" xfId="22197"/>
    <cellStyle name="Note 2 7 7 5" xfId="22461"/>
    <cellStyle name="Note 2 7 7 6" xfId="22723"/>
    <cellStyle name="Note 2 8" xfId="20479"/>
    <cellStyle name="Note 2 8 2" xfId="20480"/>
    <cellStyle name="Note 2 8 2 2" xfId="22021"/>
    <cellStyle name="Note 2 8 2 3" xfId="20990"/>
    <cellStyle name="Note 2 8 2 4" xfId="22198"/>
    <cellStyle name="Note 2 8 2 5" xfId="22462"/>
    <cellStyle name="Note 2 8 2 6" xfId="22724"/>
    <cellStyle name="Note 2 8 3" xfId="20481"/>
    <cellStyle name="Note 2 8 3 2" xfId="22022"/>
    <cellStyle name="Note 2 8 3 3" xfId="20989"/>
    <cellStyle name="Note 2 8 3 4" xfId="22199"/>
    <cellStyle name="Note 2 8 3 5" xfId="22463"/>
    <cellStyle name="Note 2 8 3 6" xfId="22725"/>
    <cellStyle name="Note 2 8 4" xfId="20482"/>
    <cellStyle name="Note 2 8 4 2" xfId="22023"/>
    <cellStyle name="Note 2 8 4 3" xfId="20988"/>
    <cellStyle name="Note 2 8 4 4" xfId="22201"/>
    <cellStyle name="Note 2 8 4 5" xfId="22465"/>
    <cellStyle name="Note 2 8 4 6" xfId="22726"/>
    <cellStyle name="Note 2 8 5" xfId="20483"/>
    <cellStyle name="Note 2 8 5 2" xfId="22024"/>
    <cellStyle name="Note 2 8 5 3" xfId="20987"/>
    <cellStyle name="Note 2 8 5 4" xfId="22244"/>
    <cellStyle name="Note 2 8 5 5" xfId="22508"/>
    <cellStyle name="Note 2 8 5 6" xfId="22727"/>
    <cellStyle name="Note 2 9" xfId="20484"/>
    <cellStyle name="Note 2 9 2" xfId="20485"/>
    <cellStyle name="Note 2 9 2 2" xfId="22025"/>
    <cellStyle name="Note 2 9 2 3" xfId="20986"/>
    <cellStyle name="Note 2 9 2 4" xfId="22253"/>
    <cellStyle name="Note 2 9 2 5" xfId="22517"/>
    <cellStyle name="Note 2 9 2 6" xfId="22728"/>
    <cellStyle name="Note 2 9 3" xfId="20486"/>
    <cellStyle name="Note 2 9 3 2" xfId="22026"/>
    <cellStyle name="Note 2 9 3 3" xfId="20985"/>
    <cellStyle name="Note 2 9 3 4" xfId="22258"/>
    <cellStyle name="Note 2 9 3 5" xfId="22522"/>
    <cellStyle name="Note 2 9 3 6" xfId="22729"/>
    <cellStyle name="Note 2 9 4" xfId="20487"/>
    <cellStyle name="Note 2 9 4 2" xfId="22027"/>
    <cellStyle name="Note 2 9 4 3" xfId="20984"/>
    <cellStyle name="Note 2 9 4 4" xfId="22263"/>
    <cellStyle name="Note 2 9 4 5" xfId="22527"/>
    <cellStyle name="Note 2 9 4 6" xfId="22730"/>
    <cellStyle name="Note 2 9 5" xfId="20488"/>
    <cellStyle name="Note 2 9 5 2" xfId="22028"/>
    <cellStyle name="Note 2 9 5 3" xfId="20983"/>
    <cellStyle name="Note 2 9 5 4" xfId="22268"/>
    <cellStyle name="Note 2 9 5 5" xfId="22532"/>
    <cellStyle name="Note 2 9 5 6" xfId="22731"/>
    <cellStyle name="Note 3 2" xfId="20489"/>
    <cellStyle name="Note 3 2 2" xfId="20490"/>
    <cellStyle name="Note 3 2 2 2" xfId="22030"/>
    <cellStyle name="Note 3 2 2 3" xfId="20981"/>
    <cellStyle name="Note 3 2 2 4" xfId="22291"/>
    <cellStyle name="Note 3 2 2 5" xfId="22555"/>
    <cellStyle name="Note 3 2 2 6" xfId="22733"/>
    <cellStyle name="Note 3 2 3" xfId="20491"/>
    <cellStyle name="Note 3 2 4" xfId="22029"/>
    <cellStyle name="Note 3 2 5" xfId="20982"/>
    <cellStyle name="Note 3 2 6" xfId="22273"/>
    <cellStyle name="Note 3 2 7" xfId="22537"/>
    <cellStyle name="Note 3 2 8" xfId="22732"/>
    <cellStyle name="Note 3 3" xfId="20492"/>
    <cellStyle name="Note 3 3 2" xfId="20493"/>
    <cellStyle name="Note 3 3 3" xfId="22031"/>
    <cellStyle name="Note 3 3 4" xfId="20980"/>
    <cellStyle name="Note 3 3 5" xfId="22292"/>
    <cellStyle name="Note 3 3 6" xfId="22556"/>
    <cellStyle name="Note 3 3 7" xfId="22734"/>
    <cellStyle name="Note 3 4" xfId="20494"/>
    <cellStyle name="Note 3 4 2" xfId="22032"/>
    <cellStyle name="Note 3 4 3" xfId="20979"/>
    <cellStyle name="Note 3 4 4" xfId="22293"/>
    <cellStyle name="Note 3 4 5" xfId="22557"/>
    <cellStyle name="Note 3 4 6" xfId="22735"/>
    <cellStyle name="Note 3 5" xfId="20495"/>
    <cellStyle name="Note 4 2" xfId="20496"/>
    <cellStyle name="Note 4 2 2" xfId="20497"/>
    <cellStyle name="Note 4 2 2 2" xfId="22034"/>
    <cellStyle name="Note 4 2 2 3" xfId="20977"/>
    <cellStyle name="Note 4 2 2 4" xfId="22295"/>
    <cellStyle name="Note 4 2 2 5" xfId="22559"/>
    <cellStyle name="Note 4 2 2 6" xfId="22737"/>
    <cellStyle name="Note 4 2 3" xfId="20498"/>
    <cellStyle name="Note 4 2 4" xfId="22033"/>
    <cellStyle name="Note 4 2 5" xfId="20978"/>
    <cellStyle name="Note 4 2 6" xfId="22294"/>
    <cellStyle name="Note 4 2 7" xfId="22558"/>
    <cellStyle name="Note 4 2 8" xfId="22736"/>
    <cellStyle name="Note 4 3" xfId="20499"/>
    <cellStyle name="Note 4 4" xfId="20500"/>
    <cellStyle name="Note 4 4 2" xfId="22035"/>
    <cellStyle name="Note 4 4 3" xfId="20976"/>
    <cellStyle name="Note 4 4 4" xfId="22296"/>
    <cellStyle name="Note 4 4 5" xfId="22560"/>
    <cellStyle name="Note 4 4 6" xfId="22738"/>
    <cellStyle name="Note 4 5" xfId="20501"/>
    <cellStyle name="Note 5" xfId="20502"/>
    <cellStyle name="Note 5 10" xfId="22740"/>
    <cellStyle name="Note 5 2" xfId="20503"/>
    <cellStyle name="Note 5 2 2" xfId="20504"/>
    <cellStyle name="Note 5 2 3" xfId="22037"/>
    <cellStyle name="Note 5 2 4" xfId="20974"/>
    <cellStyle name="Note 5 2 5" xfId="22298"/>
    <cellStyle name="Note 5 2 6" xfId="22562"/>
    <cellStyle name="Note 5 2 7" xfId="22783"/>
    <cellStyle name="Note 5 3" xfId="20505"/>
    <cellStyle name="Note 5 3 2" xfId="20506"/>
    <cellStyle name="Note 5 3 3" xfId="22038"/>
    <cellStyle name="Note 5 3 4" xfId="20973"/>
    <cellStyle name="Note 5 3 5" xfId="22299"/>
    <cellStyle name="Note 5 3 6" xfId="22563"/>
    <cellStyle name="Note 5 3 7" xfId="22792"/>
    <cellStyle name="Note 5 4" xfId="20507"/>
    <cellStyle name="Note 5 4 2" xfId="22039"/>
    <cellStyle name="Note 5 4 3" xfId="20972"/>
    <cellStyle name="Note 5 4 4" xfId="22300"/>
    <cellStyle name="Note 5 4 5" xfId="22564"/>
    <cellStyle name="Note 5 4 6" xfId="22801"/>
    <cellStyle name="Note 5 5" xfId="20508"/>
    <cellStyle name="Note 5 6" xfId="22036"/>
    <cellStyle name="Note 5 7" xfId="20975"/>
    <cellStyle name="Note 5 8" xfId="22297"/>
    <cellStyle name="Note 5 9" xfId="22561"/>
    <cellStyle name="Note 6" xfId="20509"/>
    <cellStyle name="Note 6 2" xfId="20510"/>
    <cellStyle name="Note 6 2 2" xfId="20511"/>
    <cellStyle name="Note 6 2 3" xfId="22041"/>
    <cellStyle name="Note 6 2 4" xfId="20970"/>
    <cellStyle name="Note 6 2 5" xfId="22302"/>
    <cellStyle name="Note 6 2 6" xfId="22566"/>
    <cellStyle name="Note 6 2 7" xfId="22828"/>
    <cellStyle name="Note 6 3" xfId="20512"/>
    <cellStyle name="Note 6 4" xfId="20513"/>
    <cellStyle name="Note 6 5" xfId="22040"/>
    <cellStyle name="Note 6 6" xfId="20971"/>
    <cellStyle name="Note 6 7" xfId="22301"/>
    <cellStyle name="Note 6 8" xfId="22565"/>
    <cellStyle name="Note 6 9" xfId="22810"/>
    <cellStyle name="Note 7" xfId="20514"/>
    <cellStyle name="Note 7 2" xfId="22042"/>
    <cellStyle name="Note 7 3" xfId="20969"/>
    <cellStyle name="Note 7 4" xfId="22303"/>
    <cellStyle name="Note 7 5" xfId="22567"/>
    <cellStyle name="Note 7 6" xfId="22829"/>
    <cellStyle name="Note 8" xfId="20515"/>
    <cellStyle name="Note 8 2" xfId="20516"/>
    <cellStyle name="Note 8 2 2" xfId="22044"/>
    <cellStyle name="Note 8 2 3" xfId="20968"/>
    <cellStyle name="Note 8 2 4" xfId="22571"/>
    <cellStyle name="Note 8 2 5" xfId="22841"/>
    <cellStyle name="Note 8 2 6" xfId="22831"/>
    <cellStyle name="Note 8 3" xfId="22043"/>
    <cellStyle name="Note 8 4" xfId="22307"/>
    <cellStyle name="Note 8 5" xfId="22304"/>
    <cellStyle name="Note 8 6" xfId="22568"/>
    <cellStyle name="Note 8 7" xfId="22830"/>
    <cellStyle name="Note 9" xfId="20517"/>
    <cellStyle name="Note 9 2" xfId="22045"/>
    <cellStyle name="Note 9 3" xfId="22309"/>
    <cellStyle name="Note 9 4" xfId="22305"/>
    <cellStyle name="Note 9 5" xfId="22569"/>
    <cellStyle name="Note 9 6" xfId="22832"/>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2046"/>
    <cellStyle name="optionalExposure 3" xfId="22310"/>
    <cellStyle name="optionalExposure 4" xfId="22572"/>
    <cellStyle name="OptionHeading" xfId="20525"/>
    <cellStyle name="OptionHeading 2" xfId="20526"/>
    <cellStyle name="OptionHeading 3" xfId="20527"/>
    <cellStyle name="Output 2" xfId="20528"/>
    <cellStyle name="Output 2 10" xfId="20529"/>
    <cellStyle name="Output 2 10 2" xfId="20530"/>
    <cellStyle name="Output 2 10 2 2" xfId="22048"/>
    <cellStyle name="Output 2 10 2 3" xfId="22312"/>
    <cellStyle name="Output 2 10 2 4" xfId="22574"/>
    <cellStyle name="Output 2 10 2 5" xfId="22843"/>
    <cellStyle name="Output 2 10 2 6" xfId="22834"/>
    <cellStyle name="Output 2 10 3" xfId="20531"/>
    <cellStyle name="Output 2 10 3 2" xfId="22049"/>
    <cellStyle name="Output 2 10 3 3" xfId="22313"/>
    <cellStyle name="Output 2 10 3 4" xfId="22575"/>
    <cellStyle name="Output 2 10 3 5" xfId="22844"/>
    <cellStyle name="Output 2 10 3 6" xfId="22835"/>
    <cellStyle name="Output 2 10 4" xfId="20532"/>
    <cellStyle name="Output 2 10 4 2" xfId="22050"/>
    <cellStyle name="Output 2 10 4 3" xfId="22314"/>
    <cellStyle name="Output 2 10 4 4" xfId="22576"/>
    <cellStyle name="Output 2 10 4 5" xfId="22845"/>
    <cellStyle name="Output 2 10 4 6" xfId="22836"/>
    <cellStyle name="Output 2 10 5" xfId="20533"/>
    <cellStyle name="Output 2 10 5 2" xfId="22051"/>
    <cellStyle name="Output 2 10 5 3" xfId="22315"/>
    <cellStyle name="Output 2 10 5 4" xfId="22577"/>
    <cellStyle name="Output 2 10 5 5" xfId="22846"/>
    <cellStyle name="Output 2 10 5 6" xfId="22837"/>
    <cellStyle name="Output 2 11" xfId="20534"/>
    <cellStyle name="Output 2 11 10" xfId="22838"/>
    <cellStyle name="Output 2 11 2" xfId="20535"/>
    <cellStyle name="Output 2 11 2 2" xfId="22053"/>
    <cellStyle name="Output 2 11 2 3" xfId="22317"/>
    <cellStyle name="Output 2 11 2 4" xfId="22579"/>
    <cellStyle name="Output 2 11 2 5" xfId="22848"/>
    <cellStyle name="Output 2 11 2 6" xfId="22839"/>
    <cellStyle name="Output 2 11 3" xfId="20536"/>
    <cellStyle name="Output 2 11 3 2" xfId="22054"/>
    <cellStyle name="Output 2 11 3 3" xfId="22318"/>
    <cellStyle name="Output 2 11 3 4" xfId="22580"/>
    <cellStyle name="Output 2 11 3 5" xfId="22849"/>
    <cellStyle name="Output 2 11 3 6" xfId="23010"/>
    <cellStyle name="Output 2 11 4" xfId="20537"/>
    <cellStyle name="Output 2 11 4 2" xfId="22055"/>
    <cellStyle name="Output 2 11 4 3" xfId="22319"/>
    <cellStyle name="Output 2 11 4 4" xfId="22581"/>
    <cellStyle name="Output 2 11 4 5" xfId="22850"/>
    <cellStyle name="Output 2 11 4 6" xfId="22840"/>
    <cellStyle name="Output 2 11 5" xfId="20538"/>
    <cellStyle name="Output 2 11 5 2" xfId="22056"/>
    <cellStyle name="Output 2 11 5 3" xfId="22320"/>
    <cellStyle name="Output 2 11 5 4" xfId="22582"/>
    <cellStyle name="Output 2 11 5 5" xfId="22851"/>
    <cellStyle name="Output 2 11 5 6" xfId="23011"/>
    <cellStyle name="Output 2 11 6" xfId="22052"/>
    <cellStyle name="Output 2 11 7" xfId="22316"/>
    <cellStyle name="Output 2 11 8" xfId="22578"/>
    <cellStyle name="Output 2 11 9" xfId="22847"/>
    <cellStyle name="Output 2 12" xfId="20539"/>
    <cellStyle name="Output 2 12 10" xfId="23012"/>
    <cellStyle name="Output 2 12 2" xfId="20540"/>
    <cellStyle name="Output 2 12 2 2" xfId="22058"/>
    <cellStyle name="Output 2 12 2 3" xfId="22322"/>
    <cellStyle name="Output 2 12 2 4" xfId="22584"/>
    <cellStyle name="Output 2 12 2 5" xfId="22853"/>
    <cellStyle name="Output 2 12 2 6" xfId="23013"/>
    <cellStyle name="Output 2 12 3" xfId="20541"/>
    <cellStyle name="Output 2 12 3 2" xfId="22059"/>
    <cellStyle name="Output 2 12 3 3" xfId="22323"/>
    <cellStyle name="Output 2 12 3 4" xfId="22585"/>
    <cellStyle name="Output 2 12 3 5" xfId="22854"/>
    <cellStyle name="Output 2 12 3 6" xfId="23014"/>
    <cellStyle name="Output 2 12 4" xfId="20542"/>
    <cellStyle name="Output 2 12 4 2" xfId="22060"/>
    <cellStyle name="Output 2 12 4 3" xfId="22324"/>
    <cellStyle name="Output 2 12 4 4" xfId="22586"/>
    <cellStyle name="Output 2 12 4 5" xfId="22855"/>
    <cellStyle name="Output 2 12 4 6" xfId="23015"/>
    <cellStyle name="Output 2 12 5" xfId="20543"/>
    <cellStyle name="Output 2 12 5 2" xfId="22061"/>
    <cellStyle name="Output 2 12 5 3" xfId="22325"/>
    <cellStyle name="Output 2 12 5 4" xfId="22587"/>
    <cellStyle name="Output 2 12 5 5" xfId="22856"/>
    <cellStyle name="Output 2 12 5 6" xfId="23016"/>
    <cellStyle name="Output 2 12 6" xfId="22057"/>
    <cellStyle name="Output 2 12 7" xfId="22321"/>
    <cellStyle name="Output 2 12 8" xfId="22583"/>
    <cellStyle name="Output 2 12 9" xfId="22852"/>
    <cellStyle name="Output 2 13" xfId="20544"/>
    <cellStyle name="Output 2 13 2" xfId="20545"/>
    <cellStyle name="Output 2 13 2 2" xfId="22063"/>
    <cellStyle name="Output 2 13 2 3" xfId="22327"/>
    <cellStyle name="Output 2 13 2 4" xfId="22589"/>
    <cellStyle name="Output 2 13 2 5" xfId="22858"/>
    <cellStyle name="Output 2 13 2 6" xfId="23018"/>
    <cellStyle name="Output 2 13 3" xfId="20546"/>
    <cellStyle name="Output 2 13 3 2" xfId="22064"/>
    <cellStyle name="Output 2 13 3 3" xfId="22328"/>
    <cellStyle name="Output 2 13 3 4" xfId="22590"/>
    <cellStyle name="Output 2 13 3 5" xfId="22859"/>
    <cellStyle name="Output 2 13 3 6" xfId="23019"/>
    <cellStyle name="Output 2 13 4" xfId="20547"/>
    <cellStyle name="Output 2 13 4 2" xfId="22065"/>
    <cellStyle name="Output 2 13 4 3" xfId="22329"/>
    <cellStyle name="Output 2 13 4 4" xfId="22591"/>
    <cellStyle name="Output 2 13 4 5" xfId="22860"/>
    <cellStyle name="Output 2 13 4 6" xfId="23020"/>
    <cellStyle name="Output 2 13 5" xfId="22062"/>
    <cellStyle name="Output 2 13 6" xfId="22326"/>
    <cellStyle name="Output 2 13 7" xfId="22588"/>
    <cellStyle name="Output 2 13 8" xfId="22857"/>
    <cellStyle name="Output 2 13 9" xfId="23017"/>
    <cellStyle name="Output 2 14" xfId="20548"/>
    <cellStyle name="Output 2 14 2" xfId="22066"/>
    <cellStyle name="Output 2 14 3" xfId="22330"/>
    <cellStyle name="Output 2 14 4" xfId="22592"/>
    <cellStyle name="Output 2 14 5" xfId="22861"/>
    <cellStyle name="Output 2 14 6" xfId="23021"/>
    <cellStyle name="Output 2 15" xfId="20549"/>
    <cellStyle name="Output 2 15 2" xfId="22067"/>
    <cellStyle name="Output 2 15 3" xfId="22331"/>
    <cellStyle name="Output 2 15 4" xfId="22593"/>
    <cellStyle name="Output 2 15 5" xfId="22862"/>
    <cellStyle name="Output 2 15 6" xfId="23022"/>
    <cellStyle name="Output 2 16" xfId="20550"/>
    <cellStyle name="Output 2 16 2" xfId="22068"/>
    <cellStyle name="Output 2 16 3" xfId="22332"/>
    <cellStyle name="Output 2 16 4" xfId="22594"/>
    <cellStyle name="Output 2 16 5" xfId="22863"/>
    <cellStyle name="Output 2 16 6" xfId="23023"/>
    <cellStyle name="Output 2 17" xfId="22047"/>
    <cellStyle name="Output 2 18" xfId="22311"/>
    <cellStyle name="Output 2 19" xfId="22573"/>
    <cellStyle name="Output 2 2" xfId="20551"/>
    <cellStyle name="Output 2 2 10" xfId="22069"/>
    <cellStyle name="Output 2 2 11" xfId="22333"/>
    <cellStyle name="Output 2 2 12" xfId="22595"/>
    <cellStyle name="Output 2 2 13" xfId="22864"/>
    <cellStyle name="Output 2 2 14" xfId="23024"/>
    <cellStyle name="Output 2 2 2" xfId="20552"/>
    <cellStyle name="Output 2 2 2 2" xfId="20553"/>
    <cellStyle name="Output 2 2 2 2 2" xfId="22071"/>
    <cellStyle name="Output 2 2 2 2 3" xfId="22335"/>
    <cellStyle name="Output 2 2 2 2 4" xfId="22597"/>
    <cellStyle name="Output 2 2 2 2 5" xfId="22866"/>
    <cellStyle name="Output 2 2 2 2 6" xfId="23026"/>
    <cellStyle name="Output 2 2 2 3" xfId="20554"/>
    <cellStyle name="Output 2 2 2 3 2" xfId="22072"/>
    <cellStyle name="Output 2 2 2 3 3" xfId="22336"/>
    <cellStyle name="Output 2 2 2 3 4" xfId="22598"/>
    <cellStyle name="Output 2 2 2 3 5" xfId="22867"/>
    <cellStyle name="Output 2 2 2 3 6" xfId="23027"/>
    <cellStyle name="Output 2 2 2 4" xfId="20555"/>
    <cellStyle name="Output 2 2 2 4 2" xfId="22073"/>
    <cellStyle name="Output 2 2 2 4 3" xfId="22337"/>
    <cellStyle name="Output 2 2 2 4 4" xfId="22599"/>
    <cellStyle name="Output 2 2 2 4 5" xfId="22868"/>
    <cellStyle name="Output 2 2 2 4 6" xfId="23028"/>
    <cellStyle name="Output 2 2 2 5" xfId="22070"/>
    <cellStyle name="Output 2 2 2 6" xfId="22334"/>
    <cellStyle name="Output 2 2 2 7" xfId="22596"/>
    <cellStyle name="Output 2 2 2 8" xfId="22865"/>
    <cellStyle name="Output 2 2 2 9" xfId="23025"/>
    <cellStyle name="Output 2 2 3" xfId="20556"/>
    <cellStyle name="Output 2 2 3 2" xfId="20557"/>
    <cellStyle name="Output 2 2 3 2 2" xfId="22075"/>
    <cellStyle name="Output 2 2 3 2 3" xfId="22339"/>
    <cellStyle name="Output 2 2 3 2 4" xfId="22601"/>
    <cellStyle name="Output 2 2 3 2 5" xfId="22870"/>
    <cellStyle name="Output 2 2 3 2 6" xfId="23030"/>
    <cellStyle name="Output 2 2 3 3" xfId="20558"/>
    <cellStyle name="Output 2 2 3 3 2" xfId="22076"/>
    <cellStyle name="Output 2 2 3 3 3" xfId="22340"/>
    <cellStyle name="Output 2 2 3 3 4" xfId="22602"/>
    <cellStyle name="Output 2 2 3 3 5" xfId="22871"/>
    <cellStyle name="Output 2 2 3 3 6" xfId="23031"/>
    <cellStyle name="Output 2 2 3 4" xfId="20559"/>
    <cellStyle name="Output 2 2 3 4 2" xfId="22077"/>
    <cellStyle name="Output 2 2 3 4 3" xfId="22341"/>
    <cellStyle name="Output 2 2 3 4 4" xfId="22603"/>
    <cellStyle name="Output 2 2 3 4 5" xfId="22872"/>
    <cellStyle name="Output 2 2 3 4 6" xfId="23032"/>
    <cellStyle name="Output 2 2 3 5" xfId="22074"/>
    <cellStyle name="Output 2 2 3 6" xfId="22338"/>
    <cellStyle name="Output 2 2 3 7" xfId="22600"/>
    <cellStyle name="Output 2 2 3 8" xfId="22869"/>
    <cellStyle name="Output 2 2 3 9" xfId="23029"/>
    <cellStyle name="Output 2 2 4" xfId="20560"/>
    <cellStyle name="Output 2 2 4 2" xfId="20561"/>
    <cellStyle name="Output 2 2 4 2 2" xfId="22079"/>
    <cellStyle name="Output 2 2 4 2 3" xfId="22343"/>
    <cellStyle name="Output 2 2 4 2 4" xfId="22605"/>
    <cellStyle name="Output 2 2 4 2 5" xfId="22874"/>
    <cellStyle name="Output 2 2 4 2 6" xfId="23034"/>
    <cellStyle name="Output 2 2 4 3" xfId="20562"/>
    <cellStyle name="Output 2 2 4 3 2" xfId="22080"/>
    <cellStyle name="Output 2 2 4 3 3" xfId="22344"/>
    <cellStyle name="Output 2 2 4 3 4" xfId="22606"/>
    <cellStyle name="Output 2 2 4 3 5" xfId="22875"/>
    <cellStyle name="Output 2 2 4 3 6" xfId="23035"/>
    <cellStyle name="Output 2 2 4 4" xfId="20563"/>
    <cellStyle name="Output 2 2 4 4 2" xfId="22081"/>
    <cellStyle name="Output 2 2 4 4 3" xfId="22345"/>
    <cellStyle name="Output 2 2 4 4 4" xfId="22607"/>
    <cellStyle name="Output 2 2 4 4 5" xfId="22876"/>
    <cellStyle name="Output 2 2 4 4 6" xfId="23036"/>
    <cellStyle name="Output 2 2 4 5" xfId="22078"/>
    <cellStyle name="Output 2 2 4 6" xfId="22342"/>
    <cellStyle name="Output 2 2 4 7" xfId="22604"/>
    <cellStyle name="Output 2 2 4 8" xfId="22873"/>
    <cellStyle name="Output 2 2 4 9" xfId="23033"/>
    <cellStyle name="Output 2 2 5" xfId="20564"/>
    <cellStyle name="Output 2 2 5 2" xfId="20565"/>
    <cellStyle name="Output 2 2 5 2 2" xfId="22083"/>
    <cellStyle name="Output 2 2 5 2 3" xfId="22347"/>
    <cellStyle name="Output 2 2 5 2 4" xfId="22609"/>
    <cellStyle name="Output 2 2 5 2 5" xfId="22878"/>
    <cellStyle name="Output 2 2 5 2 6" xfId="23038"/>
    <cellStyle name="Output 2 2 5 3" xfId="20566"/>
    <cellStyle name="Output 2 2 5 3 2" xfId="22084"/>
    <cellStyle name="Output 2 2 5 3 3" xfId="22348"/>
    <cellStyle name="Output 2 2 5 3 4" xfId="22610"/>
    <cellStyle name="Output 2 2 5 3 5" xfId="22879"/>
    <cellStyle name="Output 2 2 5 3 6" xfId="23039"/>
    <cellStyle name="Output 2 2 5 4" xfId="20567"/>
    <cellStyle name="Output 2 2 5 4 2" xfId="22085"/>
    <cellStyle name="Output 2 2 5 4 3" xfId="22349"/>
    <cellStyle name="Output 2 2 5 4 4" xfId="22611"/>
    <cellStyle name="Output 2 2 5 4 5" xfId="22880"/>
    <cellStyle name="Output 2 2 5 4 6" xfId="23040"/>
    <cellStyle name="Output 2 2 5 5" xfId="22082"/>
    <cellStyle name="Output 2 2 5 6" xfId="22346"/>
    <cellStyle name="Output 2 2 5 7" xfId="22608"/>
    <cellStyle name="Output 2 2 5 8" xfId="22877"/>
    <cellStyle name="Output 2 2 5 9" xfId="23037"/>
    <cellStyle name="Output 2 2 6" xfId="20568"/>
    <cellStyle name="Output 2 2 6 2" xfId="22086"/>
    <cellStyle name="Output 2 2 6 3" xfId="22350"/>
    <cellStyle name="Output 2 2 6 4" xfId="22612"/>
    <cellStyle name="Output 2 2 6 5" xfId="22881"/>
    <cellStyle name="Output 2 2 6 6" xfId="23041"/>
    <cellStyle name="Output 2 2 7" xfId="20569"/>
    <cellStyle name="Output 2 2 7 2" xfId="22087"/>
    <cellStyle name="Output 2 2 7 3" xfId="22351"/>
    <cellStyle name="Output 2 2 7 4" xfId="22613"/>
    <cellStyle name="Output 2 2 7 5" xfId="22882"/>
    <cellStyle name="Output 2 2 7 6" xfId="23042"/>
    <cellStyle name="Output 2 2 8" xfId="20570"/>
    <cellStyle name="Output 2 2 8 2" xfId="22088"/>
    <cellStyle name="Output 2 2 8 3" xfId="22352"/>
    <cellStyle name="Output 2 2 8 4" xfId="22614"/>
    <cellStyle name="Output 2 2 8 5" xfId="22883"/>
    <cellStyle name="Output 2 2 8 6" xfId="23043"/>
    <cellStyle name="Output 2 2 9" xfId="20571"/>
    <cellStyle name="Output 2 2 9 2" xfId="22089"/>
    <cellStyle name="Output 2 2 9 3" xfId="22353"/>
    <cellStyle name="Output 2 2 9 4" xfId="22615"/>
    <cellStyle name="Output 2 2 9 5" xfId="22884"/>
    <cellStyle name="Output 2 2 9 6" xfId="23044"/>
    <cellStyle name="Output 2 20" xfId="22842"/>
    <cellStyle name="Output 2 21" xfId="22833"/>
    <cellStyle name="Output 2 3" xfId="20572"/>
    <cellStyle name="Output 2 3 2" xfId="20573"/>
    <cellStyle name="Output 2 3 2 2" xfId="22090"/>
    <cellStyle name="Output 2 3 2 3" xfId="22354"/>
    <cellStyle name="Output 2 3 2 4" xfId="22616"/>
    <cellStyle name="Output 2 3 2 5" xfId="22885"/>
    <cellStyle name="Output 2 3 2 6" xfId="23045"/>
    <cellStyle name="Output 2 3 3" xfId="20574"/>
    <cellStyle name="Output 2 3 3 2" xfId="22091"/>
    <cellStyle name="Output 2 3 3 3" xfId="22355"/>
    <cellStyle name="Output 2 3 3 4" xfId="22617"/>
    <cellStyle name="Output 2 3 3 5" xfId="22886"/>
    <cellStyle name="Output 2 3 3 6" xfId="23046"/>
    <cellStyle name="Output 2 3 4" xfId="20575"/>
    <cellStyle name="Output 2 3 4 2" xfId="22092"/>
    <cellStyle name="Output 2 3 4 3" xfId="22356"/>
    <cellStyle name="Output 2 3 4 4" xfId="22618"/>
    <cellStyle name="Output 2 3 4 5" xfId="22887"/>
    <cellStyle name="Output 2 3 4 6" xfId="23047"/>
    <cellStyle name="Output 2 3 5" xfId="20576"/>
    <cellStyle name="Output 2 3 5 2" xfId="22093"/>
    <cellStyle name="Output 2 3 5 3" xfId="22357"/>
    <cellStyle name="Output 2 3 5 4" xfId="22619"/>
    <cellStyle name="Output 2 3 5 5" xfId="22888"/>
    <cellStyle name="Output 2 3 5 6" xfId="23048"/>
    <cellStyle name="Output 2 4" xfId="20577"/>
    <cellStyle name="Output 2 4 2" xfId="20578"/>
    <cellStyle name="Output 2 4 2 2" xfId="22094"/>
    <cellStyle name="Output 2 4 2 3" xfId="22358"/>
    <cellStyle name="Output 2 4 2 4" xfId="22620"/>
    <cellStyle name="Output 2 4 2 5" xfId="22889"/>
    <cellStyle name="Output 2 4 2 6" xfId="23049"/>
    <cellStyle name="Output 2 4 3" xfId="20579"/>
    <cellStyle name="Output 2 4 3 2" xfId="22095"/>
    <cellStyle name="Output 2 4 3 3" xfId="22359"/>
    <cellStyle name="Output 2 4 3 4" xfId="22621"/>
    <cellStyle name="Output 2 4 3 5" xfId="22890"/>
    <cellStyle name="Output 2 4 3 6" xfId="23050"/>
    <cellStyle name="Output 2 4 4" xfId="20580"/>
    <cellStyle name="Output 2 4 4 2" xfId="22096"/>
    <cellStyle name="Output 2 4 4 3" xfId="22360"/>
    <cellStyle name="Output 2 4 4 4" xfId="22622"/>
    <cellStyle name="Output 2 4 4 5" xfId="22891"/>
    <cellStyle name="Output 2 4 4 6" xfId="23051"/>
    <cellStyle name="Output 2 4 5" xfId="20581"/>
    <cellStyle name="Output 2 4 5 2" xfId="22097"/>
    <cellStyle name="Output 2 4 5 3" xfId="22361"/>
    <cellStyle name="Output 2 4 5 4" xfId="22623"/>
    <cellStyle name="Output 2 4 5 5" xfId="22892"/>
    <cellStyle name="Output 2 4 5 6" xfId="23052"/>
    <cellStyle name="Output 2 5" xfId="20582"/>
    <cellStyle name="Output 2 5 2" xfId="20583"/>
    <cellStyle name="Output 2 5 2 2" xfId="22098"/>
    <cellStyle name="Output 2 5 2 3" xfId="22362"/>
    <cellStyle name="Output 2 5 2 4" xfId="22624"/>
    <cellStyle name="Output 2 5 2 5" xfId="22893"/>
    <cellStyle name="Output 2 5 2 6" xfId="23053"/>
    <cellStyle name="Output 2 5 3" xfId="20584"/>
    <cellStyle name="Output 2 5 3 2" xfId="22099"/>
    <cellStyle name="Output 2 5 3 3" xfId="22363"/>
    <cellStyle name="Output 2 5 3 4" xfId="22625"/>
    <cellStyle name="Output 2 5 3 5" xfId="22894"/>
    <cellStyle name="Output 2 5 3 6" xfId="23054"/>
    <cellStyle name="Output 2 5 4" xfId="20585"/>
    <cellStyle name="Output 2 5 4 2" xfId="22100"/>
    <cellStyle name="Output 2 5 4 3" xfId="22364"/>
    <cellStyle name="Output 2 5 4 4" xfId="22626"/>
    <cellStyle name="Output 2 5 4 5" xfId="22895"/>
    <cellStyle name="Output 2 5 4 6" xfId="23055"/>
    <cellStyle name="Output 2 5 5" xfId="20586"/>
    <cellStyle name="Output 2 5 5 2" xfId="22101"/>
    <cellStyle name="Output 2 5 5 3" xfId="22365"/>
    <cellStyle name="Output 2 5 5 4" xfId="22627"/>
    <cellStyle name="Output 2 5 5 5" xfId="22896"/>
    <cellStyle name="Output 2 5 5 6" xfId="23056"/>
    <cellStyle name="Output 2 6" xfId="20587"/>
    <cellStyle name="Output 2 6 2" xfId="20588"/>
    <cellStyle name="Output 2 6 2 2" xfId="22102"/>
    <cellStyle name="Output 2 6 2 3" xfId="22366"/>
    <cellStyle name="Output 2 6 2 4" xfId="22628"/>
    <cellStyle name="Output 2 6 2 5" xfId="22897"/>
    <cellStyle name="Output 2 6 2 6" xfId="23057"/>
    <cellStyle name="Output 2 6 3" xfId="20589"/>
    <cellStyle name="Output 2 6 3 2" xfId="22103"/>
    <cellStyle name="Output 2 6 3 3" xfId="22367"/>
    <cellStyle name="Output 2 6 3 4" xfId="22629"/>
    <cellStyle name="Output 2 6 3 5" xfId="22898"/>
    <cellStyle name="Output 2 6 3 6" xfId="23058"/>
    <cellStyle name="Output 2 6 4" xfId="20590"/>
    <cellStyle name="Output 2 6 4 2" xfId="22104"/>
    <cellStyle name="Output 2 6 4 3" xfId="22368"/>
    <cellStyle name="Output 2 6 4 4" xfId="22630"/>
    <cellStyle name="Output 2 6 4 5" xfId="22899"/>
    <cellStyle name="Output 2 6 4 6" xfId="23059"/>
    <cellStyle name="Output 2 6 5" xfId="20591"/>
    <cellStyle name="Output 2 6 5 2" xfId="22105"/>
    <cellStyle name="Output 2 6 5 3" xfId="22369"/>
    <cellStyle name="Output 2 6 5 4" xfId="22631"/>
    <cellStyle name="Output 2 6 5 5" xfId="22900"/>
    <cellStyle name="Output 2 6 5 6" xfId="23060"/>
    <cellStyle name="Output 2 7" xfId="20592"/>
    <cellStyle name="Output 2 7 2" xfId="20593"/>
    <cellStyle name="Output 2 7 2 2" xfId="22106"/>
    <cellStyle name="Output 2 7 2 3" xfId="22370"/>
    <cellStyle name="Output 2 7 2 4" xfId="22632"/>
    <cellStyle name="Output 2 7 2 5" xfId="22901"/>
    <cellStyle name="Output 2 7 2 6" xfId="23061"/>
    <cellStyle name="Output 2 7 3" xfId="20594"/>
    <cellStyle name="Output 2 7 3 2" xfId="22107"/>
    <cellStyle name="Output 2 7 3 3" xfId="22371"/>
    <cellStyle name="Output 2 7 3 4" xfId="22633"/>
    <cellStyle name="Output 2 7 3 5" xfId="22902"/>
    <cellStyle name="Output 2 7 3 6" xfId="23062"/>
    <cellStyle name="Output 2 7 4" xfId="20595"/>
    <cellStyle name="Output 2 7 4 2" xfId="22108"/>
    <cellStyle name="Output 2 7 4 3" xfId="22372"/>
    <cellStyle name="Output 2 7 4 4" xfId="22634"/>
    <cellStyle name="Output 2 7 4 5" xfId="22903"/>
    <cellStyle name="Output 2 7 4 6" xfId="23063"/>
    <cellStyle name="Output 2 7 5" xfId="20596"/>
    <cellStyle name="Output 2 7 5 2" xfId="22109"/>
    <cellStyle name="Output 2 7 5 3" xfId="22373"/>
    <cellStyle name="Output 2 7 5 4" xfId="22635"/>
    <cellStyle name="Output 2 7 5 5" xfId="22904"/>
    <cellStyle name="Output 2 7 5 6" xfId="23064"/>
    <cellStyle name="Output 2 8" xfId="20597"/>
    <cellStyle name="Output 2 8 2" xfId="20598"/>
    <cellStyle name="Output 2 8 2 2" xfId="22110"/>
    <cellStyle name="Output 2 8 2 3" xfId="22374"/>
    <cellStyle name="Output 2 8 2 4" xfId="22636"/>
    <cellStyle name="Output 2 8 2 5" xfId="22905"/>
    <cellStyle name="Output 2 8 2 6" xfId="23065"/>
    <cellStyle name="Output 2 8 3" xfId="20599"/>
    <cellStyle name="Output 2 8 3 2" xfId="22111"/>
    <cellStyle name="Output 2 8 3 3" xfId="22375"/>
    <cellStyle name="Output 2 8 3 4" xfId="22637"/>
    <cellStyle name="Output 2 8 3 5" xfId="22906"/>
    <cellStyle name="Output 2 8 3 6" xfId="23066"/>
    <cellStyle name="Output 2 8 4" xfId="20600"/>
    <cellStyle name="Output 2 8 4 2" xfId="22112"/>
    <cellStyle name="Output 2 8 4 3" xfId="22376"/>
    <cellStyle name="Output 2 8 4 4" xfId="22638"/>
    <cellStyle name="Output 2 8 4 5" xfId="22907"/>
    <cellStyle name="Output 2 8 4 6" xfId="23067"/>
    <cellStyle name="Output 2 8 5" xfId="20601"/>
    <cellStyle name="Output 2 8 5 2" xfId="22113"/>
    <cellStyle name="Output 2 8 5 3" xfId="22377"/>
    <cellStyle name="Output 2 8 5 4" xfId="22639"/>
    <cellStyle name="Output 2 8 5 5" xfId="22908"/>
    <cellStyle name="Output 2 8 5 6" xfId="23068"/>
    <cellStyle name="Output 2 9" xfId="20602"/>
    <cellStyle name="Output 2 9 2" xfId="20603"/>
    <cellStyle name="Output 2 9 2 2" xfId="22114"/>
    <cellStyle name="Output 2 9 2 3" xfId="22378"/>
    <cellStyle name="Output 2 9 2 4" xfId="22640"/>
    <cellStyle name="Output 2 9 2 5" xfId="22909"/>
    <cellStyle name="Output 2 9 2 6" xfId="23069"/>
    <cellStyle name="Output 2 9 3" xfId="20604"/>
    <cellStyle name="Output 2 9 3 2" xfId="22115"/>
    <cellStyle name="Output 2 9 3 3" xfId="22379"/>
    <cellStyle name="Output 2 9 3 4" xfId="22641"/>
    <cellStyle name="Output 2 9 3 5" xfId="22910"/>
    <cellStyle name="Output 2 9 3 6" xfId="23070"/>
    <cellStyle name="Output 2 9 4" xfId="20605"/>
    <cellStyle name="Output 2 9 4 2" xfId="22116"/>
    <cellStyle name="Output 2 9 4 3" xfId="22380"/>
    <cellStyle name="Output 2 9 4 4" xfId="22642"/>
    <cellStyle name="Output 2 9 4 5" xfId="22911"/>
    <cellStyle name="Output 2 9 4 6" xfId="23071"/>
    <cellStyle name="Output 2 9 5" xfId="20606"/>
    <cellStyle name="Output 2 9 5 2" xfId="22117"/>
    <cellStyle name="Output 2 9 5 3" xfId="22381"/>
    <cellStyle name="Output 2 9 5 4" xfId="22643"/>
    <cellStyle name="Output 2 9 5 5" xfId="22912"/>
    <cellStyle name="Output 2 9 5 6" xfId="23072"/>
    <cellStyle name="Output 3" xfId="20607"/>
    <cellStyle name="Output 3 2" xfId="20608"/>
    <cellStyle name="Output 3 2 2" xfId="22119"/>
    <cellStyle name="Output 3 2 3" xfId="22383"/>
    <cellStyle name="Output 3 2 4" xfId="22645"/>
    <cellStyle name="Output 3 2 5" xfId="22914"/>
    <cellStyle name="Output 3 2 6" xfId="23074"/>
    <cellStyle name="Output 3 3" xfId="20609"/>
    <cellStyle name="Output 3 3 2" xfId="22120"/>
    <cellStyle name="Output 3 3 3" xfId="22384"/>
    <cellStyle name="Output 3 3 4" xfId="22646"/>
    <cellStyle name="Output 3 3 5" xfId="22915"/>
    <cellStyle name="Output 3 3 6" xfId="23075"/>
    <cellStyle name="Output 3 4" xfId="22118"/>
    <cellStyle name="Output 3 5" xfId="22382"/>
    <cellStyle name="Output 3 6" xfId="22644"/>
    <cellStyle name="Output 3 7" xfId="22913"/>
    <cellStyle name="Output 3 8" xfId="23073"/>
    <cellStyle name="Output 4" xfId="20610"/>
    <cellStyle name="Output 4 2" xfId="20611"/>
    <cellStyle name="Output 4 2 2" xfId="22122"/>
    <cellStyle name="Output 4 2 3" xfId="22386"/>
    <cellStyle name="Output 4 2 4" xfId="22648"/>
    <cellStyle name="Output 4 2 5" xfId="22917"/>
    <cellStyle name="Output 4 2 6" xfId="23077"/>
    <cellStyle name="Output 4 3" xfId="20612"/>
    <cellStyle name="Output 4 3 2" xfId="22123"/>
    <cellStyle name="Output 4 3 3" xfId="22387"/>
    <cellStyle name="Output 4 3 4" xfId="22649"/>
    <cellStyle name="Output 4 3 5" xfId="22918"/>
    <cellStyle name="Output 4 3 6" xfId="23078"/>
    <cellStyle name="Output 4 4" xfId="22121"/>
    <cellStyle name="Output 4 5" xfId="22385"/>
    <cellStyle name="Output 4 6" xfId="22647"/>
    <cellStyle name="Output 4 7" xfId="22916"/>
    <cellStyle name="Output 4 8" xfId="23076"/>
    <cellStyle name="Output 5" xfId="20613"/>
    <cellStyle name="Output 5 2" xfId="20614"/>
    <cellStyle name="Output 5 2 2" xfId="22125"/>
    <cellStyle name="Output 5 2 3" xfId="22389"/>
    <cellStyle name="Output 5 2 4" xfId="22651"/>
    <cellStyle name="Output 5 2 5" xfId="22920"/>
    <cellStyle name="Output 5 2 6" xfId="23080"/>
    <cellStyle name="Output 5 3" xfId="20615"/>
    <cellStyle name="Output 5 3 2" xfId="22126"/>
    <cellStyle name="Output 5 3 3" xfId="22390"/>
    <cellStyle name="Output 5 3 4" xfId="22652"/>
    <cellStyle name="Output 5 3 5" xfId="22921"/>
    <cellStyle name="Output 5 3 6" xfId="23081"/>
    <cellStyle name="Output 5 4" xfId="22124"/>
    <cellStyle name="Output 5 5" xfId="22388"/>
    <cellStyle name="Output 5 6" xfId="22650"/>
    <cellStyle name="Output 5 7" xfId="22919"/>
    <cellStyle name="Output 5 8" xfId="23079"/>
    <cellStyle name="Output 6" xfId="20616"/>
    <cellStyle name="Output 6 2" xfId="20617"/>
    <cellStyle name="Output 6 2 2" xfId="22128"/>
    <cellStyle name="Output 6 2 3" xfId="22392"/>
    <cellStyle name="Output 6 2 4" xfId="22654"/>
    <cellStyle name="Output 6 2 5" xfId="22923"/>
    <cellStyle name="Output 6 2 6" xfId="23083"/>
    <cellStyle name="Output 6 3" xfId="20618"/>
    <cellStyle name="Output 6 3 2" xfId="22129"/>
    <cellStyle name="Output 6 3 3" xfId="22393"/>
    <cellStyle name="Output 6 3 4" xfId="22655"/>
    <cellStyle name="Output 6 3 5" xfId="22924"/>
    <cellStyle name="Output 6 3 6" xfId="23084"/>
    <cellStyle name="Output 6 4" xfId="22127"/>
    <cellStyle name="Output 6 5" xfId="22391"/>
    <cellStyle name="Output 6 6" xfId="22653"/>
    <cellStyle name="Output 6 7" xfId="22922"/>
    <cellStyle name="Output 6 8" xfId="23082"/>
    <cellStyle name="Output 7" xfId="20619"/>
    <cellStyle name="Output 7 2" xfId="22130"/>
    <cellStyle name="Output 7 3" xfId="22394"/>
    <cellStyle name="Output 7 4" xfId="22656"/>
    <cellStyle name="Output 7 5" xfId="22925"/>
    <cellStyle name="Output 7 6" xfId="23085"/>
    <cellStyle name="Percen - Style1" xfId="20620"/>
    <cellStyle name="Percent" xfId="20962"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2183"/>
    <cellStyle name="showExposure 3" xfId="22447"/>
    <cellStyle name="showExposure 4" xfId="22717"/>
    <cellStyle name="showParameterE" xfId="20787"/>
    <cellStyle name="showParameterE 2" xfId="22184"/>
    <cellStyle name="showParameterE 3" xfId="22448"/>
    <cellStyle name="showParameterE 4" xfId="22718"/>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2202"/>
    <cellStyle name="Total 2 10 2 3" xfId="22466"/>
    <cellStyle name="Total 2 10 2 4" xfId="22741"/>
    <cellStyle name="Total 2 10 2 5" xfId="22927"/>
    <cellStyle name="Total 2 10 2 6" xfId="23087"/>
    <cellStyle name="Total 2 10 3" xfId="20826"/>
    <cellStyle name="Total 2 10 3 2" xfId="22203"/>
    <cellStyle name="Total 2 10 3 3" xfId="22467"/>
    <cellStyle name="Total 2 10 3 4" xfId="22742"/>
    <cellStyle name="Total 2 10 3 5" xfId="22928"/>
    <cellStyle name="Total 2 10 3 6" xfId="23088"/>
    <cellStyle name="Total 2 10 4" xfId="20827"/>
    <cellStyle name="Total 2 10 4 2" xfId="22204"/>
    <cellStyle name="Total 2 10 4 3" xfId="22468"/>
    <cellStyle name="Total 2 10 4 4" xfId="22743"/>
    <cellStyle name="Total 2 10 4 5" xfId="22929"/>
    <cellStyle name="Total 2 10 4 6" xfId="23089"/>
    <cellStyle name="Total 2 10 5" xfId="20828"/>
    <cellStyle name="Total 2 10 5 2" xfId="22205"/>
    <cellStyle name="Total 2 10 5 3" xfId="22469"/>
    <cellStyle name="Total 2 10 5 4" xfId="22744"/>
    <cellStyle name="Total 2 10 5 5" xfId="22930"/>
    <cellStyle name="Total 2 10 5 6" xfId="23090"/>
    <cellStyle name="Total 2 11" xfId="20829"/>
    <cellStyle name="Total 2 11 10" xfId="23091"/>
    <cellStyle name="Total 2 11 2" xfId="20830"/>
    <cellStyle name="Total 2 11 2 2" xfId="22207"/>
    <cellStyle name="Total 2 11 2 3" xfId="22471"/>
    <cellStyle name="Total 2 11 2 4" xfId="22746"/>
    <cellStyle name="Total 2 11 2 5" xfId="22932"/>
    <cellStyle name="Total 2 11 2 6" xfId="23092"/>
    <cellStyle name="Total 2 11 3" xfId="20831"/>
    <cellStyle name="Total 2 11 3 2" xfId="22208"/>
    <cellStyle name="Total 2 11 3 3" xfId="22472"/>
    <cellStyle name="Total 2 11 3 4" xfId="22747"/>
    <cellStyle name="Total 2 11 3 5" xfId="22933"/>
    <cellStyle name="Total 2 11 3 6" xfId="23093"/>
    <cellStyle name="Total 2 11 4" xfId="20832"/>
    <cellStyle name="Total 2 11 4 2" xfId="22209"/>
    <cellStyle name="Total 2 11 4 3" xfId="22473"/>
    <cellStyle name="Total 2 11 4 4" xfId="22748"/>
    <cellStyle name="Total 2 11 4 5" xfId="22934"/>
    <cellStyle name="Total 2 11 4 6" xfId="23094"/>
    <cellStyle name="Total 2 11 5" xfId="20833"/>
    <cellStyle name="Total 2 11 5 2" xfId="22210"/>
    <cellStyle name="Total 2 11 5 3" xfId="22474"/>
    <cellStyle name="Total 2 11 5 4" xfId="22749"/>
    <cellStyle name="Total 2 11 5 5" xfId="22935"/>
    <cellStyle name="Total 2 11 5 6" xfId="23095"/>
    <cellStyle name="Total 2 11 6" xfId="22206"/>
    <cellStyle name="Total 2 11 7" xfId="22470"/>
    <cellStyle name="Total 2 11 8" xfId="22745"/>
    <cellStyle name="Total 2 11 9" xfId="22931"/>
    <cellStyle name="Total 2 12" xfId="20834"/>
    <cellStyle name="Total 2 12 10" xfId="23096"/>
    <cellStyle name="Total 2 12 2" xfId="20835"/>
    <cellStyle name="Total 2 12 2 2" xfId="22212"/>
    <cellStyle name="Total 2 12 2 3" xfId="22476"/>
    <cellStyle name="Total 2 12 2 4" xfId="22751"/>
    <cellStyle name="Total 2 12 2 5" xfId="22937"/>
    <cellStyle name="Total 2 12 2 6" xfId="23097"/>
    <cellStyle name="Total 2 12 3" xfId="20836"/>
    <cellStyle name="Total 2 12 3 2" xfId="22213"/>
    <cellStyle name="Total 2 12 3 3" xfId="22477"/>
    <cellStyle name="Total 2 12 3 4" xfId="22752"/>
    <cellStyle name="Total 2 12 3 5" xfId="22938"/>
    <cellStyle name="Total 2 12 3 6" xfId="23098"/>
    <cellStyle name="Total 2 12 4" xfId="20837"/>
    <cellStyle name="Total 2 12 4 2" xfId="22214"/>
    <cellStyle name="Total 2 12 4 3" xfId="22478"/>
    <cellStyle name="Total 2 12 4 4" xfId="22753"/>
    <cellStyle name="Total 2 12 4 5" xfId="22939"/>
    <cellStyle name="Total 2 12 4 6" xfId="23099"/>
    <cellStyle name="Total 2 12 5" xfId="20838"/>
    <cellStyle name="Total 2 12 5 2" xfId="22215"/>
    <cellStyle name="Total 2 12 5 3" xfId="22479"/>
    <cellStyle name="Total 2 12 5 4" xfId="22754"/>
    <cellStyle name="Total 2 12 5 5" xfId="22940"/>
    <cellStyle name="Total 2 12 5 6" xfId="23100"/>
    <cellStyle name="Total 2 12 6" xfId="22211"/>
    <cellStyle name="Total 2 12 7" xfId="22475"/>
    <cellStyle name="Total 2 12 8" xfId="22750"/>
    <cellStyle name="Total 2 12 9" xfId="22936"/>
    <cellStyle name="Total 2 13" xfId="20839"/>
    <cellStyle name="Total 2 13 2" xfId="20840"/>
    <cellStyle name="Total 2 13 2 2" xfId="22217"/>
    <cellStyle name="Total 2 13 2 3" xfId="22481"/>
    <cellStyle name="Total 2 13 2 4" xfId="22756"/>
    <cellStyle name="Total 2 13 2 5" xfId="22942"/>
    <cellStyle name="Total 2 13 2 6" xfId="23102"/>
    <cellStyle name="Total 2 13 3" xfId="20841"/>
    <cellStyle name="Total 2 13 3 2" xfId="22218"/>
    <cellStyle name="Total 2 13 3 3" xfId="22482"/>
    <cellStyle name="Total 2 13 3 4" xfId="22757"/>
    <cellStyle name="Total 2 13 3 5" xfId="22943"/>
    <cellStyle name="Total 2 13 3 6" xfId="23103"/>
    <cellStyle name="Total 2 13 4" xfId="20842"/>
    <cellStyle name="Total 2 13 4 2" xfId="22219"/>
    <cellStyle name="Total 2 13 4 3" xfId="22483"/>
    <cellStyle name="Total 2 13 4 4" xfId="22758"/>
    <cellStyle name="Total 2 13 4 5" xfId="22944"/>
    <cellStyle name="Total 2 13 4 6" xfId="23104"/>
    <cellStyle name="Total 2 13 5" xfId="22216"/>
    <cellStyle name="Total 2 13 6" xfId="22480"/>
    <cellStyle name="Total 2 13 7" xfId="22755"/>
    <cellStyle name="Total 2 13 8" xfId="22941"/>
    <cellStyle name="Total 2 13 9" xfId="23101"/>
    <cellStyle name="Total 2 14" xfId="20843"/>
    <cellStyle name="Total 2 14 2" xfId="22220"/>
    <cellStyle name="Total 2 14 3" xfId="22484"/>
    <cellStyle name="Total 2 14 4" xfId="22759"/>
    <cellStyle name="Total 2 14 5" xfId="22945"/>
    <cellStyle name="Total 2 14 6" xfId="23105"/>
    <cellStyle name="Total 2 15" xfId="20844"/>
    <cellStyle name="Total 2 15 2" xfId="22221"/>
    <cellStyle name="Total 2 15 3" xfId="22485"/>
    <cellStyle name="Total 2 15 4" xfId="22760"/>
    <cellStyle name="Total 2 15 5" xfId="22946"/>
    <cellStyle name="Total 2 15 6" xfId="23106"/>
    <cellStyle name="Total 2 16" xfId="20845"/>
    <cellStyle name="Total 2 16 2" xfId="22222"/>
    <cellStyle name="Total 2 16 3" xfId="22486"/>
    <cellStyle name="Total 2 16 4" xfId="22761"/>
    <cellStyle name="Total 2 16 5" xfId="22947"/>
    <cellStyle name="Total 2 16 6" xfId="23107"/>
    <cellStyle name="Total 2 17" xfId="22200"/>
    <cellStyle name="Total 2 18" xfId="22464"/>
    <cellStyle name="Total 2 19" xfId="22739"/>
    <cellStyle name="Total 2 2" xfId="20846"/>
    <cellStyle name="Total 2 2 10" xfId="22223"/>
    <cellStyle name="Total 2 2 11" xfId="22487"/>
    <cellStyle name="Total 2 2 12" xfId="22762"/>
    <cellStyle name="Total 2 2 13" xfId="22948"/>
    <cellStyle name="Total 2 2 14" xfId="23108"/>
    <cellStyle name="Total 2 2 2" xfId="20847"/>
    <cellStyle name="Total 2 2 2 2" xfId="20848"/>
    <cellStyle name="Total 2 2 2 2 2" xfId="22225"/>
    <cellStyle name="Total 2 2 2 2 3" xfId="22489"/>
    <cellStyle name="Total 2 2 2 2 4" xfId="22764"/>
    <cellStyle name="Total 2 2 2 2 5" xfId="22950"/>
    <cellStyle name="Total 2 2 2 2 6" xfId="23110"/>
    <cellStyle name="Total 2 2 2 3" xfId="20849"/>
    <cellStyle name="Total 2 2 2 3 2" xfId="22226"/>
    <cellStyle name="Total 2 2 2 3 3" xfId="22490"/>
    <cellStyle name="Total 2 2 2 3 4" xfId="22765"/>
    <cellStyle name="Total 2 2 2 3 5" xfId="22951"/>
    <cellStyle name="Total 2 2 2 3 6" xfId="23111"/>
    <cellStyle name="Total 2 2 2 4" xfId="20850"/>
    <cellStyle name="Total 2 2 2 4 2" xfId="22227"/>
    <cellStyle name="Total 2 2 2 4 3" xfId="22491"/>
    <cellStyle name="Total 2 2 2 4 4" xfId="22766"/>
    <cellStyle name="Total 2 2 2 4 5" xfId="22952"/>
    <cellStyle name="Total 2 2 2 4 6" xfId="23112"/>
    <cellStyle name="Total 2 2 2 5" xfId="22224"/>
    <cellStyle name="Total 2 2 2 6" xfId="22488"/>
    <cellStyle name="Total 2 2 2 7" xfId="22763"/>
    <cellStyle name="Total 2 2 2 8" xfId="22949"/>
    <cellStyle name="Total 2 2 2 9" xfId="23109"/>
    <cellStyle name="Total 2 2 3" xfId="20851"/>
    <cellStyle name="Total 2 2 3 2" xfId="20852"/>
    <cellStyle name="Total 2 2 3 2 2" xfId="22229"/>
    <cellStyle name="Total 2 2 3 2 3" xfId="22493"/>
    <cellStyle name="Total 2 2 3 2 4" xfId="22768"/>
    <cellStyle name="Total 2 2 3 2 5" xfId="22954"/>
    <cellStyle name="Total 2 2 3 2 6" xfId="23114"/>
    <cellStyle name="Total 2 2 3 3" xfId="20853"/>
    <cellStyle name="Total 2 2 3 3 2" xfId="22230"/>
    <cellStyle name="Total 2 2 3 3 3" xfId="22494"/>
    <cellStyle name="Total 2 2 3 3 4" xfId="22769"/>
    <cellStyle name="Total 2 2 3 3 5" xfId="22955"/>
    <cellStyle name="Total 2 2 3 3 6" xfId="23115"/>
    <cellStyle name="Total 2 2 3 4" xfId="20854"/>
    <cellStyle name="Total 2 2 3 4 2" xfId="22231"/>
    <cellStyle name="Total 2 2 3 4 3" xfId="22495"/>
    <cellStyle name="Total 2 2 3 4 4" xfId="22770"/>
    <cellStyle name="Total 2 2 3 4 5" xfId="22956"/>
    <cellStyle name="Total 2 2 3 4 6" xfId="23116"/>
    <cellStyle name="Total 2 2 3 5" xfId="22228"/>
    <cellStyle name="Total 2 2 3 6" xfId="22492"/>
    <cellStyle name="Total 2 2 3 7" xfId="22767"/>
    <cellStyle name="Total 2 2 3 8" xfId="22953"/>
    <cellStyle name="Total 2 2 3 9" xfId="23113"/>
    <cellStyle name="Total 2 2 4" xfId="20855"/>
    <cellStyle name="Total 2 2 4 2" xfId="20856"/>
    <cellStyle name="Total 2 2 4 2 2" xfId="22233"/>
    <cellStyle name="Total 2 2 4 2 3" xfId="22497"/>
    <cellStyle name="Total 2 2 4 2 4" xfId="22772"/>
    <cellStyle name="Total 2 2 4 2 5" xfId="22958"/>
    <cellStyle name="Total 2 2 4 2 6" xfId="23118"/>
    <cellStyle name="Total 2 2 4 3" xfId="20857"/>
    <cellStyle name="Total 2 2 4 3 2" xfId="22234"/>
    <cellStyle name="Total 2 2 4 3 3" xfId="22498"/>
    <cellStyle name="Total 2 2 4 3 4" xfId="22773"/>
    <cellStyle name="Total 2 2 4 3 5" xfId="22959"/>
    <cellStyle name="Total 2 2 4 3 6" xfId="23119"/>
    <cellStyle name="Total 2 2 4 4" xfId="20858"/>
    <cellStyle name="Total 2 2 4 4 2" xfId="22235"/>
    <cellStyle name="Total 2 2 4 4 3" xfId="22499"/>
    <cellStyle name="Total 2 2 4 4 4" xfId="22774"/>
    <cellStyle name="Total 2 2 4 4 5" xfId="22960"/>
    <cellStyle name="Total 2 2 4 4 6" xfId="23120"/>
    <cellStyle name="Total 2 2 4 5" xfId="22232"/>
    <cellStyle name="Total 2 2 4 6" xfId="22496"/>
    <cellStyle name="Total 2 2 4 7" xfId="22771"/>
    <cellStyle name="Total 2 2 4 8" xfId="22957"/>
    <cellStyle name="Total 2 2 4 9" xfId="23117"/>
    <cellStyle name="Total 2 2 5" xfId="20859"/>
    <cellStyle name="Total 2 2 5 2" xfId="20860"/>
    <cellStyle name="Total 2 2 5 2 2" xfId="22237"/>
    <cellStyle name="Total 2 2 5 2 3" xfId="22501"/>
    <cellStyle name="Total 2 2 5 2 4" xfId="22776"/>
    <cellStyle name="Total 2 2 5 2 5" xfId="22962"/>
    <cellStyle name="Total 2 2 5 2 6" xfId="23122"/>
    <cellStyle name="Total 2 2 5 3" xfId="20861"/>
    <cellStyle name="Total 2 2 5 3 2" xfId="22238"/>
    <cellStyle name="Total 2 2 5 3 3" xfId="22502"/>
    <cellStyle name="Total 2 2 5 3 4" xfId="22777"/>
    <cellStyle name="Total 2 2 5 3 5" xfId="22963"/>
    <cellStyle name="Total 2 2 5 3 6" xfId="23123"/>
    <cellStyle name="Total 2 2 5 4" xfId="20862"/>
    <cellStyle name="Total 2 2 5 4 2" xfId="22239"/>
    <cellStyle name="Total 2 2 5 4 3" xfId="22503"/>
    <cellStyle name="Total 2 2 5 4 4" xfId="22778"/>
    <cellStyle name="Total 2 2 5 4 5" xfId="22964"/>
    <cellStyle name="Total 2 2 5 4 6" xfId="23124"/>
    <cellStyle name="Total 2 2 5 5" xfId="22236"/>
    <cellStyle name="Total 2 2 5 6" xfId="22500"/>
    <cellStyle name="Total 2 2 5 7" xfId="22775"/>
    <cellStyle name="Total 2 2 5 8" xfId="22961"/>
    <cellStyle name="Total 2 2 5 9" xfId="23121"/>
    <cellStyle name="Total 2 2 6" xfId="20863"/>
    <cellStyle name="Total 2 2 6 2" xfId="22240"/>
    <cellStyle name="Total 2 2 6 3" xfId="22504"/>
    <cellStyle name="Total 2 2 6 4" xfId="22779"/>
    <cellStyle name="Total 2 2 6 5" xfId="22965"/>
    <cellStyle name="Total 2 2 6 6" xfId="23125"/>
    <cellStyle name="Total 2 2 7" xfId="20864"/>
    <cellStyle name="Total 2 2 7 2" xfId="22241"/>
    <cellStyle name="Total 2 2 7 3" xfId="22505"/>
    <cellStyle name="Total 2 2 7 4" xfId="22780"/>
    <cellStyle name="Total 2 2 7 5" xfId="22966"/>
    <cellStyle name="Total 2 2 7 6" xfId="23126"/>
    <cellStyle name="Total 2 2 8" xfId="20865"/>
    <cellStyle name="Total 2 2 8 2" xfId="22242"/>
    <cellStyle name="Total 2 2 8 3" xfId="22506"/>
    <cellStyle name="Total 2 2 8 4" xfId="22781"/>
    <cellStyle name="Total 2 2 8 5" xfId="22967"/>
    <cellStyle name="Total 2 2 8 6" xfId="23127"/>
    <cellStyle name="Total 2 2 9" xfId="20866"/>
    <cellStyle name="Total 2 2 9 2" xfId="22243"/>
    <cellStyle name="Total 2 2 9 3" xfId="22507"/>
    <cellStyle name="Total 2 2 9 4" xfId="22782"/>
    <cellStyle name="Total 2 2 9 5" xfId="22968"/>
    <cellStyle name="Total 2 2 9 6" xfId="23128"/>
    <cellStyle name="Total 2 20" xfId="22926"/>
    <cellStyle name="Total 2 21" xfId="23086"/>
    <cellStyle name="Total 2 3" xfId="20867"/>
    <cellStyle name="Total 2 3 2" xfId="20868"/>
    <cellStyle name="Total 2 3 2 2" xfId="22245"/>
    <cellStyle name="Total 2 3 2 3" xfId="22509"/>
    <cellStyle name="Total 2 3 2 4" xfId="22784"/>
    <cellStyle name="Total 2 3 2 5" xfId="22969"/>
    <cellStyle name="Total 2 3 2 6" xfId="23129"/>
    <cellStyle name="Total 2 3 3" xfId="20869"/>
    <cellStyle name="Total 2 3 3 2" xfId="22246"/>
    <cellStyle name="Total 2 3 3 3" xfId="22510"/>
    <cellStyle name="Total 2 3 3 4" xfId="22785"/>
    <cellStyle name="Total 2 3 3 5" xfId="22970"/>
    <cellStyle name="Total 2 3 3 6" xfId="23130"/>
    <cellStyle name="Total 2 3 4" xfId="20870"/>
    <cellStyle name="Total 2 3 4 2" xfId="22247"/>
    <cellStyle name="Total 2 3 4 3" xfId="22511"/>
    <cellStyle name="Total 2 3 4 4" xfId="22786"/>
    <cellStyle name="Total 2 3 4 5" xfId="22971"/>
    <cellStyle name="Total 2 3 4 6" xfId="23131"/>
    <cellStyle name="Total 2 3 5" xfId="20871"/>
    <cellStyle name="Total 2 3 5 2" xfId="22248"/>
    <cellStyle name="Total 2 3 5 3" xfId="22512"/>
    <cellStyle name="Total 2 3 5 4" xfId="22787"/>
    <cellStyle name="Total 2 3 5 5" xfId="22972"/>
    <cellStyle name="Total 2 3 5 6" xfId="23132"/>
    <cellStyle name="Total 2 4" xfId="20872"/>
    <cellStyle name="Total 2 4 2" xfId="20873"/>
    <cellStyle name="Total 2 4 2 2" xfId="22249"/>
    <cellStyle name="Total 2 4 2 3" xfId="22513"/>
    <cellStyle name="Total 2 4 2 4" xfId="22788"/>
    <cellStyle name="Total 2 4 2 5" xfId="22973"/>
    <cellStyle name="Total 2 4 2 6" xfId="23133"/>
    <cellStyle name="Total 2 4 3" xfId="20874"/>
    <cellStyle name="Total 2 4 3 2" xfId="22250"/>
    <cellStyle name="Total 2 4 3 3" xfId="22514"/>
    <cellStyle name="Total 2 4 3 4" xfId="22789"/>
    <cellStyle name="Total 2 4 3 5" xfId="22974"/>
    <cellStyle name="Total 2 4 3 6" xfId="23134"/>
    <cellStyle name="Total 2 4 4" xfId="20875"/>
    <cellStyle name="Total 2 4 4 2" xfId="22251"/>
    <cellStyle name="Total 2 4 4 3" xfId="22515"/>
    <cellStyle name="Total 2 4 4 4" xfId="22790"/>
    <cellStyle name="Total 2 4 4 5" xfId="22975"/>
    <cellStyle name="Total 2 4 4 6" xfId="23135"/>
    <cellStyle name="Total 2 4 5" xfId="20876"/>
    <cellStyle name="Total 2 4 5 2" xfId="22252"/>
    <cellStyle name="Total 2 4 5 3" xfId="22516"/>
    <cellStyle name="Total 2 4 5 4" xfId="22791"/>
    <cellStyle name="Total 2 4 5 5" xfId="22976"/>
    <cellStyle name="Total 2 4 5 6" xfId="23136"/>
    <cellStyle name="Total 2 5" xfId="20877"/>
    <cellStyle name="Total 2 5 2" xfId="20878"/>
    <cellStyle name="Total 2 5 2 2" xfId="22254"/>
    <cellStyle name="Total 2 5 2 3" xfId="22518"/>
    <cellStyle name="Total 2 5 2 4" xfId="22793"/>
    <cellStyle name="Total 2 5 2 5" xfId="22977"/>
    <cellStyle name="Total 2 5 2 6" xfId="23137"/>
    <cellStyle name="Total 2 5 3" xfId="20879"/>
    <cellStyle name="Total 2 5 3 2" xfId="22255"/>
    <cellStyle name="Total 2 5 3 3" xfId="22519"/>
    <cellStyle name="Total 2 5 3 4" xfId="22794"/>
    <cellStyle name="Total 2 5 3 5" xfId="22978"/>
    <cellStyle name="Total 2 5 3 6" xfId="23138"/>
    <cellStyle name="Total 2 5 4" xfId="20880"/>
    <cellStyle name="Total 2 5 4 2" xfId="22256"/>
    <cellStyle name="Total 2 5 4 3" xfId="22520"/>
    <cellStyle name="Total 2 5 4 4" xfId="22795"/>
    <cellStyle name="Total 2 5 4 5" xfId="22979"/>
    <cellStyle name="Total 2 5 4 6" xfId="23139"/>
    <cellStyle name="Total 2 5 5" xfId="20881"/>
    <cellStyle name="Total 2 5 5 2" xfId="22257"/>
    <cellStyle name="Total 2 5 5 3" xfId="22521"/>
    <cellStyle name="Total 2 5 5 4" xfId="22796"/>
    <cellStyle name="Total 2 5 5 5" xfId="22980"/>
    <cellStyle name="Total 2 5 5 6" xfId="23140"/>
    <cellStyle name="Total 2 6" xfId="20882"/>
    <cellStyle name="Total 2 6 2" xfId="20883"/>
    <cellStyle name="Total 2 6 2 2" xfId="22259"/>
    <cellStyle name="Total 2 6 2 3" xfId="22523"/>
    <cellStyle name="Total 2 6 2 4" xfId="22797"/>
    <cellStyle name="Total 2 6 2 5" xfId="22981"/>
    <cellStyle name="Total 2 6 2 6" xfId="23141"/>
    <cellStyle name="Total 2 6 3" xfId="20884"/>
    <cellStyle name="Total 2 6 3 2" xfId="22260"/>
    <cellStyle name="Total 2 6 3 3" xfId="22524"/>
    <cellStyle name="Total 2 6 3 4" xfId="22798"/>
    <cellStyle name="Total 2 6 3 5" xfId="22982"/>
    <cellStyle name="Total 2 6 3 6" xfId="23142"/>
    <cellStyle name="Total 2 6 4" xfId="20885"/>
    <cellStyle name="Total 2 6 4 2" xfId="22261"/>
    <cellStyle name="Total 2 6 4 3" xfId="22525"/>
    <cellStyle name="Total 2 6 4 4" xfId="22799"/>
    <cellStyle name="Total 2 6 4 5" xfId="22983"/>
    <cellStyle name="Total 2 6 4 6" xfId="23143"/>
    <cellStyle name="Total 2 6 5" xfId="20886"/>
    <cellStyle name="Total 2 6 5 2" xfId="22262"/>
    <cellStyle name="Total 2 6 5 3" xfId="22526"/>
    <cellStyle name="Total 2 6 5 4" xfId="22800"/>
    <cellStyle name="Total 2 6 5 5" xfId="22984"/>
    <cellStyle name="Total 2 6 5 6" xfId="23144"/>
    <cellStyle name="Total 2 7" xfId="20887"/>
    <cellStyle name="Total 2 7 2" xfId="20888"/>
    <cellStyle name="Total 2 7 2 2" xfId="22264"/>
    <cellStyle name="Total 2 7 2 3" xfId="22528"/>
    <cellStyle name="Total 2 7 2 4" xfId="22802"/>
    <cellStyle name="Total 2 7 2 5" xfId="22985"/>
    <cellStyle name="Total 2 7 2 6" xfId="23145"/>
    <cellStyle name="Total 2 7 3" xfId="20889"/>
    <cellStyle name="Total 2 7 3 2" xfId="22265"/>
    <cellStyle name="Total 2 7 3 3" xfId="22529"/>
    <cellStyle name="Total 2 7 3 4" xfId="22803"/>
    <cellStyle name="Total 2 7 3 5" xfId="22986"/>
    <cellStyle name="Total 2 7 3 6" xfId="23146"/>
    <cellStyle name="Total 2 7 4" xfId="20890"/>
    <cellStyle name="Total 2 7 4 2" xfId="22266"/>
    <cellStyle name="Total 2 7 4 3" xfId="22530"/>
    <cellStyle name="Total 2 7 4 4" xfId="22804"/>
    <cellStyle name="Total 2 7 4 5" xfId="22987"/>
    <cellStyle name="Total 2 7 4 6" xfId="23147"/>
    <cellStyle name="Total 2 7 5" xfId="20891"/>
    <cellStyle name="Total 2 7 5 2" xfId="22267"/>
    <cellStyle name="Total 2 7 5 3" xfId="22531"/>
    <cellStyle name="Total 2 7 5 4" xfId="22805"/>
    <cellStyle name="Total 2 7 5 5" xfId="22988"/>
    <cellStyle name="Total 2 7 5 6" xfId="23148"/>
    <cellStyle name="Total 2 8" xfId="20892"/>
    <cellStyle name="Total 2 8 2" xfId="20893"/>
    <cellStyle name="Total 2 8 2 2" xfId="22269"/>
    <cellStyle name="Total 2 8 2 3" xfId="22533"/>
    <cellStyle name="Total 2 8 2 4" xfId="22806"/>
    <cellStyle name="Total 2 8 2 5" xfId="22989"/>
    <cellStyle name="Total 2 8 2 6" xfId="23149"/>
    <cellStyle name="Total 2 8 3" xfId="20894"/>
    <cellStyle name="Total 2 8 3 2" xfId="22270"/>
    <cellStyle name="Total 2 8 3 3" xfId="22534"/>
    <cellStyle name="Total 2 8 3 4" xfId="22807"/>
    <cellStyle name="Total 2 8 3 5" xfId="22990"/>
    <cellStyle name="Total 2 8 3 6" xfId="23150"/>
    <cellStyle name="Total 2 8 4" xfId="20895"/>
    <cellStyle name="Total 2 8 4 2" xfId="22271"/>
    <cellStyle name="Total 2 8 4 3" xfId="22535"/>
    <cellStyle name="Total 2 8 4 4" xfId="22808"/>
    <cellStyle name="Total 2 8 4 5" xfId="22991"/>
    <cellStyle name="Total 2 8 4 6" xfId="23151"/>
    <cellStyle name="Total 2 8 5" xfId="20896"/>
    <cellStyle name="Total 2 8 5 2" xfId="22272"/>
    <cellStyle name="Total 2 8 5 3" xfId="22536"/>
    <cellStyle name="Total 2 8 5 4" xfId="22809"/>
    <cellStyle name="Total 2 8 5 5" xfId="22992"/>
    <cellStyle name="Total 2 8 5 6" xfId="23152"/>
    <cellStyle name="Total 2 9" xfId="20897"/>
    <cellStyle name="Total 2 9 2" xfId="20898"/>
    <cellStyle name="Total 2 9 2 2" xfId="22274"/>
    <cellStyle name="Total 2 9 2 3" xfId="22538"/>
    <cellStyle name="Total 2 9 2 4" xfId="22811"/>
    <cellStyle name="Total 2 9 2 5" xfId="22993"/>
    <cellStyle name="Total 2 9 2 6" xfId="23153"/>
    <cellStyle name="Total 2 9 3" xfId="20899"/>
    <cellStyle name="Total 2 9 3 2" xfId="22275"/>
    <cellStyle name="Total 2 9 3 3" xfId="22539"/>
    <cellStyle name="Total 2 9 3 4" xfId="22812"/>
    <cellStyle name="Total 2 9 3 5" xfId="22994"/>
    <cellStyle name="Total 2 9 3 6" xfId="23154"/>
    <cellStyle name="Total 2 9 4" xfId="20900"/>
    <cellStyle name="Total 2 9 4 2" xfId="22276"/>
    <cellStyle name="Total 2 9 4 3" xfId="22540"/>
    <cellStyle name="Total 2 9 4 4" xfId="22813"/>
    <cellStyle name="Total 2 9 4 5" xfId="22995"/>
    <cellStyle name="Total 2 9 4 6" xfId="23155"/>
    <cellStyle name="Total 2 9 5" xfId="20901"/>
    <cellStyle name="Total 2 9 5 2" xfId="22277"/>
    <cellStyle name="Total 2 9 5 3" xfId="22541"/>
    <cellStyle name="Total 2 9 5 4" xfId="22814"/>
    <cellStyle name="Total 2 9 5 5" xfId="22996"/>
    <cellStyle name="Total 2 9 5 6" xfId="23156"/>
    <cellStyle name="Total 3" xfId="20902"/>
    <cellStyle name="Total 3 2" xfId="20903"/>
    <cellStyle name="Total 3 2 2" xfId="22279"/>
    <cellStyle name="Total 3 2 3" xfId="22543"/>
    <cellStyle name="Total 3 2 4" xfId="22816"/>
    <cellStyle name="Total 3 2 5" xfId="22998"/>
    <cellStyle name="Total 3 2 6" xfId="23158"/>
    <cellStyle name="Total 3 3" xfId="20904"/>
    <cellStyle name="Total 3 3 2" xfId="22280"/>
    <cellStyle name="Total 3 3 3" xfId="22544"/>
    <cellStyle name="Total 3 3 4" xfId="22817"/>
    <cellStyle name="Total 3 3 5" xfId="22999"/>
    <cellStyle name="Total 3 3 6" xfId="23159"/>
    <cellStyle name="Total 3 4" xfId="22278"/>
    <cellStyle name="Total 3 5" xfId="22542"/>
    <cellStyle name="Total 3 6" xfId="22815"/>
    <cellStyle name="Total 3 7" xfId="22997"/>
    <cellStyle name="Total 3 8" xfId="23157"/>
    <cellStyle name="Total 4" xfId="20905"/>
    <cellStyle name="Total 4 2" xfId="20906"/>
    <cellStyle name="Total 4 2 2" xfId="22282"/>
    <cellStyle name="Total 4 2 3" xfId="22546"/>
    <cellStyle name="Total 4 2 4" xfId="22819"/>
    <cellStyle name="Total 4 2 5" xfId="23001"/>
    <cellStyle name="Total 4 2 6" xfId="23161"/>
    <cellStyle name="Total 4 3" xfId="20907"/>
    <cellStyle name="Total 4 3 2" xfId="22283"/>
    <cellStyle name="Total 4 3 3" xfId="22547"/>
    <cellStyle name="Total 4 3 4" xfId="22820"/>
    <cellStyle name="Total 4 3 5" xfId="23002"/>
    <cellStyle name="Total 4 3 6" xfId="23162"/>
    <cellStyle name="Total 4 4" xfId="22281"/>
    <cellStyle name="Total 4 5" xfId="22545"/>
    <cellStyle name="Total 4 6" xfId="22818"/>
    <cellStyle name="Total 4 7" xfId="23000"/>
    <cellStyle name="Total 4 8" xfId="23160"/>
    <cellStyle name="Total 5" xfId="20908"/>
    <cellStyle name="Total 5 2" xfId="20909"/>
    <cellStyle name="Total 5 2 2" xfId="22285"/>
    <cellStyle name="Total 5 2 3" xfId="22549"/>
    <cellStyle name="Total 5 2 4" xfId="22822"/>
    <cellStyle name="Total 5 2 5" xfId="23004"/>
    <cellStyle name="Total 5 2 6" xfId="23164"/>
    <cellStyle name="Total 5 3" xfId="20910"/>
    <cellStyle name="Total 5 3 2" xfId="22286"/>
    <cellStyle name="Total 5 3 3" xfId="22550"/>
    <cellStyle name="Total 5 3 4" xfId="22823"/>
    <cellStyle name="Total 5 3 5" xfId="23005"/>
    <cellStyle name="Total 5 3 6" xfId="23165"/>
    <cellStyle name="Total 5 4" xfId="22284"/>
    <cellStyle name="Total 5 5" xfId="22548"/>
    <cellStyle name="Total 5 6" xfId="22821"/>
    <cellStyle name="Total 5 7" xfId="23003"/>
    <cellStyle name="Total 5 8" xfId="23163"/>
    <cellStyle name="Total 6" xfId="20911"/>
    <cellStyle name="Total 6 2" xfId="20912"/>
    <cellStyle name="Total 6 2 2" xfId="22288"/>
    <cellStyle name="Total 6 2 3" xfId="22552"/>
    <cellStyle name="Total 6 2 4" xfId="22825"/>
    <cellStyle name="Total 6 2 5" xfId="23007"/>
    <cellStyle name="Total 6 2 6" xfId="23167"/>
    <cellStyle name="Total 6 3" xfId="20913"/>
    <cellStyle name="Total 6 3 2" xfId="22289"/>
    <cellStyle name="Total 6 3 3" xfId="22553"/>
    <cellStyle name="Total 6 3 4" xfId="22826"/>
    <cellStyle name="Total 6 3 5" xfId="23008"/>
    <cellStyle name="Total 6 3 6" xfId="23168"/>
    <cellStyle name="Total 6 4" xfId="22287"/>
    <cellStyle name="Total 6 5" xfId="22551"/>
    <cellStyle name="Total 6 6" xfId="22824"/>
    <cellStyle name="Total 6 7" xfId="23006"/>
    <cellStyle name="Total 6 8" xfId="23166"/>
    <cellStyle name="Total 7" xfId="20914"/>
    <cellStyle name="Total 7 2" xfId="22290"/>
    <cellStyle name="Total 7 3" xfId="22554"/>
    <cellStyle name="Total 7 4" xfId="22827"/>
    <cellStyle name="Total 7 5" xfId="23009"/>
    <cellStyle name="Total 7 6" xfId="23169"/>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porting%20Department/Share/External%20Reporting/NBG/FSF/2025/06/FSF-BVT-MM-2025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G1_I-BVT-QQ-202506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Info"/>
      <sheetName val="00"/>
      <sheetName val="FSF-SOFP"/>
      <sheetName val="FSF-SOPL"/>
      <sheetName val="FSF-SOCI"/>
      <sheetName val="FSF-01"/>
      <sheetName val="FSF-02"/>
      <sheetName val="FSF-03"/>
      <sheetName val="FSF-04"/>
      <sheetName val="FSF-05"/>
      <sheetName val="FSF-06"/>
      <sheetName val="FSF-07"/>
      <sheetName val="FSF-08"/>
      <sheetName val="FSF-11"/>
      <sheetName val="FSF-09"/>
      <sheetName val="FSF-10"/>
      <sheetName val="FSF-12"/>
      <sheetName val="FSF-13"/>
      <sheetName val="FSF-14"/>
      <sheetName val="FSF 15"/>
      <sheetName val="FSF-16"/>
      <sheetName val="ROL"/>
      <sheetName val="A-D"/>
      <sheetName val="FXD"/>
      <sheetName val="A-CP"/>
      <sheetName val="A-L"/>
      <sheetName val="A-G"/>
      <sheetName val="A-LD"/>
      <sheetName val="LCR"/>
      <sheetName val="FX"/>
      <sheetName val="A"/>
      <sheetName val="A-CI"/>
      <sheetName val="A-LS"/>
      <sheetName val="SD"/>
      <sheetName val="Capital"/>
      <sheetName val="CR-RWA"/>
      <sheetName val="Capital Requirements"/>
      <sheetName val="Risk Weighted Risk Exposures"/>
      <sheetName val="CICR Buffer"/>
      <sheetName val="HHI Buffer"/>
      <sheetName val="CCR-CVA"/>
      <sheetName val="CRA Buffer"/>
      <sheetName val="CRM"/>
      <sheetName val="LR"/>
    </sheetNames>
    <sheetDataSet>
      <sheetData sheetId="0"/>
      <sheetData sheetId="1"/>
      <sheetData sheetId="2"/>
      <sheetData sheetId="3">
        <row r="21">
          <cell r="W21">
            <v>167083667.28395563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48">
          <cell r="P48">
            <v>264408834.92428532</v>
          </cell>
        </row>
        <row r="78">
          <cell r="O78">
            <v>105799.72881314372</v>
          </cell>
        </row>
      </sheetData>
      <sheetData sheetId="39"/>
      <sheetData sheetId="40"/>
      <sheetData sheetId="41"/>
      <sheetData sheetId="42"/>
      <sheetData sheetId="43"/>
      <sheetData sheetId="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4">
          <cell r="C34">
            <v>86870251.275017306</v>
          </cell>
        </row>
      </sheetData>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tabSelected="1" zoomScale="80" zoomScaleNormal="80" workbookViewId="0">
      <selection activeCell="D3" sqref="D3"/>
    </sheetView>
  </sheetViews>
  <sheetFormatPr defaultColWidth="9.28515625" defaultRowHeight="14.25"/>
  <cols>
    <col min="1" max="1" width="10.28515625" style="4" customWidth="1"/>
    <col min="2" max="2" width="138.28515625" style="5" bestFit="1" customWidth="1"/>
    <col min="3" max="3" width="39.42578125" style="5" customWidth="1"/>
    <col min="4" max="4" width="12.28515625" style="5" bestFit="1" customWidth="1"/>
    <col min="5" max="6" width="9.28515625" style="5"/>
    <col min="7" max="7" width="25" style="5" customWidth="1"/>
    <col min="8" max="16384" width="9.28515625" style="5"/>
  </cols>
  <sheetData>
    <row r="1" spans="1:4" ht="15">
      <c r="A1" s="104"/>
      <c r="B1" s="140" t="s">
        <v>222</v>
      </c>
      <c r="C1" s="104"/>
    </row>
    <row r="2" spans="1:4">
      <c r="A2" s="141">
        <v>1</v>
      </c>
      <c r="B2" s="257" t="s">
        <v>223</v>
      </c>
      <c r="C2" s="536" t="s">
        <v>711</v>
      </c>
      <c r="D2" s="537">
        <v>45838</v>
      </c>
    </row>
    <row r="3" spans="1:4" ht="15">
      <c r="A3" s="141">
        <v>2</v>
      </c>
      <c r="B3" s="258" t="s">
        <v>219</v>
      </c>
      <c r="C3" s="536" t="s">
        <v>712</v>
      </c>
      <c r="D3" s="535"/>
    </row>
    <row r="4" spans="1:4" ht="15">
      <c r="A4" s="141">
        <v>3</v>
      </c>
      <c r="B4" s="259" t="s">
        <v>224</v>
      </c>
      <c r="C4" s="536" t="s">
        <v>713</v>
      </c>
      <c r="D4" s="535"/>
    </row>
    <row r="5" spans="1:4" ht="15">
      <c r="A5" s="142">
        <v>4</v>
      </c>
      <c r="B5" s="260" t="s">
        <v>220</v>
      </c>
      <c r="C5" s="536" t="s">
        <v>714</v>
      </c>
      <c r="D5" s="535"/>
    </row>
    <row r="6" spans="1:4" s="143" customFormat="1" ht="45.75" customHeight="1">
      <c r="A6" s="733" t="s">
        <v>296</v>
      </c>
      <c r="B6" s="734"/>
      <c r="C6" s="734"/>
    </row>
    <row r="7" spans="1:4" ht="15">
      <c r="A7" s="144" t="s">
        <v>29</v>
      </c>
      <c r="B7" s="140" t="s">
        <v>221</v>
      </c>
    </row>
    <row r="8" spans="1:4">
      <c r="A8" s="104">
        <v>1</v>
      </c>
      <c r="B8" s="178" t="s">
        <v>20</v>
      </c>
    </row>
    <row r="9" spans="1:4">
      <c r="A9" s="104">
        <v>2</v>
      </c>
      <c r="B9" s="179" t="s">
        <v>21</v>
      </c>
    </row>
    <row r="10" spans="1:4">
      <c r="A10" s="104">
        <v>3</v>
      </c>
      <c r="B10" s="179" t="s">
        <v>22</v>
      </c>
    </row>
    <row r="11" spans="1:4">
      <c r="A11" s="104">
        <v>4</v>
      </c>
      <c r="B11" s="179" t="s">
        <v>23</v>
      </c>
      <c r="C11" s="50"/>
    </row>
    <row r="12" spans="1:4">
      <c r="A12" s="104">
        <v>5</v>
      </c>
      <c r="B12" s="179" t="s">
        <v>24</v>
      </c>
    </row>
    <row r="13" spans="1:4">
      <c r="A13" s="104">
        <v>6</v>
      </c>
      <c r="B13" s="180" t="s">
        <v>231</v>
      </c>
    </row>
    <row r="14" spans="1:4">
      <c r="A14" s="104">
        <v>7</v>
      </c>
      <c r="B14" s="179" t="s">
        <v>225</v>
      </c>
    </row>
    <row r="15" spans="1:4">
      <c r="A15" s="104">
        <v>8</v>
      </c>
      <c r="B15" s="179" t="s">
        <v>226</v>
      </c>
    </row>
    <row r="16" spans="1:4">
      <c r="A16" s="104">
        <v>9</v>
      </c>
      <c r="B16" s="179" t="s">
        <v>25</v>
      </c>
    </row>
    <row r="17" spans="1:2">
      <c r="A17" s="256" t="s">
        <v>295</v>
      </c>
      <c r="B17" s="255" t="s">
        <v>282</v>
      </c>
    </row>
    <row r="18" spans="1:2">
      <c r="A18" s="104">
        <v>10</v>
      </c>
      <c r="B18" s="179" t="s">
        <v>26</v>
      </c>
    </row>
    <row r="19" spans="1:2">
      <c r="A19" s="104">
        <v>11</v>
      </c>
      <c r="B19" s="180" t="s">
        <v>227</v>
      </c>
    </row>
    <row r="20" spans="1:2">
      <c r="A20" s="104">
        <v>12</v>
      </c>
      <c r="B20" s="180" t="s">
        <v>27</v>
      </c>
    </row>
    <row r="21" spans="1:2">
      <c r="A21" s="307">
        <v>13</v>
      </c>
      <c r="B21" s="308" t="s">
        <v>228</v>
      </c>
    </row>
    <row r="22" spans="1:2">
      <c r="A22" s="307">
        <v>14</v>
      </c>
      <c r="B22" s="309" t="s">
        <v>253</v>
      </c>
    </row>
    <row r="23" spans="1:2">
      <c r="A23" s="310">
        <v>15</v>
      </c>
      <c r="B23" s="311" t="s">
        <v>28</v>
      </c>
    </row>
    <row r="24" spans="1:2">
      <c r="A24" s="310">
        <v>15.1</v>
      </c>
      <c r="B24" s="312" t="s">
        <v>309</v>
      </c>
    </row>
    <row r="25" spans="1:2">
      <c r="A25" s="310">
        <v>16</v>
      </c>
      <c r="B25" s="312" t="s">
        <v>373</v>
      </c>
    </row>
    <row r="26" spans="1:2">
      <c r="A26" s="310">
        <v>17</v>
      </c>
      <c r="B26" s="312" t="s">
        <v>414</v>
      </c>
    </row>
    <row r="27" spans="1:2">
      <c r="A27" s="310">
        <v>18</v>
      </c>
      <c r="B27" s="312" t="s">
        <v>701</v>
      </c>
    </row>
    <row r="28" spans="1:2">
      <c r="A28" s="310">
        <v>19</v>
      </c>
      <c r="B28" s="312" t="s">
        <v>702</v>
      </c>
    </row>
    <row r="29" spans="1:2">
      <c r="A29" s="310">
        <v>20</v>
      </c>
      <c r="B29" s="364" t="s">
        <v>703</v>
      </c>
    </row>
    <row r="30" spans="1:2">
      <c r="A30" s="310">
        <v>21</v>
      </c>
      <c r="B30" s="312" t="s">
        <v>530</v>
      </c>
    </row>
    <row r="31" spans="1:2">
      <c r="A31" s="310">
        <v>22</v>
      </c>
      <c r="B31" s="312" t="s">
        <v>704</v>
      </c>
    </row>
    <row r="32" spans="1:2">
      <c r="A32" s="310">
        <v>23</v>
      </c>
      <c r="B32" s="312" t="s">
        <v>705</v>
      </c>
    </row>
    <row r="33" spans="1:2">
      <c r="A33" s="310">
        <v>24</v>
      </c>
      <c r="B33" s="312" t="s">
        <v>706</v>
      </c>
    </row>
    <row r="34" spans="1:2">
      <c r="A34" s="310">
        <v>25</v>
      </c>
      <c r="B34" s="312" t="s">
        <v>415</v>
      </c>
    </row>
    <row r="35" spans="1:2">
      <c r="A35" s="310">
        <v>26</v>
      </c>
      <c r="B35" s="312" t="s">
        <v>552</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18" location="'10. CC2'!A1" display="Reconciliation of regulatory capital to balance sheet "/>
    <hyperlink ref="B19" location="'11. CRWA '!A1" display="Credit risk weighted risk exposures"/>
    <hyperlink ref="B20" location="'12. CRM'!A1" display="Credit risk mitigation"/>
    <hyperlink ref="B21" location="'13. CRME '!A1" display="Standardized approach: Credit risk, effect of credit risk mitigation"/>
    <hyperlink ref="B23" location="'15. CCR '!A1" display="Counterparty credit risk"/>
    <hyperlink ref="B22" location="'14. LCR'!A1" display="Liquidity Coverage Ratio"/>
    <hyperlink ref="B17" location="'9.1. Capital Requirements'!A1" display="Capital Adequacy Requirements"/>
    <hyperlink ref="B24" location="'15.1 LR'!A1" display="Leverage Ratio"/>
    <hyperlink ref="B25" location="'16. NSFR'!A1" display="Net Stable Funding Ratio"/>
    <hyperlink ref="B26" location="' 17. Residual Maturity'!A1" display="Exposures distributed by residual maturity and Risk Classes"/>
    <hyperlink ref="B27" location="'18. Assets by Exposure classes'!A1" display="Gross carrying value, book value, reserves, write-offs and reserve charges by risk classes"/>
    <hyperlink ref="B28" location="'19. Assets by Risk Sectors'!A1" display="Gross carrying value, book value, reserves, write-offs and reserve charges by Sectors of income source"/>
    <hyperlink ref="B30" location="'21. NPL'!A1" display="Changes in the stock of non-performing loans"/>
    <hyperlink ref="B31" location="'22. Quality'!A1" display="Distribution of loans, Debt securities  and Off-balance-sheet items according to  Risk classification and Past due days"/>
    <hyperlink ref="B32" location="'23. LTV'!A1" display="Loans Distributed according to LTV ratio, Loan reserves, Value of collateral for loans and loans secured by guarantees according to Risk classification and past due days"/>
    <hyperlink ref="B33" location="'24. Risk Sector'!A1" display="Loans and reserves on loans distributed according to Sectors of income source and risk classification"/>
    <hyperlink ref="B34" location="'25. Collateral'!A1" display="Loans, corporate debt securities and Off-balance-sheet items distributed by type of collateral"/>
    <hyperlink ref="B29" location="'20. Reserves'!A1" display="Change in reserve for loans and Corporate debt securities"/>
    <hyperlink ref="B35" location="'26. Retail Products'!A1" display="General information on retail products"/>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68"/>
  <sheetViews>
    <sheetView zoomScale="90" zoomScaleNormal="90" workbookViewId="0">
      <pane xSplit="1" ySplit="5" topLeftCell="B28" activePane="bottomRight" state="frozen"/>
      <selection activeCell="B2" sqref="B2"/>
      <selection pane="topRight" activeCell="B2" sqref="B2"/>
      <selection pane="bottomLeft" activeCell="B2" sqref="B2"/>
      <selection pane="bottomRight" activeCell="C45" sqref="C45"/>
    </sheetView>
  </sheetViews>
  <sheetFormatPr defaultColWidth="9.28515625" defaultRowHeight="12.75"/>
  <cols>
    <col min="1" max="1" width="9.5703125" style="53" bestFit="1" customWidth="1"/>
    <col min="2" max="2" width="132.42578125" style="4" customWidth="1"/>
    <col min="3" max="3" width="18.42578125" style="4" customWidth="1"/>
    <col min="4" max="16384" width="9.28515625" style="4"/>
  </cols>
  <sheetData>
    <row r="1" spans="1:3">
      <c r="A1" s="2" t="s">
        <v>30</v>
      </c>
      <c r="B1" s="3" t="str">
        <f>'Info '!C2</f>
        <v>JSC "VTB Bank (Georgia)"</v>
      </c>
    </row>
    <row r="2" spans="1:3" s="43" customFormat="1" ht="15.75" customHeight="1">
      <c r="A2" s="43" t="s">
        <v>31</v>
      </c>
      <c r="B2" s="324">
        <f>'Info '!D2</f>
        <v>45838</v>
      </c>
    </row>
    <row r="3" spans="1:3" s="43" customFormat="1" ht="15.75" customHeight="1"/>
    <row r="4" spans="1:3" ht="13.5" thickBot="1">
      <c r="A4" s="53" t="s">
        <v>143</v>
      </c>
      <c r="B4" s="86" t="s">
        <v>142</v>
      </c>
    </row>
    <row r="5" spans="1:3">
      <c r="A5" s="54" t="s">
        <v>6</v>
      </c>
      <c r="B5" s="55"/>
      <c r="C5" s="56" t="s">
        <v>35</v>
      </c>
    </row>
    <row r="6" spans="1:3">
      <c r="A6" s="57">
        <v>1</v>
      </c>
      <c r="B6" s="58" t="s">
        <v>141</v>
      </c>
      <c r="C6" s="608">
        <f>SUM(C7:C11)</f>
        <v>228644321.53301471</v>
      </c>
    </row>
    <row r="7" spans="1:3">
      <c r="A7" s="57">
        <v>2</v>
      </c>
      <c r="B7" s="59" t="s">
        <v>140</v>
      </c>
      <c r="C7" s="693">
        <v>209008277</v>
      </c>
    </row>
    <row r="8" spans="1:3">
      <c r="A8" s="57">
        <v>3</v>
      </c>
      <c r="B8" s="60" t="s">
        <v>139</v>
      </c>
      <c r="C8" s="693"/>
    </row>
    <row r="9" spans="1:3">
      <c r="A9" s="57">
        <v>4</v>
      </c>
      <c r="B9" s="60" t="s">
        <v>138</v>
      </c>
      <c r="C9" s="693">
        <v>12418942</v>
      </c>
    </row>
    <row r="10" spans="1:3">
      <c r="A10" s="57">
        <v>5</v>
      </c>
      <c r="B10" s="60" t="s">
        <v>137</v>
      </c>
      <c r="C10" s="693"/>
    </row>
    <row r="11" spans="1:3">
      <c r="A11" s="57">
        <v>6</v>
      </c>
      <c r="B11" s="61" t="s">
        <v>136</v>
      </c>
      <c r="C11" s="693">
        <v>7217102.5330147147</v>
      </c>
    </row>
    <row r="12" spans="1:3" s="28" customFormat="1">
      <c r="A12" s="57">
        <v>7</v>
      </c>
      <c r="B12" s="58" t="s">
        <v>135</v>
      </c>
      <c r="C12" s="607">
        <f>SUM(C13:C28)</f>
        <v>13327780.359999999</v>
      </c>
    </row>
    <row r="13" spans="1:3" s="28" customFormat="1">
      <c r="A13" s="57">
        <v>8</v>
      </c>
      <c r="B13" s="62" t="s">
        <v>134</v>
      </c>
      <c r="C13" s="694">
        <v>12418942</v>
      </c>
    </row>
    <row r="14" spans="1:3" s="28" customFormat="1" ht="25.5">
      <c r="A14" s="57">
        <v>9</v>
      </c>
      <c r="B14" s="63" t="s">
        <v>133</v>
      </c>
      <c r="C14" s="694"/>
    </row>
    <row r="15" spans="1:3" s="28" customFormat="1">
      <c r="A15" s="57">
        <v>10</v>
      </c>
      <c r="B15" s="64" t="s">
        <v>132</v>
      </c>
      <c r="C15" s="694">
        <v>908838.35999999987</v>
      </c>
    </row>
    <row r="16" spans="1:3" s="28" customFormat="1">
      <c r="A16" s="57">
        <v>11</v>
      </c>
      <c r="B16" s="65" t="s">
        <v>131</v>
      </c>
      <c r="C16" s="694"/>
    </row>
    <row r="17" spans="1:3" s="28" customFormat="1">
      <c r="A17" s="57">
        <v>12</v>
      </c>
      <c r="B17" s="64" t="s">
        <v>130</v>
      </c>
      <c r="C17" s="694"/>
    </row>
    <row r="18" spans="1:3" s="28" customFormat="1">
      <c r="A18" s="57">
        <v>13</v>
      </c>
      <c r="B18" s="64" t="s">
        <v>129</v>
      </c>
      <c r="C18" s="606"/>
    </row>
    <row r="19" spans="1:3" s="28" customFormat="1">
      <c r="A19" s="57">
        <v>14</v>
      </c>
      <c r="B19" s="64" t="s">
        <v>128</v>
      </c>
      <c r="C19" s="606"/>
    </row>
    <row r="20" spans="1:3" s="28" customFormat="1">
      <c r="A20" s="57">
        <v>15</v>
      </c>
      <c r="B20" s="64" t="s">
        <v>127</v>
      </c>
      <c r="C20" s="606"/>
    </row>
    <row r="21" spans="1:3" s="28" customFormat="1" ht="25.5">
      <c r="A21" s="57">
        <v>16</v>
      </c>
      <c r="B21" s="63" t="s">
        <v>126</v>
      </c>
      <c r="C21" s="606"/>
    </row>
    <row r="22" spans="1:3" s="28" customFormat="1">
      <c r="A22" s="57">
        <v>17</v>
      </c>
      <c r="B22" s="66" t="s">
        <v>125</v>
      </c>
      <c r="C22" s="606"/>
    </row>
    <row r="23" spans="1:3" s="28" customFormat="1">
      <c r="A23" s="57">
        <v>18</v>
      </c>
      <c r="B23" s="534" t="s">
        <v>553</v>
      </c>
      <c r="C23" s="606"/>
    </row>
    <row r="24" spans="1:3" s="28" customFormat="1">
      <c r="A24" s="57">
        <v>19</v>
      </c>
      <c r="B24" s="63" t="s">
        <v>124</v>
      </c>
      <c r="C24" s="606"/>
    </row>
    <row r="25" spans="1:3" s="28" customFormat="1" ht="25.5">
      <c r="A25" s="57">
        <v>20</v>
      </c>
      <c r="B25" s="63" t="s">
        <v>101</v>
      </c>
      <c r="C25" s="606"/>
    </row>
    <row r="26" spans="1:3" s="28" customFormat="1">
      <c r="A26" s="57">
        <v>21</v>
      </c>
      <c r="B26" s="67" t="s">
        <v>123</v>
      </c>
      <c r="C26" s="606"/>
    </row>
    <row r="27" spans="1:3" s="28" customFormat="1">
      <c r="A27" s="57">
        <v>22</v>
      </c>
      <c r="B27" s="67" t="s">
        <v>122</v>
      </c>
      <c r="C27" s="606"/>
    </row>
    <row r="28" spans="1:3" s="28" customFormat="1">
      <c r="A28" s="57">
        <v>23</v>
      </c>
      <c r="B28" s="67" t="s">
        <v>121</v>
      </c>
      <c r="C28" s="606"/>
    </row>
    <row r="29" spans="1:3" s="28" customFormat="1">
      <c r="A29" s="57">
        <v>24</v>
      </c>
      <c r="B29" s="68" t="s">
        <v>120</v>
      </c>
      <c r="C29" s="607">
        <f>C6-C12</f>
        <v>215316541.1730147</v>
      </c>
    </row>
    <row r="30" spans="1:3" s="28" customFormat="1">
      <c r="A30" s="69"/>
      <c r="B30" s="70"/>
      <c r="C30" s="606"/>
    </row>
    <row r="31" spans="1:3" s="28" customFormat="1">
      <c r="A31" s="69">
        <v>25</v>
      </c>
      <c r="B31" s="68" t="s">
        <v>119</v>
      </c>
      <c r="C31" s="607">
        <f>C32+C35</f>
        <v>58835300</v>
      </c>
    </row>
    <row r="32" spans="1:3" s="28" customFormat="1">
      <c r="A32" s="69">
        <v>26</v>
      </c>
      <c r="B32" s="60" t="s">
        <v>118</v>
      </c>
      <c r="C32" s="605">
        <f>C33+C34</f>
        <v>58835300</v>
      </c>
    </row>
    <row r="33" spans="1:3" s="28" customFormat="1">
      <c r="A33" s="69">
        <v>27</v>
      </c>
      <c r="B33" s="71" t="s">
        <v>192</v>
      </c>
      <c r="C33" s="694">
        <v>58835300</v>
      </c>
    </row>
    <row r="34" spans="1:3" s="28" customFormat="1">
      <c r="A34" s="69">
        <v>28</v>
      </c>
      <c r="B34" s="71" t="s">
        <v>117</v>
      </c>
      <c r="C34" s="606"/>
    </row>
    <row r="35" spans="1:3" s="28" customFormat="1">
      <c r="A35" s="69">
        <v>29</v>
      </c>
      <c r="B35" s="60" t="s">
        <v>116</v>
      </c>
      <c r="C35" s="606"/>
    </row>
    <row r="36" spans="1:3" s="28" customFormat="1">
      <c r="A36" s="69">
        <v>30</v>
      </c>
      <c r="B36" s="68" t="s">
        <v>115</v>
      </c>
      <c r="C36" s="607">
        <f>SUM(C37:C41)</f>
        <v>0</v>
      </c>
    </row>
    <row r="37" spans="1:3" s="28" customFormat="1">
      <c r="A37" s="69">
        <v>31</v>
      </c>
      <c r="B37" s="63" t="s">
        <v>114</v>
      </c>
      <c r="C37" s="606"/>
    </row>
    <row r="38" spans="1:3" s="28" customFormat="1">
      <c r="A38" s="69">
        <v>32</v>
      </c>
      <c r="B38" s="64" t="s">
        <v>113</v>
      </c>
      <c r="C38" s="606"/>
    </row>
    <row r="39" spans="1:3" s="28" customFormat="1" ht="25.5">
      <c r="A39" s="69">
        <v>33</v>
      </c>
      <c r="B39" s="63" t="s">
        <v>112</v>
      </c>
      <c r="C39" s="606"/>
    </row>
    <row r="40" spans="1:3" s="28" customFormat="1" ht="25.5">
      <c r="A40" s="69">
        <v>34</v>
      </c>
      <c r="B40" s="63" t="s">
        <v>101</v>
      </c>
      <c r="C40" s="606"/>
    </row>
    <row r="41" spans="1:3" s="28" customFormat="1">
      <c r="A41" s="69">
        <v>35</v>
      </c>
      <c r="B41" s="67" t="s">
        <v>111</v>
      </c>
      <c r="C41" s="606"/>
    </row>
    <row r="42" spans="1:3" s="28" customFormat="1">
      <c r="A42" s="69">
        <v>36</v>
      </c>
      <c r="B42" s="68" t="s">
        <v>110</v>
      </c>
      <c r="C42" s="607">
        <f>C31-C36</f>
        <v>58835300</v>
      </c>
    </row>
    <row r="43" spans="1:3" s="28" customFormat="1">
      <c r="A43" s="69"/>
      <c r="B43" s="70"/>
      <c r="C43" s="606"/>
    </row>
    <row r="44" spans="1:3" s="28" customFormat="1">
      <c r="A44" s="69">
        <v>37</v>
      </c>
      <c r="B44" s="72" t="s">
        <v>109</v>
      </c>
      <c r="C44" s="607">
        <f>SUM(C45:C47)</f>
        <v>59592133.804120004</v>
      </c>
    </row>
    <row r="45" spans="1:3" s="28" customFormat="1">
      <c r="A45" s="69">
        <v>38</v>
      </c>
      <c r="B45" s="60" t="s">
        <v>108</v>
      </c>
      <c r="C45" s="694">
        <v>59592133.804120004</v>
      </c>
    </row>
    <row r="46" spans="1:3" s="28" customFormat="1">
      <c r="A46" s="69">
        <v>39</v>
      </c>
      <c r="B46" s="60" t="s">
        <v>107</v>
      </c>
      <c r="C46" s="606"/>
    </row>
    <row r="47" spans="1:3" s="28" customFormat="1">
      <c r="A47" s="69">
        <v>40</v>
      </c>
      <c r="B47" s="60" t="s">
        <v>106</v>
      </c>
      <c r="C47" s="606"/>
    </row>
    <row r="48" spans="1:3" s="28" customFormat="1">
      <c r="A48" s="69">
        <v>41</v>
      </c>
      <c r="B48" s="72" t="s">
        <v>105</v>
      </c>
      <c r="C48" s="607">
        <f>SUM(C49:C52)</f>
        <v>0</v>
      </c>
    </row>
    <row r="49" spans="1:3" s="28" customFormat="1">
      <c r="A49" s="69">
        <v>42</v>
      </c>
      <c r="B49" s="63" t="s">
        <v>104</v>
      </c>
      <c r="C49" s="606"/>
    </row>
    <row r="50" spans="1:3" s="28" customFormat="1">
      <c r="A50" s="69">
        <v>43</v>
      </c>
      <c r="B50" s="64" t="s">
        <v>103</v>
      </c>
      <c r="C50" s="606"/>
    </row>
    <row r="51" spans="1:3" s="28" customFormat="1">
      <c r="A51" s="69">
        <v>44</v>
      </c>
      <c r="B51" s="63" t="s">
        <v>102</v>
      </c>
      <c r="C51" s="606"/>
    </row>
    <row r="52" spans="1:3" s="28" customFormat="1" ht="25.5">
      <c r="A52" s="69">
        <v>45</v>
      </c>
      <c r="B52" s="63" t="s">
        <v>101</v>
      </c>
      <c r="C52" s="606"/>
    </row>
    <row r="53" spans="1:3" s="28" customFormat="1" ht="13.5" thickBot="1">
      <c r="A53" s="69">
        <v>46</v>
      </c>
      <c r="B53" s="73" t="s">
        <v>100</v>
      </c>
      <c r="C53" s="604">
        <f>C44-C48</f>
        <v>59592133.804120004</v>
      </c>
    </row>
    <row r="54" spans="1:3">
      <c r="C54" s="618"/>
    </row>
    <row r="55" spans="1:3">
      <c r="C55" s="651">
        <f>C29+C31+C44-'1. key ratios '!C10</f>
        <v>0</v>
      </c>
    </row>
    <row r="56" spans="1:3">
      <c r="B56" s="4" t="s">
        <v>7</v>
      </c>
      <c r="C56" s="651"/>
    </row>
    <row r="57" spans="1:3">
      <c r="C57" s="651"/>
    </row>
    <row r="58" spans="1:3">
      <c r="C58" s="651"/>
    </row>
    <row r="59" spans="1:3">
      <c r="C59" s="651"/>
    </row>
    <row r="60" spans="1:3">
      <c r="C60" s="618"/>
    </row>
    <row r="61" spans="1:3">
      <c r="C61" s="618"/>
    </row>
    <row r="62" spans="1:3">
      <c r="C62" s="618"/>
    </row>
    <row r="63" spans="1:3">
      <c r="C63" s="618"/>
    </row>
    <row r="64" spans="1:3">
      <c r="C64" s="618"/>
    </row>
    <row r="65" spans="3:3">
      <c r="C65" s="618"/>
    </row>
    <row r="66" spans="3:3">
      <c r="C66" s="618"/>
    </row>
    <row r="67" spans="3:3">
      <c r="C67" s="618"/>
    </row>
    <row r="68" spans="3:3">
      <c r="C68" s="618"/>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activeCell="C12" sqref="C12"/>
    </sheetView>
  </sheetViews>
  <sheetFormatPr defaultColWidth="9.28515625" defaultRowHeight="12.75"/>
  <cols>
    <col min="1" max="1" width="9.42578125" style="191" bestFit="1" customWidth="1"/>
    <col min="2" max="2" width="59" style="191" customWidth="1"/>
    <col min="3" max="3" width="16.7109375" style="191" bestFit="1" customWidth="1"/>
    <col min="4" max="4" width="14.7109375" style="191" bestFit="1" customWidth="1"/>
    <col min="5" max="5" width="13.140625" style="191" bestFit="1" customWidth="1"/>
    <col min="6" max="16384" width="9.28515625" style="191"/>
  </cols>
  <sheetData>
    <row r="1" spans="1:4" ht="15">
      <c r="A1" s="236" t="s">
        <v>30</v>
      </c>
      <c r="B1" s="3" t="str">
        <f>'Info '!C2</f>
        <v>JSC "VTB Bank (Georgia)"</v>
      </c>
    </row>
    <row r="2" spans="1:4" s="166" customFormat="1" ht="15.75" customHeight="1">
      <c r="A2" s="166" t="s">
        <v>31</v>
      </c>
      <c r="B2" s="324">
        <f>'Info '!D2</f>
        <v>45838</v>
      </c>
    </row>
    <row r="3" spans="1:4" s="166" customFormat="1" ht="15.75" customHeight="1"/>
    <row r="4" spans="1:4" ht="13.5" thickBot="1">
      <c r="A4" s="207" t="s">
        <v>281</v>
      </c>
      <c r="B4" s="244" t="s">
        <v>282</v>
      </c>
    </row>
    <row r="5" spans="1:4" s="245" customFormat="1" ht="12.75" customHeight="1">
      <c r="A5" s="305"/>
      <c r="B5" s="306" t="s">
        <v>285</v>
      </c>
      <c r="C5" s="237" t="s">
        <v>283</v>
      </c>
      <c r="D5" s="238" t="s">
        <v>284</v>
      </c>
    </row>
    <row r="6" spans="1:4" s="246" customFormat="1">
      <c r="A6" s="239">
        <v>1</v>
      </c>
      <c r="B6" s="301" t="s">
        <v>286</v>
      </c>
      <c r="C6" s="301"/>
      <c r="D6" s="240"/>
    </row>
    <row r="7" spans="1:4" s="246" customFormat="1">
      <c r="A7" s="241" t="s">
        <v>272</v>
      </c>
      <c r="B7" s="302" t="s">
        <v>287</v>
      </c>
      <c r="C7" s="294">
        <v>4.4999999999999998E-2</v>
      </c>
      <c r="D7" s="603">
        <f>C7*'5. RWA '!$C$13</f>
        <v>22923742.330101553</v>
      </c>
    </row>
    <row r="8" spans="1:4" s="246" customFormat="1">
      <c r="A8" s="241" t="s">
        <v>273</v>
      </c>
      <c r="B8" s="302" t="s">
        <v>288</v>
      </c>
      <c r="C8" s="295">
        <v>0.06</v>
      </c>
      <c r="D8" s="603">
        <f>C8*'5. RWA '!$C$13</f>
        <v>30564989.77346874</v>
      </c>
    </row>
    <row r="9" spans="1:4" s="246" customFormat="1">
      <c r="A9" s="241" t="s">
        <v>274</v>
      </c>
      <c r="B9" s="302" t="s">
        <v>289</v>
      </c>
      <c r="C9" s="295">
        <v>0.08</v>
      </c>
      <c r="D9" s="603">
        <f>C9*'5. RWA '!$C$13</f>
        <v>40753319.69795832</v>
      </c>
    </row>
    <row r="10" spans="1:4" s="246" customFormat="1">
      <c r="A10" s="239" t="s">
        <v>275</v>
      </c>
      <c r="B10" s="301" t="s">
        <v>290</v>
      </c>
      <c r="C10" s="296"/>
      <c r="D10" s="602"/>
    </row>
    <row r="11" spans="1:4" s="247" customFormat="1">
      <c r="A11" s="242" t="s">
        <v>276</v>
      </c>
      <c r="B11" s="293" t="s">
        <v>356</v>
      </c>
      <c r="C11" s="622">
        <v>2.5000000000000001E-2</v>
      </c>
      <c r="D11" s="603">
        <f>C11*'5. RWA '!$C$13</f>
        <v>12735412.405611977</v>
      </c>
    </row>
    <row r="12" spans="1:4" s="247" customFormat="1">
      <c r="A12" s="242" t="s">
        <v>277</v>
      </c>
      <c r="B12" s="293" t="s">
        <v>291</v>
      </c>
      <c r="C12" s="297">
        <v>5.0000000000000001E-3</v>
      </c>
      <c r="D12" s="603">
        <f>C12*'5. RWA '!$C$13</f>
        <v>2547082.481122395</v>
      </c>
    </row>
    <row r="13" spans="1:4" s="247" customFormat="1">
      <c r="A13" s="242" t="s">
        <v>278</v>
      </c>
      <c r="B13" s="293" t="s">
        <v>292</v>
      </c>
      <c r="C13" s="297"/>
      <c r="D13" s="603">
        <f>C13*'5. RWA '!$C$13</f>
        <v>0</v>
      </c>
    </row>
    <row r="14" spans="1:4" s="247" customFormat="1">
      <c r="A14" s="239" t="s">
        <v>279</v>
      </c>
      <c r="B14" s="301" t="s">
        <v>353</v>
      </c>
      <c r="C14" s="298"/>
      <c r="D14" s="602"/>
    </row>
    <row r="15" spans="1:4" s="247" customFormat="1">
      <c r="A15" s="242">
        <v>3.1</v>
      </c>
      <c r="B15" s="293" t="s">
        <v>297</v>
      </c>
      <c r="C15" s="695">
        <v>0.15669965982756379</v>
      </c>
      <c r="D15" s="603">
        <f>C15*'5. RWA '!$C$13</f>
        <v>79825391.6689253</v>
      </c>
    </row>
    <row r="16" spans="1:4" s="247" customFormat="1">
      <c r="A16" s="242">
        <v>3.2</v>
      </c>
      <c r="B16" s="293" t="s">
        <v>298</v>
      </c>
      <c r="C16" s="695">
        <v>0.17123917063907543</v>
      </c>
      <c r="D16" s="603">
        <f>C16*'5. RWA '!$C$13</f>
        <v>87232058.323343486</v>
      </c>
    </row>
    <row r="17" spans="1:7" s="246" customFormat="1">
      <c r="A17" s="242">
        <v>3.3</v>
      </c>
      <c r="B17" s="293" t="s">
        <v>299</v>
      </c>
      <c r="C17" s="695">
        <v>0.19037010591738021</v>
      </c>
      <c r="D17" s="603">
        <f>C17*'5. RWA '!$C$13</f>
        <v>96977672.342314795</v>
      </c>
    </row>
    <row r="18" spans="1:7" s="245" customFormat="1" ht="12.75" customHeight="1">
      <c r="A18" s="303"/>
      <c r="B18" s="304" t="s">
        <v>352</v>
      </c>
      <c r="C18" s="299" t="s">
        <v>283</v>
      </c>
      <c r="D18" s="601" t="s">
        <v>284</v>
      </c>
      <c r="G18" s="728"/>
    </row>
    <row r="19" spans="1:7" s="246" customFormat="1">
      <c r="A19" s="243">
        <v>4</v>
      </c>
      <c r="B19" s="293" t="s">
        <v>293</v>
      </c>
      <c r="C19" s="297">
        <f>C7+C11+C12+C13+C15</f>
        <v>0.2316996598275638</v>
      </c>
      <c r="D19" s="603">
        <f>C19*'5. RWA '!$C$13</f>
        <v>118031628.88576123</v>
      </c>
      <c r="E19" s="732">
        <f>D19-'1. key ratios '!C11</f>
        <v>0</v>
      </c>
      <c r="G19" s="728"/>
    </row>
    <row r="20" spans="1:7" s="246" customFormat="1">
      <c r="A20" s="243">
        <v>5</v>
      </c>
      <c r="B20" s="293" t="s">
        <v>90</v>
      </c>
      <c r="C20" s="297">
        <f>C8+C11+C12+C13+C16</f>
        <v>0.26123917063907542</v>
      </c>
      <c r="D20" s="603">
        <f>C20*'5. RWA '!$C$13</f>
        <v>133079542.9835466</v>
      </c>
      <c r="E20" s="732">
        <f>D20-'1. key ratios '!C12</f>
        <v>0</v>
      </c>
      <c r="G20" s="728"/>
    </row>
    <row r="21" spans="1:7" s="246" customFormat="1" ht="13.5" thickBot="1">
      <c r="A21" s="248" t="s">
        <v>280</v>
      </c>
      <c r="B21" s="249" t="s">
        <v>294</v>
      </c>
      <c r="C21" s="300">
        <f>C9+C11+C12+C13+C17</f>
        <v>0.30037010591738023</v>
      </c>
      <c r="D21" s="600">
        <f>C21*'5. RWA '!$C$13</f>
        <v>153013486.9270075</v>
      </c>
      <c r="E21" s="732">
        <f>D21-'1. key ratios '!C13</f>
        <v>0</v>
      </c>
    </row>
    <row r="22" spans="1:7">
      <c r="F22" s="207"/>
    </row>
    <row r="23" spans="1:7" ht="51">
      <c r="B23" s="206" t="s">
        <v>355</v>
      </c>
    </row>
  </sheetData>
  <conditionalFormatting sqref="C21">
    <cfRule type="cellIs" dxfId="2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84"/>
  <sheetViews>
    <sheetView zoomScale="70" zoomScaleNormal="70" workbookViewId="0">
      <pane xSplit="1" ySplit="5" topLeftCell="B34" activePane="bottomRight" state="frozen"/>
      <selection activeCell="B2" sqref="B2"/>
      <selection pane="topRight" activeCell="B2" sqref="B2"/>
      <selection pane="bottomLeft" activeCell="B2" sqref="B2"/>
      <selection pane="bottomRight" activeCell="C48" sqref="C48"/>
    </sheetView>
  </sheetViews>
  <sheetFormatPr defaultColWidth="9.28515625" defaultRowHeight="14.25"/>
  <cols>
    <col min="1" max="1" width="10.7109375" style="4" customWidth="1"/>
    <col min="2" max="2" width="91.7109375" style="4" customWidth="1"/>
    <col min="3" max="3" width="53.28515625" style="4" customWidth="1"/>
    <col min="4" max="4" width="28.85546875" style="4" customWidth="1"/>
    <col min="5" max="5" width="17" style="5" bestFit="1" customWidth="1"/>
    <col min="6" max="16384" width="9.28515625" style="5"/>
  </cols>
  <sheetData>
    <row r="1" spans="1:6">
      <c r="A1" s="2" t="s">
        <v>30</v>
      </c>
      <c r="B1" s="3" t="str">
        <f>'Info '!C2</f>
        <v>JSC "VTB Bank (Georgia)"</v>
      </c>
      <c r="E1" s="4"/>
      <c r="F1" s="4"/>
    </row>
    <row r="2" spans="1:6" s="43" customFormat="1" ht="15.75" customHeight="1">
      <c r="A2" s="2" t="s">
        <v>31</v>
      </c>
      <c r="B2" s="324">
        <f>'Info '!D2</f>
        <v>45838</v>
      </c>
    </row>
    <row r="3" spans="1:6" s="43" customFormat="1" ht="15.75" customHeight="1">
      <c r="A3" s="74"/>
    </row>
    <row r="4" spans="1:6" s="43" customFormat="1" ht="15.75" customHeight="1" thickBot="1">
      <c r="A4" s="43" t="s">
        <v>47</v>
      </c>
      <c r="B4" s="160" t="s">
        <v>178</v>
      </c>
      <c r="D4" s="18" t="s">
        <v>35</v>
      </c>
    </row>
    <row r="5" spans="1:6" ht="25.5">
      <c r="A5" s="75" t="s">
        <v>6</v>
      </c>
      <c r="B5" s="182" t="s">
        <v>218</v>
      </c>
      <c r="C5" s="76" t="s">
        <v>660</v>
      </c>
      <c r="D5" s="77" t="s">
        <v>49</v>
      </c>
    </row>
    <row r="6" spans="1:6" ht="15.75">
      <c r="A6" s="368">
        <v>1</v>
      </c>
      <c r="B6" s="369" t="s">
        <v>561</v>
      </c>
      <c r="C6" s="599">
        <f>SUM(C7:C9)</f>
        <v>196696118.49880001</v>
      </c>
      <c r="D6" s="598"/>
      <c r="E6" s="78"/>
    </row>
    <row r="7" spans="1:6" ht="15.75">
      <c r="A7" s="368">
        <v>1.1000000000000001</v>
      </c>
      <c r="B7" s="370" t="s">
        <v>562</v>
      </c>
      <c r="C7" s="597">
        <f>'2. SOFP'!E8</f>
        <v>189475863.48879999</v>
      </c>
      <c r="D7" s="596"/>
      <c r="E7" s="78"/>
    </row>
    <row r="8" spans="1:6" ht="15.75">
      <c r="A8" s="368">
        <v>1.2</v>
      </c>
      <c r="B8" s="370" t="s">
        <v>563</v>
      </c>
      <c r="C8" s="597">
        <f>'2. SOFP'!E9</f>
        <v>351.36</v>
      </c>
      <c r="D8" s="596"/>
      <c r="E8" s="78"/>
    </row>
    <row r="9" spans="1:6" ht="15.75">
      <c r="A9" s="368">
        <v>1.3</v>
      </c>
      <c r="B9" s="370" t="s">
        <v>564</v>
      </c>
      <c r="C9" s="597">
        <f>'2. SOFP'!E10</f>
        <v>7219903.6500000004</v>
      </c>
      <c r="D9" s="596"/>
      <c r="E9" s="78"/>
    </row>
    <row r="10" spans="1:6" ht="15.75">
      <c r="A10" s="368">
        <v>2</v>
      </c>
      <c r="B10" s="371" t="s">
        <v>565</v>
      </c>
      <c r="C10" s="595"/>
      <c r="D10" s="596"/>
      <c r="E10" s="78"/>
    </row>
    <row r="11" spans="1:6" ht="15.75">
      <c r="A11" s="368">
        <v>2.1</v>
      </c>
      <c r="B11" s="372" t="s">
        <v>566</v>
      </c>
      <c r="C11" s="594"/>
      <c r="D11" s="593"/>
      <c r="E11" s="79"/>
    </row>
    <row r="12" spans="1:6" ht="15.75">
      <c r="A12" s="368">
        <v>3</v>
      </c>
      <c r="B12" s="373" t="s">
        <v>567</v>
      </c>
      <c r="C12" s="592"/>
      <c r="D12" s="593"/>
      <c r="E12" s="79"/>
    </row>
    <row r="13" spans="1:6" ht="15.75">
      <c r="A13" s="368">
        <v>4</v>
      </c>
      <c r="B13" s="374" t="s">
        <v>568</v>
      </c>
      <c r="C13" s="592"/>
      <c r="D13" s="593"/>
      <c r="E13" s="79"/>
    </row>
    <row r="14" spans="1:6" ht="15.75">
      <c r="A14" s="368">
        <v>5</v>
      </c>
      <c r="B14" s="375" t="s">
        <v>569</v>
      </c>
      <c r="C14" s="592">
        <f>SUM(C15:C17)</f>
        <v>54000</v>
      </c>
      <c r="D14" s="593"/>
      <c r="E14" s="79"/>
    </row>
    <row r="15" spans="1:6" ht="15.75">
      <c r="A15" s="368">
        <v>5.0999999999999996</v>
      </c>
      <c r="B15" s="376" t="s">
        <v>570</v>
      </c>
      <c r="C15" s="591">
        <f>'2. SOFP'!E16</f>
        <v>54000</v>
      </c>
      <c r="D15" s="593"/>
      <c r="E15" s="78"/>
    </row>
    <row r="16" spans="1:6" ht="15.75">
      <c r="A16" s="368">
        <v>5.2</v>
      </c>
      <c r="B16" s="376" t="s">
        <v>571</v>
      </c>
      <c r="C16" s="591">
        <f>'2. SOFP'!E17</f>
        <v>0</v>
      </c>
      <c r="D16" s="596"/>
      <c r="E16" s="78"/>
    </row>
    <row r="17" spans="1:5" ht="15.75">
      <c r="A17" s="368">
        <v>5.3</v>
      </c>
      <c r="B17" s="377" t="s">
        <v>572</v>
      </c>
      <c r="C17" s="591">
        <f>'2. SOFP'!E18</f>
        <v>0</v>
      </c>
      <c r="D17" s="596"/>
      <c r="E17" s="78"/>
    </row>
    <row r="18" spans="1:5" ht="15.75">
      <c r="A18" s="368">
        <v>6</v>
      </c>
      <c r="B18" s="373" t="s">
        <v>573</v>
      </c>
      <c r="C18" s="595">
        <f>SUM(C19:C20)</f>
        <v>143519587.50511706</v>
      </c>
      <c r="D18" s="596"/>
      <c r="E18" s="78"/>
    </row>
    <row r="19" spans="1:5" ht="15.75">
      <c r="A19" s="368">
        <v>6.1</v>
      </c>
      <c r="B19" s="376" t="s">
        <v>571</v>
      </c>
      <c r="C19" s="594">
        <f>'2. SOFP'!E20</f>
        <v>0</v>
      </c>
      <c r="D19" s="596"/>
      <c r="E19" s="78"/>
    </row>
    <row r="20" spans="1:5" ht="15.75">
      <c r="A20" s="368">
        <v>6.2</v>
      </c>
      <c r="B20" s="377" t="s">
        <v>572</v>
      </c>
      <c r="C20" s="594">
        <f>'2. SOFP'!E21</f>
        <v>143519587.50511706</v>
      </c>
      <c r="D20" s="596"/>
      <c r="E20" s="78"/>
    </row>
    <row r="21" spans="1:5" ht="15.75">
      <c r="A21" s="368">
        <v>7</v>
      </c>
      <c r="B21" s="371" t="s">
        <v>574</v>
      </c>
      <c r="C21" s="592">
        <v>0</v>
      </c>
      <c r="D21" s="596"/>
      <c r="E21" s="78"/>
    </row>
    <row r="22" spans="1:5" ht="15.75">
      <c r="A22" s="368">
        <v>8</v>
      </c>
      <c r="B22" s="378" t="s">
        <v>575</v>
      </c>
      <c r="C22" s="595"/>
      <c r="D22" s="596"/>
      <c r="E22" s="78"/>
    </row>
    <row r="23" spans="1:5" ht="15.75">
      <c r="A23" s="368">
        <v>9</v>
      </c>
      <c r="B23" s="374" t="s">
        <v>576</v>
      </c>
      <c r="C23" s="595">
        <f>SUM(C24:C25)</f>
        <v>61198018.200000003</v>
      </c>
      <c r="D23" s="590"/>
      <c r="E23" s="78"/>
    </row>
    <row r="24" spans="1:5" ht="15.75">
      <c r="A24" s="368">
        <v>9.1</v>
      </c>
      <c r="B24" s="376" t="s">
        <v>577</v>
      </c>
      <c r="C24" s="589">
        <f>'2. SOFP'!E25</f>
        <v>33432418.200000003</v>
      </c>
      <c r="D24" s="588"/>
      <c r="E24" s="78"/>
    </row>
    <row r="25" spans="1:5" ht="15.75">
      <c r="A25" s="368">
        <v>9.1999999999999993</v>
      </c>
      <c r="B25" s="376" t="s">
        <v>578</v>
      </c>
      <c r="C25" s="589">
        <f>'2. SOFP'!E26</f>
        <v>27765600</v>
      </c>
      <c r="D25" s="587"/>
      <c r="E25" s="80"/>
    </row>
    <row r="26" spans="1:5" ht="15.75">
      <c r="A26" s="368">
        <v>10</v>
      </c>
      <c r="B26" s="374" t="s">
        <v>579</v>
      </c>
      <c r="C26" s="595">
        <f>SUM(C27:C28)</f>
        <v>908838.35999999987</v>
      </c>
      <c r="D26" s="533" t="s">
        <v>733</v>
      </c>
      <c r="E26" s="78"/>
    </row>
    <row r="27" spans="1:5" ht="15.75">
      <c r="A27" s="368">
        <v>10.1</v>
      </c>
      <c r="B27" s="376" t="s">
        <v>580</v>
      </c>
      <c r="C27" s="597">
        <v>0</v>
      </c>
      <c r="D27" s="596"/>
      <c r="E27" s="78"/>
    </row>
    <row r="28" spans="1:5" ht="15.75">
      <c r="A28" s="368">
        <v>10.199999999999999</v>
      </c>
      <c r="B28" s="376" t="s">
        <v>581</v>
      </c>
      <c r="C28" s="597">
        <f>'2. SOFP'!E29</f>
        <v>908838.35999999987</v>
      </c>
      <c r="D28" s="596"/>
      <c r="E28" s="78"/>
    </row>
    <row r="29" spans="1:5" ht="15.75">
      <c r="A29" s="368">
        <v>11</v>
      </c>
      <c r="B29" s="374" t="s">
        <v>582</v>
      </c>
      <c r="C29" s="595">
        <f>SUM(C30:C31)</f>
        <v>0</v>
      </c>
      <c r="D29" s="596"/>
      <c r="E29" s="78"/>
    </row>
    <row r="30" spans="1:5" ht="15.75">
      <c r="A30" s="368">
        <v>11.1</v>
      </c>
      <c r="B30" s="376" t="s">
        <v>583</v>
      </c>
      <c r="C30" s="597">
        <f>'2. SOFP'!E31</f>
        <v>0</v>
      </c>
      <c r="D30" s="596"/>
      <c r="E30" s="78"/>
    </row>
    <row r="31" spans="1:5" ht="15.75">
      <c r="A31" s="368">
        <v>11.2</v>
      </c>
      <c r="B31" s="376" t="s">
        <v>584</v>
      </c>
      <c r="C31" s="597">
        <f>'2. SOFP'!E32</f>
        <v>0</v>
      </c>
      <c r="D31" s="596"/>
      <c r="E31" s="78"/>
    </row>
    <row r="32" spans="1:5" ht="15.75">
      <c r="A32" s="368">
        <v>13</v>
      </c>
      <c r="B32" s="374" t="s">
        <v>585</v>
      </c>
      <c r="C32" s="595">
        <f>'2. SOFP'!E33</f>
        <v>44052902.610900007</v>
      </c>
      <c r="D32" s="596"/>
      <c r="E32" s="78"/>
    </row>
    <row r="33" spans="1:5" ht="15.75">
      <c r="A33" s="368">
        <v>13.1</v>
      </c>
      <c r="B33" s="379" t="s">
        <v>586</v>
      </c>
      <c r="C33" s="597">
        <f>'2. SOFP'!E34</f>
        <v>27298636.440000001</v>
      </c>
      <c r="D33" s="596"/>
      <c r="E33" s="78"/>
    </row>
    <row r="34" spans="1:5" ht="15.75">
      <c r="A34" s="368">
        <v>13.2</v>
      </c>
      <c r="B34" s="379" t="s">
        <v>587</v>
      </c>
      <c r="C34" s="589"/>
      <c r="D34" s="588"/>
      <c r="E34" s="78"/>
    </row>
    <row r="35" spans="1:5" ht="15.75">
      <c r="A35" s="368">
        <v>14</v>
      </c>
      <c r="B35" s="380" t="s">
        <v>588</v>
      </c>
      <c r="C35" s="586">
        <f>SUM(C32,C29,C26,C23,C21:C22,C18,C12:C14,C10,C6)</f>
        <v>446429465.17481709</v>
      </c>
      <c r="D35" s="588"/>
      <c r="E35" s="78">
        <f>C35-'2. SOFP'!E36</f>
        <v>0</v>
      </c>
    </row>
    <row r="36" spans="1:5" ht="15.75">
      <c r="A36" s="368"/>
      <c r="B36" s="381" t="s">
        <v>589</v>
      </c>
      <c r="C36" s="585"/>
      <c r="D36" s="584"/>
      <c r="E36" s="78"/>
    </row>
    <row r="37" spans="1:5" ht="15.75">
      <c r="A37" s="368">
        <v>15</v>
      </c>
      <c r="B37" s="382" t="s">
        <v>590</v>
      </c>
      <c r="C37" s="583"/>
      <c r="D37" s="587"/>
      <c r="E37" s="80"/>
    </row>
    <row r="38" spans="1:5" ht="15.75">
      <c r="A38" s="383">
        <v>15.1</v>
      </c>
      <c r="B38" s="384" t="s">
        <v>566</v>
      </c>
      <c r="C38" s="597"/>
      <c r="D38" s="596"/>
      <c r="E38" s="78"/>
    </row>
    <row r="39" spans="1:5" ht="15.75">
      <c r="A39" s="383">
        <v>16</v>
      </c>
      <c r="B39" s="371" t="s">
        <v>591</v>
      </c>
      <c r="C39" s="595"/>
      <c r="D39" s="596"/>
      <c r="E39" s="78"/>
    </row>
    <row r="40" spans="1:5" ht="15.75">
      <c r="A40" s="383">
        <v>17</v>
      </c>
      <c r="B40" s="371" t="s">
        <v>592</v>
      </c>
      <c r="C40" s="595">
        <f>C41+C42+C43+C44</f>
        <v>12685710.519700002</v>
      </c>
      <c r="D40" s="596"/>
      <c r="E40" s="78"/>
    </row>
    <row r="41" spans="1:5" ht="15.75">
      <c r="A41" s="383">
        <v>17.100000000000001</v>
      </c>
      <c r="B41" s="385" t="s">
        <v>593</v>
      </c>
      <c r="C41" s="597">
        <f>'2. SOFP'!E42</f>
        <v>12685710.519700002</v>
      </c>
      <c r="D41" s="596"/>
      <c r="E41" s="78"/>
    </row>
    <row r="42" spans="1:5" ht="15.75">
      <c r="A42" s="383">
        <v>17.2</v>
      </c>
      <c r="B42" s="386" t="s">
        <v>594</v>
      </c>
      <c r="C42" s="589"/>
      <c r="D42" s="588"/>
      <c r="E42" s="78"/>
    </row>
    <row r="43" spans="1:5" ht="15.75">
      <c r="A43" s="383">
        <v>17.3</v>
      </c>
      <c r="B43" s="422" t="s">
        <v>595</v>
      </c>
      <c r="C43" s="582"/>
      <c r="D43" s="581"/>
      <c r="E43" s="78"/>
    </row>
    <row r="44" spans="1:5" ht="15.75">
      <c r="A44" s="383">
        <v>17.399999999999999</v>
      </c>
      <c r="B44" s="423" t="s">
        <v>596</v>
      </c>
      <c r="C44" s="582"/>
      <c r="D44" s="581"/>
      <c r="E44" s="78"/>
    </row>
    <row r="45" spans="1:5" ht="15.75">
      <c r="A45" s="383">
        <v>18</v>
      </c>
      <c r="B45" s="424" t="s">
        <v>597</v>
      </c>
      <c r="C45" s="580">
        <f>'2. SOFP'!E46</f>
        <v>7945.8088575872562</v>
      </c>
      <c r="D45" s="579"/>
      <c r="E45" s="80"/>
    </row>
    <row r="46" spans="1:5" ht="15.75">
      <c r="A46" s="383">
        <v>19</v>
      </c>
      <c r="B46" s="424" t="s">
        <v>598</v>
      </c>
      <c r="C46" s="580">
        <f>'2. SOFP'!E47</f>
        <v>121279</v>
      </c>
      <c r="D46" s="578"/>
    </row>
    <row r="47" spans="1:5" ht="15.75">
      <c r="A47" s="383">
        <v>19.100000000000001</v>
      </c>
      <c r="B47" s="425" t="s">
        <v>599</v>
      </c>
      <c r="C47" s="729">
        <f>'2. SOFP'!E48</f>
        <v>0</v>
      </c>
      <c r="D47" s="578"/>
    </row>
    <row r="48" spans="1:5" ht="15.75">
      <c r="A48" s="383">
        <v>19.2</v>
      </c>
      <c r="B48" s="425" t="s">
        <v>600</v>
      </c>
      <c r="C48" s="729">
        <f>'2. SOFP'!E49</f>
        <v>121279</v>
      </c>
      <c r="D48" s="578"/>
    </row>
    <row r="49" spans="1:5" ht="15.75">
      <c r="A49" s="383">
        <v>20</v>
      </c>
      <c r="B49" s="390" t="s">
        <v>601</v>
      </c>
      <c r="C49" s="580">
        <f>'2. SOFP'!E50</f>
        <v>127129822.8883</v>
      </c>
      <c r="D49" s="578"/>
    </row>
    <row r="50" spans="1:5" ht="15.75">
      <c r="A50" s="383">
        <v>21</v>
      </c>
      <c r="B50" s="426" t="s">
        <v>602</v>
      </c>
      <c r="C50" s="580">
        <f>'2. SOFP'!E51</f>
        <v>19005085.4241</v>
      </c>
      <c r="D50" s="578"/>
    </row>
    <row r="51" spans="1:5" ht="15.75">
      <c r="A51" s="383">
        <v>21.1</v>
      </c>
      <c r="B51" s="386" t="s">
        <v>603</v>
      </c>
      <c r="C51" s="729">
        <f>'2. SOFP'!E52</f>
        <v>1060412.6299999999</v>
      </c>
      <c r="D51" s="578"/>
    </row>
    <row r="52" spans="1:5" ht="15.75">
      <c r="A52" s="383">
        <v>22</v>
      </c>
      <c r="B52" s="391" t="s">
        <v>604</v>
      </c>
      <c r="C52" s="577">
        <f>SUM(C49:C50,C45:C46,C39:C40,C37)</f>
        <v>158949843.64095759</v>
      </c>
      <c r="D52" s="578"/>
      <c r="E52" s="681">
        <f>C52-'2. SOFP'!E53</f>
        <v>0</v>
      </c>
    </row>
    <row r="53" spans="1:5" ht="15.75">
      <c r="A53" s="383"/>
      <c r="B53" s="392" t="s">
        <v>605</v>
      </c>
      <c r="C53" s="582"/>
      <c r="D53" s="578"/>
    </row>
    <row r="54" spans="1:5" ht="15.75">
      <c r="A54" s="383">
        <v>23</v>
      </c>
      <c r="B54" s="390" t="s">
        <v>606</v>
      </c>
      <c r="C54" s="577">
        <f>'2. SOFP'!E55</f>
        <v>209008277</v>
      </c>
      <c r="D54" s="578"/>
    </row>
    <row r="55" spans="1:5" ht="15.75">
      <c r="A55" s="383">
        <v>24</v>
      </c>
      <c r="B55" s="390" t="s">
        <v>607</v>
      </c>
      <c r="C55" s="577">
        <f>'2. SOFP'!E56</f>
        <v>0</v>
      </c>
      <c r="D55" s="578"/>
    </row>
    <row r="56" spans="1:5" ht="15.75">
      <c r="A56" s="383">
        <v>25</v>
      </c>
      <c r="B56" s="424" t="s">
        <v>608</v>
      </c>
      <c r="C56" s="577">
        <f>'2. SOFP'!E57</f>
        <v>0</v>
      </c>
      <c r="D56" s="578"/>
    </row>
    <row r="57" spans="1:5" ht="15.75">
      <c r="A57" s="383">
        <v>26</v>
      </c>
      <c r="B57" s="424" t="s">
        <v>609</v>
      </c>
      <c r="C57" s="577">
        <f>'2. SOFP'!E58</f>
        <v>0</v>
      </c>
      <c r="D57" s="578"/>
    </row>
    <row r="58" spans="1:5" ht="15.75">
      <c r="A58" s="383">
        <v>27</v>
      </c>
      <c r="B58" s="424" t="s">
        <v>610</v>
      </c>
      <c r="C58" s="577">
        <f>'2. SOFP'!E59</f>
        <v>58835300</v>
      </c>
      <c r="D58" s="578"/>
    </row>
    <row r="59" spans="1:5" ht="15.75">
      <c r="A59" s="383">
        <v>27.1</v>
      </c>
      <c r="B59" s="423" t="s">
        <v>611</v>
      </c>
      <c r="C59" s="582"/>
      <c r="D59" s="578"/>
    </row>
    <row r="60" spans="1:5" ht="15.75">
      <c r="A60" s="383">
        <v>27.2</v>
      </c>
      <c r="B60" s="423" t="s">
        <v>612</v>
      </c>
      <c r="C60" s="582">
        <f>'2. SOFP'!E59</f>
        <v>58835300</v>
      </c>
      <c r="D60" s="578"/>
    </row>
    <row r="61" spans="1:5" ht="15.75">
      <c r="A61" s="383">
        <v>28</v>
      </c>
      <c r="B61" s="393" t="s">
        <v>613</v>
      </c>
      <c r="C61" s="577">
        <v>0</v>
      </c>
      <c r="D61" s="578"/>
    </row>
    <row r="62" spans="1:5" ht="15.75">
      <c r="A62" s="383">
        <v>29</v>
      </c>
      <c r="B62" s="424" t="s">
        <v>614</v>
      </c>
      <c r="C62" s="577">
        <f>SUM(C63:C65)</f>
        <v>12418942</v>
      </c>
      <c r="D62" s="578"/>
    </row>
    <row r="63" spans="1:5" ht="15.75">
      <c r="A63" s="383">
        <v>29.1</v>
      </c>
      <c r="B63" s="427" t="s">
        <v>615</v>
      </c>
      <c r="C63" s="582">
        <f>'2. SOFP'!E64</f>
        <v>12418942</v>
      </c>
      <c r="D63" s="578"/>
    </row>
    <row r="64" spans="1:5" ht="15.75">
      <c r="A64" s="383">
        <v>29.2</v>
      </c>
      <c r="B64" s="429" t="s">
        <v>616</v>
      </c>
      <c r="C64" s="582">
        <f>'2. SOFP'!E65</f>
        <v>0</v>
      </c>
      <c r="D64" s="578"/>
    </row>
    <row r="65" spans="1:4" ht="15.75">
      <c r="A65" s="383">
        <v>29.3</v>
      </c>
      <c r="B65" s="429" t="s">
        <v>617</v>
      </c>
      <c r="C65" s="582">
        <f>'2. SOFP'!E66</f>
        <v>0</v>
      </c>
      <c r="D65" s="578"/>
    </row>
    <row r="66" spans="1:4" ht="15.75">
      <c r="A66" s="383">
        <v>30</v>
      </c>
      <c r="B66" s="395" t="s">
        <v>618</v>
      </c>
      <c r="C66" s="577">
        <f>'2. SOFP'!E67</f>
        <v>7217102.5330147147</v>
      </c>
      <c r="D66" s="578"/>
    </row>
    <row r="67" spans="1:4" ht="15.75">
      <c r="A67" s="383">
        <v>31</v>
      </c>
      <c r="B67" s="428" t="s">
        <v>619</v>
      </c>
      <c r="C67" s="577">
        <f>SUM(C54:C58,C61:C62,C66)</f>
        <v>287479621.53301471</v>
      </c>
      <c r="D67" s="578"/>
    </row>
    <row r="68" spans="1:4" ht="15.75">
      <c r="A68" s="383">
        <v>32</v>
      </c>
      <c r="B68" s="395" t="s">
        <v>620</v>
      </c>
      <c r="C68" s="577">
        <f>C67+C52</f>
        <v>446429465.17397231</v>
      </c>
      <c r="D68" s="578"/>
    </row>
    <row r="69" spans="1:4" ht="15.75">
      <c r="C69" s="576">
        <f>C68-C35</f>
        <v>-8.4477663040161133E-4</v>
      </c>
      <c r="D69" s="575"/>
    </row>
    <row r="70" spans="1:4" ht="15.75">
      <c r="C70" s="576">
        <f>C67-'2. SOFP'!E68</f>
        <v>0</v>
      </c>
      <c r="D70" s="575"/>
    </row>
    <row r="71" spans="1:4" ht="15.75">
      <c r="C71" s="576"/>
      <c r="D71" s="575"/>
    </row>
    <row r="72" spans="1:4" ht="15.75">
      <c r="C72" s="576"/>
      <c r="D72" s="575"/>
    </row>
    <row r="73" spans="1:4" ht="15.75">
      <c r="C73" s="576"/>
      <c r="D73" s="575"/>
    </row>
    <row r="74" spans="1:4" ht="15.75">
      <c r="C74" s="576"/>
      <c r="D74" s="575"/>
    </row>
    <row r="75" spans="1:4" ht="15.75">
      <c r="C75" s="576"/>
      <c r="D75" s="575"/>
    </row>
    <row r="76" spans="1:4" ht="15.75">
      <c r="C76" s="576"/>
      <c r="D76" s="575"/>
    </row>
    <row r="77" spans="1:4" ht="15.75">
      <c r="C77" s="576"/>
      <c r="D77" s="575"/>
    </row>
    <row r="78" spans="1:4" ht="15.75">
      <c r="C78" s="576"/>
      <c r="D78" s="575"/>
    </row>
    <row r="79" spans="1:4" ht="15.75">
      <c r="C79" s="576"/>
      <c r="D79" s="575"/>
    </row>
    <row r="80" spans="1:4" ht="15.75">
      <c r="C80" s="576"/>
      <c r="D80" s="575"/>
    </row>
    <row r="81" spans="3:4" ht="15.75">
      <c r="C81" s="576"/>
      <c r="D81" s="575"/>
    </row>
    <row r="82" spans="3:4" ht="15.75">
      <c r="C82" s="576"/>
      <c r="D82" s="575"/>
    </row>
    <row r="83" spans="3:4" ht="15.75">
      <c r="C83" s="576"/>
      <c r="D83" s="575"/>
    </row>
    <row r="84" spans="3:4" ht="15.75">
      <c r="C84" s="576"/>
      <c r="D84" s="575"/>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zoomScale="60" zoomScaleNormal="60" workbookViewId="0">
      <pane xSplit="1" ySplit="4" topLeftCell="D5" activePane="bottomRight" state="frozen"/>
      <selection activeCell="B2" sqref="B2"/>
      <selection pane="topRight" activeCell="B2" sqref="B2"/>
      <selection pane="bottomLeft" activeCell="B2" sqref="B2"/>
      <selection pane="bottomRight" activeCell="D8" sqref="C8:S21"/>
    </sheetView>
  </sheetViews>
  <sheetFormatPr defaultColWidth="9.28515625" defaultRowHeight="12.75"/>
  <cols>
    <col min="1" max="1" width="10.5703125" style="4" bestFit="1" customWidth="1"/>
    <col min="2" max="2" width="67.42578125" style="4" customWidth="1"/>
    <col min="3" max="3" width="21.7109375" style="4" bestFit="1" customWidth="1"/>
    <col min="4" max="4" width="16.42578125" style="4" bestFit="1" customWidth="1"/>
    <col min="5" max="5" width="16.85546875" style="4" customWidth="1"/>
    <col min="6" max="6" width="16.42578125" style="4" bestFit="1" customWidth="1"/>
    <col min="7" max="7" width="17.28515625" style="4" customWidth="1"/>
    <col min="8" max="8" width="13.28515625" style="4" bestFit="1" customWidth="1"/>
    <col min="9" max="9" width="17.7109375" style="4" customWidth="1"/>
    <col min="10" max="10" width="13.28515625" style="4" bestFit="1" customWidth="1"/>
    <col min="11" max="11" width="13" style="4" bestFit="1" customWidth="1"/>
    <col min="12" max="12" width="13" style="17" bestFit="1" customWidth="1"/>
    <col min="13" max="13" width="21.7109375" style="17" bestFit="1" customWidth="1"/>
    <col min="14" max="14" width="13" style="17" bestFit="1" customWidth="1"/>
    <col min="15" max="15" width="21.7109375" style="17" bestFit="1" customWidth="1"/>
    <col min="16" max="16" width="13" style="17" bestFit="1" customWidth="1"/>
    <col min="17" max="17" width="14.7109375" style="17" customWidth="1"/>
    <col min="18" max="18" width="13" style="17" bestFit="1" customWidth="1"/>
    <col min="19" max="19" width="34.7109375" style="17" customWidth="1"/>
    <col min="20" max="16384" width="9.28515625" style="17"/>
  </cols>
  <sheetData>
    <row r="1" spans="1:19">
      <c r="A1" s="2" t="s">
        <v>30</v>
      </c>
      <c r="B1" s="3" t="str">
        <f>'Info '!C2</f>
        <v>JSC "VTB Bank (Georgia)"</v>
      </c>
    </row>
    <row r="2" spans="1:19">
      <c r="A2" s="2" t="s">
        <v>31</v>
      </c>
      <c r="B2" s="324">
        <f>'Info '!D2</f>
        <v>45838</v>
      </c>
    </row>
    <row r="4" spans="1:19" ht="26.25" thickBot="1">
      <c r="A4" s="4" t="s">
        <v>146</v>
      </c>
      <c r="B4" s="196" t="s">
        <v>251</v>
      </c>
    </row>
    <row r="5" spans="1:19" s="189" customFormat="1">
      <c r="A5" s="184"/>
      <c r="B5" s="185"/>
      <c r="C5" s="186" t="s">
        <v>0</v>
      </c>
      <c r="D5" s="186" t="s">
        <v>1</v>
      </c>
      <c r="E5" s="186" t="s">
        <v>2</v>
      </c>
      <c r="F5" s="186" t="s">
        <v>3</v>
      </c>
      <c r="G5" s="186" t="s">
        <v>4</v>
      </c>
      <c r="H5" s="186" t="s">
        <v>5</v>
      </c>
      <c r="I5" s="186" t="s">
        <v>8</v>
      </c>
      <c r="J5" s="186" t="s">
        <v>9</v>
      </c>
      <c r="K5" s="186" t="s">
        <v>10</v>
      </c>
      <c r="L5" s="186" t="s">
        <v>11</v>
      </c>
      <c r="M5" s="186" t="s">
        <v>12</v>
      </c>
      <c r="N5" s="186" t="s">
        <v>13</v>
      </c>
      <c r="O5" s="186" t="s">
        <v>235</v>
      </c>
      <c r="P5" s="186" t="s">
        <v>236</v>
      </c>
      <c r="Q5" s="186" t="s">
        <v>237</v>
      </c>
      <c r="R5" s="187" t="s">
        <v>238</v>
      </c>
      <c r="S5" s="188" t="s">
        <v>239</v>
      </c>
    </row>
    <row r="6" spans="1:19" s="189" customFormat="1" ht="99" customHeight="1">
      <c r="A6" s="190"/>
      <c r="B6" s="767" t="s">
        <v>240</v>
      </c>
      <c r="C6" s="763">
        <v>0</v>
      </c>
      <c r="D6" s="764"/>
      <c r="E6" s="763">
        <v>0.2</v>
      </c>
      <c r="F6" s="764"/>
      <c r="G6" s="763">
        <v>0.35</v>
      </c>
      <c r="H6" s="764"/>
      <c r="I6" s="763">
        <v>0.5</v>
      </c>
      <c r="J6" s="764"/>
      <c r="K6" s="763">
        <v>0.75</v>
      </c>
      <c r="L6" s="764"/>
      <c r="M6" s="763">
        <v>1</v>
      </c>
      <c r="N6" s="764"/>
      <c r="O6" s="763">
        <v>1.5</v>
      </c>
      <c r="P6" s="764"/>
      <c r="Q6" s="763">
        <v>2.5</v>
      </c>
      <c r="R6" s="764"/>
      <c r="S6" s="765" t="s">
        <v>145</v>
      </c>
    </row>
    <row r="7" spans="1:19" s="189" customFormat="1" ht="30.75" customHeight="1">
      <c r="A7" s="190"/>
      <c r="B7" s="768"/>
      <c r="C7" s="181" t="s">
        <v>148</v>
      </c>
      <c r="D7" s="181" t="s">
        <v>147</v>
      </c>
      <c r="E7" s="181" t="s">
        <v>148</v>
      </c>
      <c r="F7" s="181" t="s">
        <v>147</v>
      </c>
      <c r="G7" s="181" t="s">
        <v>148</v>
      </c>
      <c r="H7" s="181" t="s">
        <v>147</v>
      </c>
      <c r="I7" s="181" t="s">
        <v>148</v>
      </c>
      <c r="J7" s="181" t="s">
        <v>147</v>
      </c>
      <c r="K7" s="181" t="s">
        <v>148</v>
      </c>
      <c r="L7" s="181" t="s">
        <v>147</v>
      </c>
      <c r="M7" s="181" t="s">
        <v>148</v>
      </c>
      <c r="N7" s="181" t="s">
        <v>147</v>
      </c>
      <c r="O7" s="181" t="s">
        <v>148</v>
      </c>
      <c r="P7" s="181" t="s">
        <v>147</v>
      </c>
      <c r="Q7" s="181" t="s">
        <v>148</v>
      </c>
      <c r="R7" s="181" t="s">
        <v>147</v>
      </c>
      <c r="S7" s="766"/>
    </row>
    <row r="8" spans="1:19" s="82" customFormat="1">
      <c r="A8" s="81">
        <v>1</v>
      </c>
      <c r="B8" s="1" t="s">
        <v>51</v>
      </c>
      <c r="C8" s="574">
        <v>351</v>
      </c>
      <c r="D8" s="574"/>
      <c r="E8" s="574">
        <v>0</v>
      </c>
      <c r="F8" s="573"/>
      <c r="G8" s="574">
        <v>0</v>
      </c>
      <c r="H8" s="574"/>
      <c r="I8" s="574">
        <v>0</v>
      </c>
      <c r="J8" s="574"/>
      <c r="K8" s="574">
        <v>0</v>
      </c>
      <c r="L8" s="574"/>
      <c r="M8" s="574">
        <v>0</v>
      </c>
      <c r="N8" s="574"/>
      <c r="O8" s="574">
        <v>0</v>
      </c>
      <c r="P8" s="574"/>
      <c r="Q8" s="574">
        <v>0</v>
      </c>
      <c r="R8" s="573"/>
      <c r="S8" s="197">
        <f>$C$6*SUM(C8:D8)+$E$6*SUM(E8:F8)+$G$6*SUM(G8:H8)+$I$6*SUM(I8:J8)+$K$6*SUM(K8:L8)+$M$6*SUM(M8:N8)+$O$6*SUM(O8:P8)+$Q$6*SUM(Q8:R8)</f>
        <v>0</v>
      </c>
    </row>
    <row r="9" spans="1:19" s="82" customFormat="1">
      <c r="A9" s="81">
        <v>2</v>
      </c>
      <c r="B9" s="1" t="s">
        <v>52</v>
      </c>
      <c r="C9" s="574">
        <v>0</v>
      </c>
      <c r="D9" s="574"/>
      <c r="E9" s="574">
        <v>0</v>
      </c>
      <c r="F9" s="574"/>
      <c r="G9" s="574">
        <v>0</v>
      </c>
      <c r="H9" s="574"/>
      <c r="I9" s="574">
        <v>0</v>
      </c>
      <c r="J9" s="574"/>
      <c r="K9" s="574">
        <v>0</v>
      </c>
      <c r="L9" s="574"/>
      <c r="M9" s="574">
        <v>0</v>
      </c>
      <c r="N9" s="574"/>
      <c r="O9" s="574">
        <v>0</v>
      </c>
      <c r="P9" s="574"/>
      <c r="Q9" s="574">
        <v>0</v>
      </c>
      <c r="R9" s="573"/>
      <c r="S9" s="197">
        <f t="shared" ref="S9:S21" si="0">$C$6*SUM(C9:D9)+$E$6*SUM(E9:F9)+$G$6*SUM(G9:H9)+$I$6*SUM(I9:J9)+$K$6*SUM(K9:L9)+$M$6*SUM(M9:N9)+$O$6*SUM(O9:P9)+$Q$6*SUM(Q9:R9)</f>
        <v>0</v>
      </c>
    </row>
    <row r="10" spans="1:19" s="82" customFormat="1">
      <c r="A10" s="81">
        <v>3</v>
      </c>
      <c r="B10" s="1" t="s">
        <v>164</v>
      </c>
      <c r="C10" s="574">
        <v>0</v>
      </c>
      <c r="D10" s="574"/>
      <c r="E10" s="574">
        <v>0</v>
      </c>
      <c r="F10" s="574"/>
      <c r="G10" s="574">
        <v>0</v>
      </c>
      <c r="H10" s="574"/>
      <c r="I10" s="574">
        <v>0</v>
      </c>
      <c r="J10" s="574"/>
      <c r="K10" s="574">
        <v>0</v>
      </c>
      <c r="L10" s="574"/>
      <c r="M10" s="574">
        <v>0</v>
      </c>
      <c r="N10" s="574"/>
      <c r="O10" s="574">
        <v>0</v>
      </c>
      <c r="P10" s="574"/>
      <c r="Q10" s="574">
        <v>0</v>
      </c>
      <c r="R10" s="573"/>
      <c r="S10" s="197">
        <f t="shared" si="0"/>
        <v>0</v>
      </c>
    </row>
    <row r="11" spans="1:19" s="82" customFormat="1">
      <c r="A11" s="81">
        <v>4</v>
      </c>
      <c r="B11" s="1" t="s">
        <v>53</v>
      </c>
      <c r="C11" s="574">
        <v>0</v>
      </c>
      <c r="D11" s="574"/>
      <c r="E11" s="574">
        <v>0</v>
      </c>
      <c r="F11" s="574"/>
      <c r="G11" s="574">
        <v>0</v>
      </c>
      <c r="H11" s="574"/>
      <c r="I11" s="574">
        <v>0</v>
      </c>
      <c r="J11" s="574"/>
      <c r="K11" s="574">
        <v>0</v>
      </c>
      <c r="L11" s="574"/>
      <c r="M11" s="574">
        <v>0</v>
      </c>
      <c r="N11" s="574"/>
      <c r="O11" s="574">
        <v>0</v>
      </c>
      <c r="P11" s="574"/>
      <c r="Q11" s="574">
        <v>0</v>
      </c>
      <c r="R11" s="573"/>
      <c r="S11" s="197">
        <f t="shared" si="0"/>
        <v>0</v>
      </c>
    </row>
    <row r="12" spans="1:19" s="82" customFormat="1">
      <c r="A12" s="81">
        <v>5</v>
      </c>
      <c r="B12" s="1" t="s">
        <v>54</v>
      </c>
      <c r="C12" s="574">
        <v>0</v>
      </c>
      <c r="D12" s="574"/>
      <c r="E12" s="574">
        <v>0</v>
      </c>
      <c r="F12" s="574"/>
      <c r="G12" s="574">
        <v>0</v>
      </c>
      <c r="H12" s="574"/>
      <c r="I12" s="574">
        <v>0</v>
      </c>
      <c r="J12" s="574"/>
      <c r="K12" s="574">
        <v>0</v>
      </c>
      <c r="L12" s="574"/>
      <c r="M12" s="574">
        <v>0</v>
      </c>
      <c r="N12" s="574"/>
      <c r="O12" s="574">
        <v>0</v>
      </c>
      <c r="P12" s="574"/>
      <c r="Q12" s="574">
        <v>0</v>
      </c>
      <c r="R12" s="573"/>
      <c r="S12" s="197">
        <f t="shared" si="0"/>
        <v>0</v>
      </c>
    </row>
    <row r="13" spans="1:19" s="82" customFormat="1">
      <c r="A13" s="81">
        <v>6</v>
      </c>
      <c r="B13" s="1" t="s">
        <v>55</v>
      </c>
      <c r="C13" s="574">
        <v>0</v>
      </c>
      <c r="D13" s="574"/>
      <c r="E13" s="574">
        <v>5743762.6886999998</v>
      </c>
      <c r="F13" s="574"/>
      <c r="G13" s="574">
        <v>0</v>
      </c>
      <c r="H13" s="574"/>
      <c r="I13" s="574">
        <v>-0.27309999987483025</v>
      </c>
      <c r="J13" s="574"/>
      <c r="K13" s="574">
        <v>0</v>
      </c>
      <c r="L13" s="574"/>
      <c r="M13" s="574">
        <v>1476228.5844000001</v>
      </c>
      <c r="N13" s="574">
        <v>0</v>
      </c>
      <c r="O13" s="574">
        <v>0</v>
      </c>
      <c r="P13" s="574"/>
      <c r="Q13" s="574">
        <v>0</v>
      </c>
      <c r="R13" s="573"/>
      <c r="S13" s="197">
        <f t="shared" si="0"/>
        <v>2624980.9855900002</v>
      </c>
    </row>
    <row r="14" spans="1:19" s="82" customFormat="1">
      <c r="A14" s="81">
        <v>7</v>
      </c>
      <c r="B14" s="1" t="s">
        <v>56</v>
      </c>
      <c r="C14" s="574">
        <v>0</v>
      </c>
      <c r="D14" s="574">
        <v>0</v>
      </c>
      <c r="E14" s="574">
        <v>0</v>
      </c>
      <c r="F14" s="574">
        <v>0</v>
      </c>
      <c r="G14" s="574">
        <v>0</v>
      </c>
      <c r="H14" s="574"/>
      <c r="I14" s="574">
        <v>0</v>
      </c>
      <c r="J14" s="574">
        <v>0</v>
      </c>
      <c r="K14" s="574">
        <v>0</v>
      </c>
      <c r="L14" s="574"/>
      <c r="M14" s="574">
        <v>97603175.861015603</v>
      </c>
      <c r="N14" s="574">
        <v>105799.72881314371</v>
      </c>
      <c r="O14" s="574">
        <v>0</v>
      </c>
      <c r="P14" s="574">
        <v>0</v>
      </c>
      <c r="Q14" s="574">
        <v>0</v>
      </c>
      <c r="R14" s="573">
        <v>0</v>
      </c>
      <c r="S14" s="197">
        <f t="shared" si="0"/>
        <v>97708975.589828745</v>
      </c>
    </row>
    <row r="15" spans="1:19" s="82" customFormat="1">
      <c r="A15" s="81">
        <v>8</v>
      </c>
      <c r="B15" s="1" t="s">
        <v>57</v>
      </c>
      <c r="C15" s="574">
        <v>0</v>
      </c>
      <c r="D15" s="574"/>
      <c r="E15" s="574">
        <v>0</v>
      </c>
      <c r="F15" s="574"/>
      <c r="G15" s="574">
        <v>0</v>
      </c>
      <c r="H15" s="574"/>
      <c r="I15" s="574">
        <v>0</v>
      </c>
      <c r="J15" s="574"/>
      <c r="K15" s="574">
        <v>0</v>
      </c>
      <c r="L15" s="574">
        <v>0</v>
      </c>
      <c r="M15" s="574">
        <v>0</v>
      </c>
      <c r="N15" s="574">
        <v>0</v>
      </c>
      <c r="O15" s="574">
        <v>0</v>
      </c>
      <c r="P15" s="574">
        <v>0</v>
      </c>
      <c r="Q15" s="574">
        <v>0</v>
      </c>
      <c r="R15" s="573"/>
      <c r="S15" s="197">
        <f t="shared" si="0"/>
        <v>0</v>
      </c>
    </row>
    <row r="16" spans="1:19" s="82" customFormat="1">
      <c r="A16" s="81">
        <v>9</v>
      </c>
      <c r="B16" s="1" t="s">
        <v>58</v>
      </c>
      <c r="C16" s="574">
        <v>2003.361378347101</v>
      </c>
      <c r="D16" s="574"/>
      <c r="E16" s="574">
        <v>0</v>
      </c>
      <c r="F16" s="574"/>
      <c r="G16" s="574">
        <v>4967982.5699223261</v>
      </c>
      <c r="H16" s="574">
        <v>0</v>
      </c>
      <c r="I16" s="574">
        <v>0</v>
      </c>
      <c r="J16" s="574"/>
      <c r="K16" s="574">
        <v>0</v>
      </c>
      <c r="L16" s="574"/>
      <c r="M16" s="574">
        <v>0</v>
      </c>
      <c r="N16" s="574"/>
      <c r="O16" s="574">
        <v>0</v>
      </c>
      <c r="P16" s="574"/>
      <c r="Q16" s="574">
        <v>0</v>
      </c>
      <c r="R16" s="573"/>
      <c r="S16" s="197">
        <f t="shared" si="0"/>
        <v>1738793.8994728141</v>
      </c>
    </row>
    <row r="17" spans="1:19" s="82" customFormat="1">
      <c r="A17" s="81">
        <v>10</v>
      </c>
      <c r="B17" s="1" t="s">
        <v>59</v>
      </c>
      <c r="C17" s="574">
        <v>7299.4994009261054</v>
      </c>
      <c r="D17" s="574"/>
      <c r="E17" s="574">
        <v>0</v>
      </c>
      <c r="F17" s="574"/>
      <c r="G17" s="574">
        <v>0</v>
      </c>
      <c r="H17" s="574"/>
      <c r="I17" s="574">
        <v>18911.319229821951</v>
      </c>
      <c r="J17" s="574"/>
      <c r="K17" s="574">
        <v>0</v>
      </c>
      <c r="L17" s="574"/>
      <c r="M17" s="574">
        <v>8505451.3253261466</v>
      </c>
      <c r="N17" s="574"/>
      <c r="O17" s="574">
        <v>32414763.568843905</v>
      </c>
      <c r="P17" s="574"/>
      <c r="Q17" s="574">
        <v>0</v>
      </c>
      <c r="R17" s="573"/>
      <c r="S17" s="197">
        <f t="shared" si="0"/>
        <v>57137052.338206917</v>
      </c>
    </row>
    <row r="18" spans="1:19" s="82" customFormat="1">
      <c r="A18" s="81">
        <v>11</v>
      </c>
      <c r="B18" s="1" t="s">
        <v>60</v>
      </c>
      <c r="C18" s="574">
        <v>0</v>
      </c>
      <c r="D18" s="574"/>
      <c r="E18" s="574">
        <v>0</v>
      </c>
      <c r="F18" s="574"/>
      <c r="G18" s="574">
        <v>0</v>
      </c>
      <c r="H18" s="574"/>
      <c r="I18" s="574">
        <v>0</v>
      </c>
      <c r="J18" s="574"/>
      <c r="K18" s="574">
        <v>0</v>
      </c>
      <c r="L18" s="574"/>
      <c r="M18" s="574">
        <v>0</v>
      </c>
      <c r="N18" s="574"/>
      <c r="O18" s="574">
        <v>0</v>
      </c>
      <c r="P18" s="574"/>
      <c r="Q18" s="574">
        <v>0</v>
      </c>
      <c r="R18" s="573"/>
      <c r="S18" s="197">
        <f t="shared" si="0"/>
        <v>0</v>
      </c>
    </row>
    <row r="19" spans="1:19" s="82" customFormat="1">
      <c r="A19" s="81">
        <v>12</v>
      </c>
      <c r="B19" s="1" t="s">
        <v>61</v>
      </c>
      <c r="C19" s="574">
        <v>0</v>
      </c>
      <c r="D19" s="574"/>
      <c r="E19" s="574">
        <v>0</v>
      </c>
      <c r="F19" s="574"/>
      <c r="G19" s="574">
        <v>0</v>
      </c>
      <c r="H19" s="574"/>
      <c r="I19" s="574">
        <v>0</v>
      </c>
      <c r="J19" s="574"/>
      <c r="K19" s="574">
        <v>0</v>
      </c>
      <c r="L19" s="574"/>
      <c r="M19" s="574">
        <v>0</v>
      </c>
      <c r="N19" s="574"/>
      <c r="O19" s="574">
        <v>0</v>
      </c>
      <c r="P19" s="574"/>
      <c r="Q19" s="574">
        <v>0</v>
      </c>
      <c r="R19" s="573"/>
      <c r="S19" s="197">
        <f t="shared" si="0"/>
        <v>0</v>
      </c>
    </row>
    <row r="20" spans="1:19" s="82" customFormat="1">
      <c r="A20" s="81">
        <v>13</v>
      </c>
      <c r="B20" s="1" t="s">
        <v>144</v>
      </c>
      <c r="C20" s="574">
        <v>0</v>
      </c>
      <c r="D20" s="574"/>
      <c r="E20" s="574">
        <v>0</v>
      </c>
      <c r="F20" s="574"/>
      <c r="G20" s="574">
        <v>0</v>
      </c>
      <c r="H20" s="574"/>
      <c r="I20" s="574">
        <v>0</v>
      </c>
      <c r="J20" s="574"/>
      <c r="K20" s="574">
        <v>0</v>
      </c>
      <c r="L20" s="574"/>
      <c r="M20" s="574">
        <v>0</v>
      </c>
      <c r="N20" s="574"/>
      <c r="O20" s="574">
        <v>0</v>
      </c>
      <c r="P20" s="574"/>
      <c r="Q20" s="574">
        <v>0</v>
      </c>
      <c r="R20" s="573"/>
      <c r="S20" s="197">
        <f t="shared" si="0"/>
        <v>0</v>
      </c>
    </row>
    <row r="21" spans="1:19" s="82" customFormat="1">
      <c r="A21" s="81">
        <v>14</v>
      </c>
      <c r="B21" s="1" t="s">
        <v>63</v>
      </c>
      <c r="C21" s="574">
        <v>189475863.48879999</v>
      </c>
      <c r="D21" s="574"/>
      <c r="E21" s="574">
        <v>0</v>
      </c>
      <c r="F21" s="574"/>
      <c r="G21" s="574">
        <v>0</v>
      </c>
      <c r="H21" s="574"/>
      <c r="I21" s="574">
        <v>0</v>
      </c>
      <c r="J21" s="574"/>
      <c r="K21" s="574">
        <v>0</v>
      </c>
      <c r="L21" s="574"/>
      <c r="M21" s="574">
        <v>105304831.84</v>
      </c>
      <c r="N21" s="574"/>
      <c r="O21" s="574">
        <v>0</v>
      </c>
      <c r="P21" s="574"/>
      <c r="Q21" s="574">
        <v>0</v>
      </c>
      <c r="R21" s="573"/>
      <c r="S21" s="197">
        <f t="shared" si="0"/>
        <v>105304831.84</v>
      </c>
    </row>
    <row r="22" spans="1:19" ht="13.5" thickBot="1">
      <c r="A22" s="83"/>
      <c r="B22" s="84" t="s">
        <v>64</v>
      </c>
      <c r="C22" s="85">
        <f>SUM(C8:C21)</f>
        <v>189485517.34957927</v>
      </c>
      <c r="D22" s="85">
        <f t="shared" ref="D22:J22" si="1">SUM(D8:D21)</f>
        <v>0</v>
      </c>
      <c r="E22" s="85">
        <f t="shared" si="1"/>
        <v>5743762.6886999998</v>
      </c>
      <c r="F22" s="85">
        <f t="shared" si="1"/>
        <v>0</v>
      </c>
      <c r="G22" s="85">
        <f t="shared" si="1"/>
        <v>4967982.5699223261</v>
      </c>
      <c r="H22" s="85">
        <f t="shared" si="1"/>
        <v>0</v>
      </c>
      <c r="I22" s="85">
        <f t="shared" si="1"/>
        <v>18911.046129822076</v>
      </c>
      <c r="J22" s="85">
        <f t="shared" si="1"/>
        <v>0</v>
      </c>
      <c r="K22" s="85">
        <f t="shared" ref="K22:S22" si="2">SUM(K8:K21)</f>
        <v>0</v>
      </c>
      <c r="L22" s="85">
        <f t="shared" si="2"/>
        <v>0</v>
      </c>
      <c r="M22" s="85">
        <f t="shared" si="2"/>
        <v>212889687.61074173</v>
      </c>
      <c r="N22" s="85">
        <f t="shared" si="2"/>
        <v>105799.72881314371</v>
      </c>
      <c r="O22" s="85">
        <f t="shared" si="2"/>
        <v>32414763.568843905</v>
      </c>
      <c r="P22" s="85">
        <f t="shared" si="2"/>
        <v>0</v>
      </c>
      <c r="Q22" s="85">
        <f t="shared" si="2"/>
        <v>0</v>
      </c>
      <c r="R22" s="85">
        <f t="shared" si="2"/>
        <v>0</v>
      </c>
      <c r="S22" s="198">
        <f t="shared" si="2"/>
        <v>264514634.65309849</v>
      </c>
    </row>
    <row r="23" spans="1:19">
      <c r="S23" s="731">
        <f>S22-'[4]Risk Weighted Risk Exposures'!$P$48-'[4]Risk Weighted Risk Exposures'!$O$78</f>
        <v>2.7663190849125385E-8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zoomScale="60" zoomScaleNormal="60" workbookViewId="0">
      <pane xSplit="2" ySplit="6" topLeftCell="M7" activePane="bottomRight" state="frozen"/>
      <selection activeCell="B2" sqref="B2"/>
      <selection pane="topRight" activeCell="B2" sqref="B2"/>
      <selection pane="bottomLeft" activeCell="B2" sqref="B2"/>
      <selection pane="bottomRight" activeCell="C7" sqref="C7:U20"/>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JSC "VTB Bank (Georgia)"</v>
      </c>
    </row>
    <row r="2" spans="1:22">
      <c r="A2" s="2" t="s">
        <v>31</v>
      </c>
      <c r="B2" s="324">
        <f>'Info '!D2</f>
        <v>45838</v>
      </c>
    </row>
    <row r="4" spans="1:22" ht="13.5" thickBot="1">
      <c r="A4" s="4" t="s">
        <v>243</v>
      </c>
      <c r="B4" s="86" t="s">
        <v>50</v>
      </c>
      <c r="V4" s="18" t="s">
        <v>35</v>
      </c>
    </row>
    <row r="5" spans="1:22" ht="12.75" customHeight="1">
      <c r="A5" s="87"/>
      <c r="B5" s="88"/>
      <c r="C5" s="769" t="s">
        <v>169</v>
      </c>
      <c r="D5" s="770"/>
      <c r="E5" s="770"/>
      <c r="F5" s="770"/>
      <c r="G5" s="770"/>
      <c r="H5" s="770"/>
      <c r="I5" s="770"/>
      <c r="J5" s="770"/>
      <c r="K5" s="770"/>
      <c r="L5" s="771"/>
      <c r="M5" s="772" t="s">
        <v>170</v>
      </c>
      <c r="N5" s="773"/>
      <c r="O5" s="773"/>
      <c r="P5" s="773"/>
      <c r="Q5" s="773"/>
      <c r="R5" s="773"/>
      <c r="S5" s="774"/>
      <c r="T5" s="777" t="s">
        <v>241</v>
      </c>
      <c r="U5" s="777" t="s">
        <v>242</v>
      </c>
      <c r="V5" s="775" t="s">
        <v>76</v>
      </c>
    </row>
    <row r="6" spans="1:22" s="52" customFormat="1" ht="102">
      <c r="A6" s="49"/>
      <c r="B6" s="89"/>
      <c r="C6" s="90" t="s">
        <v>65</v>
      </c>
      <c r="D6" s="163" t="s">
        <v>66</v>
      </c>
      <c r="E6" s="116" t="s">
        <v>172</v>
      </c>
      <c r="F6" s="116" t="s">
        <v>173</v>
      </c>
      <c r="G6" s="163" t="s">
        <v>176</v>
      </c>
      <c r="H6" s="163" t="s">
        <v>171</v>
      </c>
      <c r="I6" s="163" t="s">
        <v>67</v>
      </c>
      <c r="J6" s="163" t="s">
        <v>68</v>
      </c>
      <c r="K6" s="91" t="s">
        <v>69</v>
      </c>
      <c r="L6" s="92" t="s">
        <v>70</v>
      </c>
      <c r="M6" s="90" t="s">
        <v>174</v>
      </c>
      <c r="N6" s="91" t="s">
        <v>71</v>
      </c>
      <c r="O6" s="91" t="s">
        <v>72</v>
      </c>
      <c r="P6" s="91" t="s">
        <v>73</v>
      </c>
      <c r="Q6" s="91" t="s">
        <v>74</v>
      </c>
      <c r="R6" s="91" t="s">
        <v>75</v>
      </c>
      <c r="S6" s="183" t="s">
        <v>175</v>
      </c>
      <c r="T6" s="778"/>
      <c r="U6" s="778"/>
      <c r="V6" s="776"/>
    </row>
    <row r="7" spans="1:22" s="82" customFormat="1">
      <c r="A7" s="93">
        <v>1</v>
      </c>
      <c r="B7" s="1" t="s">
        <v>51</v>
      </c>
      <c r="C7" s="572"/>
      <c r="D7" s="572">
        <v>0</v>
      </c>
      <c r="E7" s="572"/>
      <c r="F7" s="572"/>
      <c r="G7" s="572"/>
      <c r="H7" s="572"/>
      <c r="I7" s="572"/>
      <c r="J7" s="572">
        <v>0</v>
      </c>
      <c r="K7" s="572"/>
      <c r="L7" s="571"/>
      <c r="M7" s="570"/>
      <c r="N7" s="572"/>
      <c r="O7" s="572"/>
      <c r="P7" s="572"/>
      <c r="Q7" s="572"/>
      <c r="R7" s="572"/>
      <c r="S7" s="571"/>
      <c r="T7" s="569">
        <v>0</v>
      </c>
      <c r="U7" s="568"/>
      <c r="V7" s="95">
        <f>SUM(C7:S7)</f>
        <v>0</v>
      </c>
    </row>
    <row r="8" spans="1:22" s="82" customFormat="1">
      <c r="A8" s="93">
        <v>2</v>
      </c>
      <c r="B8" s="1" t="s">
        <v>52</v>
      </c>
      <c r="C8" s="572"/>
      <c r="D8" s="572">
        <v>0</v>
      </c>
      <c r="E8" s="572"/>
      <c r="F8" s="572"/>
      <c r="G8" s="572"/>
      <c r="H8" s="572"/>
      <c r="I8" s="572"/>
      <c r="J8" s="572">
        <v>0</v>
      </c>
      <c r="K8" s="572"/>
      <c r="L8" s="571"/>
      <c r="M8" s="570"/>
      <c r="N8" s="572"/>
      <c r="O8" s="572"/>
      <c r="P8" s="572"/>
      <c r="Q8" s="572"/>
      <c r="R8" s="572"/>
      <c r="S8" s="571"/>
      <c r="T8" s="568">
        <v>0</v>
      </c>
      <c r="U8" s="568"/>
      <c r="V8" s="95">
        <f t="shared" ref="V8:V20" si="0">SUM(C8:S8)</f>
        <v>0</v>
      </c>
    </row>
    <row r="9" spans="1:22" s="82" customFormat="1">
      <c r="A9" s="93">
        <v>3</v>
      </c>
      <c r="B9" s="1" t="s">
        <v>165</v>
      </c>
      <c r="C9" s="572"/>
      <c r="D9" s="572">
        <v>0</v>
      </c>
      <c r="E9" s="572"/>
      <c r="F9" s="572"/>
      <c r="G9" s="572"/>
      <c r="H9" s="572"/>
      <c r="I9" s="572"/>
      <c r="J9" s="572">
        <v>0</v>
      </c>
      <c r="K9" s="572"/>
      <c r="L9" s="571"/>
      <c r="M9" s="570"/>
      <c r="N9" s="572"/>
      <c r="O9" s="572"/>
      <c r="P9" s="572"/>
      <c r="Q9" s="572"/>
      <c r="R9" s="572"/>
      <c r="S9" s="571"/>
      <c r="T9" s="568">
        <v>0</v>
      </c>
      <c r="U9" s="568"/>
      <c r="V9" s="95">
        <f t="shared" si="0"/>
        <v>0</v>
      </c>
    </row>
    <row r="10" spans="1:22" s="82" customFormat="1">
      <c r="A10" s="93">
        <v>4</v>
      </c>
      <c r="B10" s="1" t="s">
        <v>53</v>
      </c>
      <c r="C10" s="572"/>
      <c r="D10" s="572">
        <v>0</v>
      </c>
      <c r="E10" s="572"/>
      <c r="F10" s="572"/>
      <c r="G10" s="572"/>
      <c r="H10" s="572"/>
      <c r="I10" s="572"/>
      <c r="J10" s="572">
        <v>0</v>
      </c>
      <c r="K10" s="572"/>
      <c r="L10" s="571"/>
      <c r="M10" s="570"/>
      <c r="N10" s="572"/>
      <c r="O10" s="572"/>
      <c r="P10" s="572"/>
      <c r="Q10" s="572"/>
      <c r="R10" s="572"/>
      <c r="S10" s="571"/>
      <c r="T10" s="568">
        <v>0</v>
      </c>
      <c r="U10" s="568"/>
      <c r="V10" s="95">
        <f t="shared" si="0"/>
        <v>0</v>
      </c>
    </row>
    <row r="11" spans="1:22" s="82" customFormat="1">
      <c r="A11" s="93">
        <v>5</v>
      </c>
      <c r="B11" s="1" t="s">
        <v>54</v>
      </c>
      <c r="C11" s="572"/>
      <c r="D11" s="572">
        <v>0</v>
      </c>
      <c r="E11" s="572"/>
      <c r="F11" s="572"/>
      <c r="G11" s="572"/>
      <c r="H11" s="572"/>
      <c r="I11" s="572"/>
      <c r="J11" s="572">
        <v>0</v>
      </c>
      <c r="K11" s="572"/>
      <c r="L11" s="571"/>
      <c r="M11" s="570"/>
      <c r="N11" s="572"/>
      <c r="O11" s="572"/>
      <c r="P11" s="572"/>
      <c r="Q11" s="572"/>
      <c r="R11" s="572"/>
      <c r="S11" s="571"/>
      <c r="T11" s="568">
        <v>0</v>
      </c>
      <c r="U11" s="568"/>
      <c r="V11" s="95">
        <f t="shared" si="0"/>
        <v>0</v>
      </c>
    </row>
    <row r="12" spans="1:22" s="82" customFormat="1">
      <c r="A12" s="93">
        <v>6</v>
      </c>
      <c r="B12" s="1" t="s">
        <v>55</v>
      </c>
      <c r="C12" s="572"/>
      <c r="D12" s="572">
        <v>0</v>
      </c>
      <c r="E12" s="572"/>
      <c r="F12" s="572"/>
      <c r="G12" s="572"/>
      <c r="H12" s="572"/>
      <c r="I12" s="572"/>
      <c r="J12" s="572">
        <v>0</v>
      </c>
      <c r="K12" s="572"/>
      <c r="L12" s="571"/>
      <c r="M12" s="570"/>
      <c r="N12" s="572"/>
      <c r="O12" s="572"/>
      <c r="P12" s="572"/>
      <c r="Q12" s="572"/>
      <c r="R12" s="572"/>
      <c r="S12" s="571"/>
      <c r="T12" s="568">
        <v>0</v>
      </c>
      <c r="U12" s="568"/>
      <c r="V12" s="95">
        <f t="shared" si="0"/>
        <v>0</v>
      </c>
    </row>
    <row r="13" spans="1:22" s="82" customFormat="1">
      <c r="A13" s="93">
        <v>7</v>
      </c>
      <c r="B13" s="1" t="s">
        <v>56</v>
      </c>
      <c r="C13" s="572"/>
      <c r="D13" s="572">
        <v>224545</v>
      </c>
      <c r="E13" s="572"/>
      <c r="F13" s="572"/>
      <c r="G13" s="572"/>
      <c r="H13" s="572"/>
      <c r="I13" s="572"/>
      <c r="J13" s="572">
        <v>0</v>
      </c>
      <c r="K13" s="572"/>
      <c r="L13" s="571"/>
      <c r="M13" s="570"/>
      <c r="N13" s="572"/>
      <c r="O13" s="572"/>
      <c r="P13" s="572"/>
      <c r="Q13" s="572"/>
      <c r="R13" s="572"/>
      <c r="S13" s="571"/>
      <c r="T13" s="568">
        <v>200000</v>
      </c>
      <c r="U13" s="568">
        <v>24545</v>
      </c>
      <c r="V13" s="95">
        <f t="shared" si="0"/>
        <v>224545</v>
      </c>
    </row>
    <row r="14" spans="1:22" s="82" customFormat="1">
      <c r="A14" s="93">
        <v>8</v>
      </c>
      <c r="B14" s="1" t="s">
        <v>57</v>
      </c>
      <c r="C14" s="572"/>
      <c r="D14" s="572">
        <v>0</v>
      </c>
      <c r="E14" s="572"/>
      <c r="F14" s="572"/>
      <c r="G14" s="572"/>
      <c r="H14" s="572"/>
      <c r="I14" s="572"/>
      <c r="J14" s="572">
        <v>0</v>
      </c>
      <c r="K14" s="572"/>
      <c r="L14" s="571"/>
      <c r="M14" s="570"/>
      <c r="N14" s="572"/>
      <c r="O14" s="572"/>
      <c r="P14" s="572"/>
      <c r="Q14" s="572"/>
      <c r="R14" s="572"/>
      <c r="S14" s="571"/>
      <c r="T14" s="568">
        <v>0</v>
      </c>
      <c r="U14" s="568">
        <v>0</v>
      </c>
      <c r="V14" s="95">
        <f t="shared" si="0"/>
        <v>0</v>
      </c>
    </row>
    <row r="15" spans="1:22" s="82" customFormat="1">
      <c r="A15" s="93">
        <v>9</v>
      </c>
      <c r="B15" s="1" t="s">
        <v>58</v>
      </c>
      <c r="C15" s="572"/>
      <c r="D15" s="572">
        <v>0</v>
      </c>
      <c r="E15" s="572"/>
      <c r="F15" s="572"/>
      <c r="G15" s="572"/>
      <c r="H15" s="572"/>
      <c r="I15" s="572"/>
      <c r="J15" s="572">
        <v>0</v>
      </c>
      <c r="K15" s="572"/>
      <c r="L15" s="571"/>
      <c r="M15" s="570"/>
      <c r="N15" s="572"/>
      <c r="O15" s="572"/>
      <c r="P15" s="572"/>
      <c r="Q15" s="572"/>
      <c r="R15" s="572"/>
      <c r="S15" s="571"/>
      <c r="T15" s="568">
        <v>0</v>
      </c>
      <c r="U15" s="568"/>
      <c r="V15" s="95">
        <f t="shared" si="0"/>
        <v>0</v>
      </c>
    </row>
    <row r="16" spans="1:22" s="82" customFormat="1">
      <c r="A16" s="93">
        <v>10</v>
      </c>
      <c r="B16" s="1" t="s">
        <v>59</v>
      </c>
      <c r="C16" s="572"/>
      <c r="D16" s="572">
        <v>0</v>
      </c>
      <c r="E16" s="572"/>
      <c r="F16" s="572"/>
      <c r="G16" s="572"/>
      <c r="H16" s="572"/>
      <c r="I16" s="572"/>
      <c r="J16" s="572">
        <v>0</v>
      </c>
      <c r="K16" s="572"/>
      <c r="L16" s="571"/>
      <c r="M16" s="570"/>
      <c r="N16" s="572"/>
      <c r="O16" s="572"/>
      <c r="P16" s="572"/>
      <c r="Q16" s="572"/>
      <c r="R16" s="572"/>
      <c r="S16" s="571"/>
      <c r="T16" s="568">
        <v>0</v>
      </c>
      <c r="U16" s="568"/>
      <c r="V16" s="95">
        <f t="shared" si="0"/>
        <v>0</v>
      </c>
    </row>
    <row r="17" spans="1:22" s="82" customFormat="1">
      <c r="A17" s="93">
        <v>11</v>
      </c>
      <c r="B17" s="1" t="s">
        <v>60</v>
      </c>
      <c r="C17" s="572"/>
      <c r="D17" s="572">
        <v>0</v>
      </c>
      <c r="E17" s="572"/>
      <c r="F17" s="572"/>
      <c r="G17" s="572"/>
      <c r="H17" s="572"/>
      <c r="I17" s="572"/>
      <c r="J17" s="572">
        <v>0</v>
      </c>
      <c r="K17" s="572"/>
      <c r="L17" s="571"/>
      <c r="M17" s="570"/>
      <c r="N17" s="572"/>
      <c r="O17" s="572"/>
      <c r="P17" s="572"/>
      <c r="Q17" s="572"/>
      <c r="R17" s="572"/>
      <c r="S17" s="571"/>
      <c r="T17" s="568">
        <v>0</v>
      </c>
      <c r="U17" s="568"/>
      <c r="V17" s="95">
        <f t="shared" si="0"/>
        <v>0</v>
      </c>
    </row>
    <row r="18" spans="1:22" s="82" customFormat="1">
      <c r="A18" s="93">
        <v>12</v>
      </c>
      <c r="B18" s="1" t="s">
        <v>61</v>
      </c>
      <c r="C18" s="572"/>
      <c r="D18" s="572">
        <v>0</v>
      </c>
      <c r="E18" s="572"/>
      <c r="F18" s="572"/>
      <c r="G18" s="572"/>
      <c r="H18" s="572"/>
      <c r="I18" s="572"/>
      <c r="J18" s="572">
        <v>0</v>
      </c>
      <c r="K18" s="572"/>
      <c r="L18" s="571"/>
      <c r="M18" s="570"/>
      <c r="N18" s="572"/>
      <c r="O18" s="572"/>
      <c r="P18" s="572"/>
      <c r="Q18" s="572"/>
      <c r="R18" s="572"/>
      <c r="S18" s="571"/>
      <c r="T18" s="568">
        <v>0</v>
      </c>
      <c r="U18" s="568"/>
      <c r="V18" s="95">
        <f t="shared" si="0"/>
        <v>0</v>
      </c>
    </row>
    <row r="19" spans="1:22" s="82" customFormat="1">
      <c r="A19" s="93">
        <v>13</v>
      </c>
      <c r="B19" s="1" t="s">
        <v>62</v>
      </c>
      <c r="C19" s="572"/>
      <c r="D19" s="572">
        <v>0</v>
      </c>
      <c r="E19" s="572"/>
      <c r="F19" s="572"/>
      <c r="G19" s="572"/>
      <c r="H19" s="572"/>
      <c r="I19" s="572"/>
      <c r="J19" s="572">
        <v>0</v>
      </c>
      <c r="K19" s="572"/>
      <c r="L19" s="571"/>
      <c r="M19" s="570"/>
      <c r="N19" s="572"/>
      <c r="O19" s="572"/>
      <c r="P19" s="572"/>
      <c r="Q19" s="572"/>
      <c r="R19" s="572"/>
      <c r="S19" s="571"/>
      <c r="T19" s="568">
        <v>0</v>
      </c>
      <c r="U19" s="568"/>
      <c r="V19" s="95">
        <f t="shared" si="0"/>
        <v>0</v>
      </c>
    </row>
    <row r="20" spans="1:22" s="82" customFormat="1">
      <c r="A20" s="93">
        <v>14</v>
      </c>
      <c r="B20" s="1" t="s">
        <v>63</v>
      </c>
      <c r="C20" s="572"/>
      <c r="D20" s="572">
        <v>0</v>
      </c>
      <c r="E20" s="572"/>
      <c r="F20" s="572"/>
      <c r="G20" s="572"/>
      <c r="H20" s="572"/>
      <c r="I20" s="572"/>
      <c r="J20" s="572">
        <v>0</v>
      </c>
      <c r="K20" s="572"/>
      <c r="L20" s="571"/>
      <c r="M20" s="570"/>
      <c r="N20" s="572"/>
      <c r="O20" s="572"/>
      <c r="P20" s="572"/>
      <c r="Q20" s="572"/>
      <c r="R20" s="572"/>
      <c r="S20" s="571"/>
      <c r="T20" s="568">
        <v>0</v>
      </c>
      <c r="U20" s="568"/>
      <c r="V20" s="95">
        <f t="shared" si="0"/>
        <v>0</v>
      </c>
    </row>
    <row r="21" spans="1:22" ht="13.5" thickBot="1">
      <c r="A21" s="83"/>
      <c r="B21" s="96" t="s">
        <v>64</v>
      </c>
      <c r="C21" s="97">
        <f>SUM(C7:C20)</f>
        <v>0</v>
      </c>
      <c r="D21" s="85">
        <f t="shared" ref="D21:V21" si="1">SUM(D7:D20)</f>
        <v>224545</v>
      </c>
      <c r="E21" s="85">
        <f t="shared" si="1"/>
        <v>0</v>
      </c>
      <c r="F21" s="85">
        <f t="shared" si="1"/>
        <v>0</v>
      </c>
      <c r="G21" s="85">
        <f t="shared" si="1"/>
        <v>0</v>
      </c>
      <c r="H21" s="85">
        <f t="shared" si="1"/>
        <v>0</v>
      </c>
      <c r="I21" s="85">
        <f t="shared" si="1"/>
        <v>0</v>
      </c>
      <c r="J21" s="85">
        <f t="shared" si="1"/>
        <v>0</v>
      </c>
      <c r="K21" s="85">
        <f t="shared" si="1"/>
        <v>0</v>
      </c>
      <c r="L21" s="98">
        <f t="shared" si="1"/>
        <v>0</v>
      </c>
      <c r="M21" s="97">
        <f t="shared" si="1"/>
        <v>0</v>
      </c>
      <c r="N21" s="85">
        <f t="shared" si="1"/>
        <v>0</v>
      </c>
      <c r="O21" s="85">
        <f t="shared" si="1"/>
        <v>0</v>
      </c>
      <c r="P21" s="85">
        <f t="shared" si="1"/>
        <v>0</v>
      </c>
      <c r="Q21" s="85">
        <f t="shared" si="1"/>
        <v>0</v>
      </c>
      <c r="R21" s="85">
        <f t="shared" si="1"/>
        <v>0</v>
      </c>
      <c r="S21" s="98">
        <f>SUM(S7:S20)</f>
        <v>0</v>
      </c>
      <c r="T21" s="98">
        <f>SUM(T7:T20)</f>
        <v>200000</v>
      </c>
      <c r="U21" s="98">
        <f t="shared" ref="U21" si="2">SUM(U7:U20)</f>
        <v>24545</v>
      </c>
      <c r="V21" s="99">
        <f t="shared" si="1"/>
        <v>224545</v>
      </c>
    </row>
    <row r="24" spans="1:22">
      <c r="A24" s="7"/>
      <c r="B24" s="7"/>
      <c r="C24" s="26"/>
      <c r="D24" s="26"/>
      <c r="E24" s="26"/>
    </row>
    <row r="25" spans="1:22">
      <c r="A25" s="100"/>
      <c r="B25" s="100"/>
      <c r="C25" s="7"/>
      <c r="D25" s="26"/>
      <c r="E25" s="26"/>
    </row>
    <row r="26" spans="1:22">
      <c r="A26" s="100"/>
      <c r="B26" s="27"/>
      <c r="C26" s="7"/>
      <c r="D26" s="26"/>
      <c r="E26" s="26"/>
    </row>
    <row r="27" spans="1:22">
      <c r="A27" s="100"/>
      <c r="B27" s="100"/>
      <c r="C27" s="7"/>
      <c r="D27" s="26"/>
      <c r="E27" s="26"/>
    </row>
    <row r="28" spans="1:22">
      <c r="A28" s="10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zoomScale="60" zoomScaleNormal="60" workbookViewId="0">
      <pane xSplit="1" ySplit="7" topLeftCell="B8" activePane="bottomRight" state="frozen"/>
      <selection activeCell="B2" sqref="B2"/>
      <selection pane="topRight" activeCell="B2" sqref="B2"/>
      <selection pane="bottomLeft" activeCell="B2" sqref="B2"/>
      <selection pane="bottomRight" activeCell="C8" sqref="C8:G21"/>
    </sheetView>
  </sheetViews>
  <sheetFormatPr defaultColWidth="9.28515625" defaultRowHeight="12.75"/>
  <cols>
    <col min="1" max="1" width="10.5703125" style="4" bestFit="1" customWidth="1"/>
    <col min="2" max="2" width="101.7109375" style="4" customWidth="1"/>
    <col min="3" max="3" width="13.7109375" style="191" customWidth="1"/>
    <col min="4" max="4" width="14.7109375" style="191" bestFit="1" customWidth="1"/>
    <col min="5" max="5" width="17.7109375" style="191" customWidth="1"/>
    <col min="6" max="6" width="15.7109375" style="191" customWidth="1"/>
    <col min="7" max="7" width="17.42578125" style="191" customWidth="1"/>
    <col min="8" max="8" width="15.28515625" style="191" customWidth="1"/>
    <col min="9" max="16384" width="9.28515625" style="17"/>
  </cols>
  <sheetData>
    <row r="1" spans="1:9">
      <c r="A1" s="2" t="s">
        <v>30</v>
      </c>
      <c r="B1" s="4" t="str">
        <f>'Info '!C2</f>
        <v>JSC "VTB Bank (Georgia)"</v>
      </c>
      <c r="C1" s="3"/>
    </row>
    <row r="2" spans="1:9">
      <c r="A2" s="2" t="s">
        <v>31</v>
      </c>
      <c r="B2" s="324">
        <f>'Info '!D2</f>
        <v>45838</v>
      </c>
      <c r="C2" s="324"/>
    </row>
    <row r="4" spans="1:9" ht="13.5" thickBot="1">
      <c r="A4" s="2" t="s">
        <v>150</v>
      </c>
      <c r="B4" s="86" t="s">
        <v>252</v>
      </c>
    </row>
    <row r="5" spans="1:9">
      <c r="A5" s="87"/>
      <c r="B5" s="101"/>
      <c r="C5" s="192" t="s">
        <v>0</v>
      </c>
      <c r="D5" s="192" t="s">
        <v>1</v>
      </c>
      <c r="E5" s="192" t="s">
        <v>2</v>
      </c>
      <c r="F5" s="192" t="s">
        <v>3</v>
      </c>
      <c r="G5" s="193" t="s">
        <v>4</v>
      </c>
      <c r="H5" s="194" t="s">
        <v>5</v>
      </c>
      <c r="I5" s="102"/>
    </row>
    <row r="6" spans="1:9" s="102" customFormat="1" ht="12.75" customHeight="1">
      <c r="A6" s="103"/>
      <c r="B6" s="781" t="s">
        <v>149</v>
      </c>
      <c r="C6" s="783" t="s">
        <v>245</v>
      </c>
      <c r="D6" s="785" t="s">
        <v>244</v>
      </c>
      <c r="E6" s="786"/>
      <c r="F6" s="783" t="s">
        <v>249</v>
      </c>
      <c r="G6" s="783" t="s">
        <v>250</v>
      </c>
      <c r="H6" s="779" t="s">
        <v>248</v>
      </c>
    </row>
    <row r="7" spans="1:9" ht="38.25">
      <c r="A7" s="105"/>
      <c r="B7" s="782"/>
      <c r="C7" s="784"/>
      <c r="D7" s="195" t="s">
        <v>247</v>
      </c>
      <c r="E7" s="195" t="s">
        <v>246</v>
      </c>
      <c r="F7" s="784"/>
      <c r="G7" s="784"/>
      <c r="H7" s="780"/>
      <c r="I7" s="102"/>
    </row>
    <row r="8" spans="1:9">
      <c r="A8" s="103">
        <v>1</v>
      </c>
      <c r="B8" s="1" t="s">
        <v>51</v>
      </c>
      <c r="C8" s="635">
        <v>351</v>
      </c>
      <c r="D8" s="636">
        <v>0</v>
      </c>
      <c r="E8" s="635">
        <v>0</v>
      </c>
      <c r="F8" s="635">
        <v>0</v>
      </c>
      <c r="G8" s="637">
        <v>0</v>
      </c>
      <c r="H8" s="639">
        <f>IFERROR(G8/(C8+E8),)</f>
        <v>0</v>
      </c>
    </row>
    <row r="9" spans="1:9" ht="15" customHeight="1">
      <c r="A9" s="103">
        <v>2</v>
      </c>
      <c r="B9" s="1" t="s">
        <v>52</v>
      </c>
      <c r="C9" s="635">
        <v>0</v>
      </c>
      <c r="D9" s="636">
        <v>0</v>
      </c>
      <c r="E9" s="635">
        <v>0</v>
      </c>
      <c r="F9" s="635">
        <v>0</v>
      </c>
      <c r="G9" s="637">
        <v>0</v>
      </c>
      <c r="H9" s="639">
        <f t="shared" ref="H9:H21" si="0">IFERROR(G9/(C9+E9),)</f>
        <v>0</v>
      </c>
    </row>
    <row r="10" spans="1:9">
      <c r="A10" s="103">
        <v>3</v>
      </c>
      <c r="B10" s="1" t="s">
        <v>165</v>
      </c>
      <c r="C10" s="635">
        <v>0</v>
      </c>
      <c r="D10" s="636">
        <v>0</v>
      </c>
      <c r="E10" s="635">
        <v>0</v>
      </c>
      <c r="F10" s="635">
        <v>0</v>
      </c>
      <c r="G10" s="637">
        <v>0</v>
      </c>
      <c r="H10" s="639">
        <f t="shared" si="0"/>
        <v>0</v>
      </c>
    </row>
    <row r="11" spans="1:9">
      <c r="A11" s="103">
        <v>4</v>
      </c>
      <c r="B11" s="1" t="s">
        <v>53</v>
      </c>
      <c r="C11" s="635">
        <v>0</v>
      </c>
      <c r="D11" s="636">
        <v>0</v>
      </c>
      <c r="E11" s="635">
        <v>0</v>
      </c>
      <c r="F11" s="635">
        <v>0</v>
      </c>
      <c r="G11" s="637">
        <v>0</v>
      </c>
      <c r="H11" s="639">
        <f t="shared" si="0"/>
        <v>0</v>
      </c>
    </row>
    <row r="12" spans="1:9">
      <c r="A12" s="103">
        <v>5</v>
      </c>
      <c r="B12" s="1" t="s">
        <v>54</v>
      </c>
      <c r="C12" s="635">
        <v>0</v>
      </c>
      <c r="D12" s="636">
        <v>0</v>
      </c>
      <c r="E12" s="635">
        <v>0</v>
      </c>
      <c r="F12" s="635">
        <v>0</v>
      </c>
      <c r="G12" s="637">
        <v>0</v>
      </c>
      <c r="H12" s="639">
        <f t="shared" si="0"/>
        <v>0</v>
      </c>
    </row>
    <row r="13" spans="1:9">
      <c r="A13" s="103">
        <v>6</v>
      </c>
      <c r="B13" s="1" t="s">
        <v>55</v>
      </c>
      <c r="C13" s="635">
        <v>7219991</v>
      </c>
      <c r="D13" s="636">
        <v>0</v>
      </c>
      <c r="E13" s="635">
        <v>0</v>
      </c>
      <c r="F13" s="635">
        <v>2624980.9855900002</v>
      </c>
      <c r="G13" s="637">
        <v>2624980.9855900002</v>
      </c>
      <c r="H13" s="639">
        <f t="shared" si="0"/>
        <v>0.36357122683255427</v>
      </c>
    </row>
    <row r="14" spans="1:9">
      <c r="A14" s="103">
        <v>7</v>
      </c>
      <c r="B14" s="1" t="s">
        <v>56</v>
      </c>
      <c r="C14" s="635">
        <v>97603175.861015603</v>
      </c>
      <c r="D14" s="636">
        <v>192054.19114241275</v>
      </c>
      <c r="E14" s="635">
        <v>105799.72881314371</v>
      </c>
      <c r="F14" s="636">
        <v>97708975.589828745</v>
      </c>
      <c r="G14" s="638">
        <v>97484501.375456765</v>
      </c>
      <c r="H14" s="639">
        <f t="shared" si="0"/>
        <v>0.99770262442097135</v>
      </c>
    </row>
    <row r="15" spans="1:9">
      <c r="A15" s="103">
        <v>8</v>
      </c>
      <c r="B15" s="1" t="s">
        <v>57</v>
      </c>
      <c r="C15" s="635">
        <v>0</v>
      </c>
      <c r="D15" s="636">
        <v>0</v>
      </c>
      <c r="E15" s="635">
        <v>0</v>
      </c>
      <c r="F15" s="636">
        <v>0</v>
      </c>
      <c r="G15" s="638">
        <v>0</v>
      </c>
      <c r="H15" s="639">
        <f t="shared" si="0"/>
        <v>0</v>
      </c>
    </row>
    <row r="16" spans="1:9">
      <c r="A16" s="103">
        <v>9</v>
      </c>
      <c r="B16" s="1" t="s">
        <v>58</v>
      </c>
      <c r="C16" s="635">
        <v>4969985.9313006736</v>
      </c>
      <c r="D16" s="636">
        <v>0</v>
      </c>
      <c r="E16" s="635">
        <v>0</v>
      </c>
      <c r="F16" s="636">
        <v>1738793.8994728141</v>
      </c>
      <c r="G16" s="638">
        <v>1738793.8994728141</v>
      </c>
      <c r="H16" s="639">
        <f t="shared" si="0"/>
        <v>0.34985891781342765</v>
      </c>
    </row>
    <row r="17" spans="1:8">
      <c r="A17" s="103">
        <v>10</v>
      </c>
      <c r="B17" s="1" t="s">
        <v>59</v>
      </c>
      <c r="C17" s="635">
        <v>40946425.712800801</v>
      </c>
      <c r="D17" s="636">
        <v>0</v>
      </c>
      <c r="E17" s="635">
        <v>0</v>
      </c>
      <c r="F17" s="636">
        <v>57137052.338206917</v>
      </c>
      <c r="G17" s="638">
        <v>57137052.338206917</v>
      </c>
      <c r="H17" s="639">
        <f t="shared" si="0"/>
        <v>1.3954100106067269</v>
      </c>
    </row>
    <row r="18" spans="1:8">
      <c r="A18" s="103">
        <v>11</v>
      </c>
      <c r="B18" s="1" t="s">
        <v>60</v>
      </c>
      <c r="C18" s="635">
        <v>0</v>
      </c>
      <c r="D18" s="636">
        <v>0</v>
      </c>
      <c r="E18" s="635">
        <v>0</v>
      </c>
      <c r="F18" s="636">
        <v>0</v>
      </c>
      <c r="G18" s="638">
        <v>0</v>
      </c>
      <c r="H18" s="639">
        <f t="shared" si="0"/>
        <v>0</v>
      </c>
    </row>
    <row r="19" spans="1:8">
      <c r="A19" s="103">
        <v>12</v>
      </c>
      <c r="B19" s="1" t="s">
        <v>61</v>
      </c>
      <c r="C19" s="635">
        <v>0</v>
      </c>
      <c r="D19" s="636">
        <v>0</v>
      </c>
      <c r="E19" s="635">
        <v>0</v>
      </c>
      <c r="F19" s="636">
        <v>0</v>
      </c>
      <c r="G19" s="638">
        <v>0</v>
      </c>
      <c r="H19" s="639">
        <f t="shared" si="0"/>
        <v>0</v>
      </c>
    </row>
    <row r="20" spans="1:8">
      <c r="A20" s="103">
        <v>13</v>
      </c>
      <c r="B20" s="1" t="s">
        <v>144</v>
      </c>
      <c r="C20" s="635">
        <v>0</v>
      </c>
      <c r="D20" s="636">
        <v>0</v>
      </c>
      <c r="E20" s="635">
        <v>0</v>
      </c>
      <c r="F20" s="636">
        <v>0</v>
      </c>
      <c r="G20" s="638">
        <v>0</v>
      </c>
      <c r="H20" s="639">
        <f t="shared" si="0"/>
        <v>0</v>
      </c>
    </row>
    <row r="21" spans="1:8">
      <c r="A21" s="103">
        <v>14</v>
      </c>
      <c r="B21" s="1" t="s">
        <v>63</v>
      </c>
      <c r="C21" s="635">
        <v>294780695.32879996</v>
      </c>
      <c r="D21" s="636">
        <v>0</v>
      </c>
      <c r="E21" s="635">
        <v>0</v>
      </c>
      <c r="F21" s="638">
        <v>105304831.84</v>
      </c>
      <c r="G21" s="638">
        <v>105304831.84</v>
      </c>
      <c r="H21" s="639">
        <f t="shared" si="0"/>
        <v>0.35723109928396918</v>
      </c>
    </row>
    <row r="22" spans="1:8" ht="13.5" thickBot="1">
      <c r="A22" s="106"/>
      <c r="B22" s="107" t="s">
        <v>64</v>
      </c>
      <c r="C22" s="619">
        <f>SUM(C8:C21)</f>
        <v>445520624.83391702</v>
      </c>
      <c r="D22" s="619">
        <f>SUM(D8:D21)</f>
        <v>192054.19114241275</v>
      </c>
      <c r="E22" s="619">
        <f>SUM(E8:E21)</f>
        <v>105799.72881314371</v>
      </c>
      <c r="F22" s="619">
        <f>SUM(F8:F21)</f>
        <v>264514634.65309849</v>
      </c>
      <c r="G22" s="619">
        <f>SUM(G8:G21)</f>
        <v>264290160.43872651</v>
      </c>
      <c r="H22" s="620">
        <f>G22/(C22+E22)</f>
        <v>0.59307560295164397</v>
      </c>
    </row>
    <row r="23" spans="1:8">
      <c r="C23" s="651">
        <f>C22-'7. LI1 '!E37</f>
        <v>-1.9809000492095947</v>
      </c>
      <c r="F23" s="651">
        <f>F22-'11. CRWA '!S22</f>
        <v>0</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90" zoomScaleNormal="90" workbookViewId="0">
      <pane xSplit="2" ySplit="6" topLeftCell="C7" activePane="bottomRight" state="frozen"/>
      <selection activeCell="C8" sqref="C8:G37"/>
      <selection pane="topRight" activeCell="C8" sqref="C8:G37"/>
      <selection pane="bottomLeft" activeCell="C8" sqref="C8:G37"/>
      <selection pane="bottomRight" activeCell="K25" sqref="K25"/>
    </sheetView>
  </sheetViews>
  <sheetFormatPr defaultColWidth="9.28515625" defaultRowHeight="12.75"/>
  <cols>
    <col min="1" max="1" width="10.5703125" style="191" bestFit="1" customWidth="1"/>
    <col min="2" max="2" width="104.28515625" style="191" customWidth="1"/>
    <col min="3" max="11" width="12.7109375" style="191" customWidth="1"/>
    <col min="12" max="16384" width="9.28515625" style="191"/>
  </cols>
  <sheetData>
    <row r="1" spans="1:11">
      <c r="A1" s="191" t="s">
        <v>30</v>
      </c>
      <c r="B1" s="3" t="str">
        <f>'Info '!C2</f>
        <v>JSC "VTB Bank (Georgia)"</v>
      </c>
    </row>
    <row r="2" spans="1:11">
      <c r="A2" s="191" t="s">
        <v>31</v>
      </c>
      <c r="B2" s="324">
        <f>'Info '!D2</f>
        <v>45838</v>
      </c>
      <c r="C2" s="207"/>
      <c r="D2" s="207"/>
    </row>
    <row r="3" spans="1:11">
      <c r="B3" s="207"/>
      <c r="C3" s="207"/>
      <c r="D3" s="207"/>
    </row>
    <row r="4" spans="1:11" ht="13.5" thickBot="1">
      <c r="A4" s="191" t="s">
        <v>146</v>
      </c>
      <c r="B4" s="233" t="s">
        <v>253</v>
      </c>
      <c r="C4" s="207"/>
      <c r="D4" s="207"/>
    </row>
    <row r="5" spans="1:11" ht="30" customHeight="1">
      <c r="A5" s="787"/>
      <c r="B5" s="788"/>
      <c r="C5" s="789" t="s">
        <v>305</v>
      </c>
      <c r="D5" s="789"/>
      <c r="E5" s="789"/>
      <c r="F5" s="789" t="s">
        <v>306</v>
      </c>
      <c r="G5" s="789"/>
      <c r="H5" s="789"/>
      <c r="I5" s="789" t="s">
        <v>307</v>
      </c>
      <c r="J5" s="789"/>
      <c r="K5" s="790"/>
    </row>
    <row r="6" spans="1:11">
      <c r="A6" s="208"/>
      <c r="B6" s="209"/>
      <c r="C6" s="19" t="s">
        <v>32</v>
      </c>
      <c r="D6" s="19" t="s">
        <v>33</v>
      </c>
      <c r="E6" s="19" t="s">
        <v>34</v>
      </c>
      <c r="F6" s="19" t="s">
        <v>32</v>
      </c>
      <c r="G6" s="19" t="s">
        <v>33</v>
      </c>
      <c r="H6" s="19" t="s">
        <v>34</v>
      </c>
      <c r="I6" s="19" t="s">
        <v>32</v>
      </c>
      <c r="J6" s="19" t="s">
        <v>33</v>
      </c>
      <c r="K6" s="19" t="s">
        <v>34</v>
      </c>
    </row>
    <row r="7" spans="1:11">
      <c r="A7" s="210" t="s">
        <v>256</v>
      </c>
      <c r="B7" s="211"/>
      <c r="C7" s="211"/>
      <c r="D7" s="211"/>
      <c r="E7" s="211"/>
      <c r="F7" s="211"/>
      <c r="G7" s="211"/>
      <c r="H7" s="211"/>
      <c r="I7" s="211"/>
      <c r="J7" s="211"/>
      <c r="K7" s="212"/>
    </row>
    <row r="8" spans="1:11">
      <c r="A8" s="213">
        <v>1</v>
      </c>
      <c r="B8" s="214" t="s">
        <v>254</v>
      </c>
      <c r="C8" s="656"/>
      <c r="D8" s="656"/>
      <c r="E8" s="656"/>
      <c r="F8" s="657">
        <v>96205878.861098841</v>
      </c>
      <c r="G8" s="657">
        <v>74837387.72874397</v>
      </c>
      <c r="H8" s="657">
        <v>171043266.58984289</v>
      </c>
      <c r="I8" s="657">
        <v>96205878.861098841</v>
      </c>
      <c r="J8" s="657">
        <v>74837387.72874397</v>
      </c>
      <c r="K8" s="658">
        <v>171043266.58984289</v>
      </c>
    </row>
    <row r="9" spans="1:11">
      <c r="A9" s="210" t="s">
        <v>257</v>
      </c>
      <c r="B9" s="211"/>
      <c r="C9" s="659"/>
      <c r="D9" s="659"/>
      <c r="E9" s="659"/>
      <c r="F9" s="659"/>
      <c r="G9" s="659"/>
      <c r="H9" s="659"/>
      <c r="I9" s="659"/>
      <c r="J9" s="659"/>
      <c r="K9" s="660"/>
    </row>
    <row r="10" spans="1:11">
      <c r="A10" s="215">
        <v>2</v>
      </c>
      <c r="B10" s="216" t="s">
        <v>265</v>
      </c>
      <c r="C10" s="661">
        <v>3390513.4756043968</v>
      </c>
      <c r="D10" s="662">
        <v>187475.7137362638</v>
      </c>
      <c r="E10" s="662">
        <v>3577989.189340659</v>
      </c>
      <c r="F10" s="662">
        <v>655022.9440835166</v>
      </c>
      <c r="G10" s="662">
        <v>37778.541509340663</v>
      </c>
      <c r="H10" s="662">
        <v>692801.4855928577</v>
      </c>
      <c r="I10" s="662">
        <v>160933.63189560437</v>
      </c>
      <c r="J10" s="662">
        <v>9380.0223296703316</v>
      </c>
      <c r="K10" s="663">
        <v>170313.65422527475</v>
      </c>
    </row>
    <row r="11" spans="1:11">
      <c r="A11" s="215">
        <v>3</v>
      </c>
      <c r="B11" s="216" t="s">
        <v>259</v>
      </c>
      <c r="C11" s="661">
        <v>8646963.1285714321</v>
      </c>
      <c r="D11" s="662">
        <v>92466315.933406577</v>
      </c>
      <c r="E11" s="662">
        <v>101113279.06197801</v>
      </c>
      <c r="F11" s="662">
        <v>6071852.6522802189</v>
      </c>
      <c r="G11" s="662">
        <v>406278.52841370879</v>
      </c>
      <c r="H11" s="662">
        <v>6478131.1806939291</v>
      </c>
      <c r="I11" s="662">
        <v>3298432.6979560461</v>
      </c>
      <c r="J11" s="662">
        <v>376259.19770252204</v>
      </c>
      <c r="K11" s="663">
        <v>3674691.8956585652</v>
      </c>
    </row>
    <row r="12" spans="1:11">
      <c r="A12" s="215">
        <v>4</v>
      </c>
      <c r="B12" s="216" t="s">
        <v>260</v>
      </c>
      <c r="C12" s="661">
        <v>0</v>
      </c>
      <c r="D12" s="662">
        <v>0</v>
      </c>
      <c r="E12" s="662">
        <v>0</v>
      </c>
      <c r="F12" s="662">
        <v>0</v>
      </c>
      <c r="G12" s="662">
        <v>0</v>
      </c>
      <c r="H12" s="662">
        <v>0</v>
      </c>
      <c r="I12" s="662">
        <v>0</v>
      </c>
      <c r="J12" s="662">
        <v>0</v>
      </c>
      <c r="K12" s="663">
        <v>0</v>
      </c>
    </row>
    <row r="13" spans="1:11">
      <c r="A13" s="215">
        <v>5</v>
      </c>
      <c r="B13" s="216" t="s">
        <v>268</v>
      </c>
      <c r="C13" s="661">
        <v>200000</v>
      </c>
      <c r="D13" s="662">
        <v>5430.9499164835161</v>
      </c>
      <c r="E13" s="662">
        <v>205430.94991648351</v>
      </c>
      <c r="F13" s="662">
        <v>20000</v>
      </c>
      <c r="G13" s="662">
        <v>1068.6027259120881</v>
      </c>
      <c r="H13" s="662">
        <v>21068.602725912089</v>
      </c>
      <c r="I13" s="662">
        <v>10000</v>
      </c>
      <c r="J13" s="662">
        <v>271.54749582417588</v>
      </c>
      <c r="K13" s="663">
        <v>10271.547495824176</v>
      </c>
    </row>
    <row r="14" spans="1:11">
      <c r="A14" s="215">
        <v>6</v>
      </c>
      <c r="B14" s="216" t="s">
        <v>300</v>
      </c>
      <c r="C14" s="661">
        <v>0</v>
      </c>
      <c r="D14" s="662">
        <v>0</v>
      </c>
      <c r="E14" s="662">
        <v>0</v>
      </c>
      <c r="F14" s="662">
        <v>0</v>
      </c>
      <c r="G14" s="662">
        <v>0</v>
      </c>
      <c r="H14" s="662">
        <v>0</v>
      </c>
      <c r="I14" s="662">
        <v>0</v>
      </c>
      <c r="J14" s="662">
        <v>0</v>
      </c>
      <c r="K14" s="663">
        <v>0</v>
      </c>
    </row>
    <row r="15" spans="1:11">
      <c r="A15" s="215">
        <v>7</v>
      </c>
      <c r="B15" s="216" t="s">
        <v>301</v>
      </c>
      <c r="C15" s="661">
        <v>3397504.494285712</v>
      </c>
      <c r="D15" s="662">
        <v>47608141.97600989</v>
      </c>
      <c r="E15" s="662">
        <v>51005646.470295615</v>
      </c>
      <c r="F15" s="662">
        <v>237420.91175824174</v>
      </c>
      <c r="G15" s="662">
        <v>16275806.102419782</v>
      </c>
      <c r="H15" s="662">
        <v>16513227.014178023</v>
      </c>
      <c r="I15" s="662">
        <v>237420.91175824174</v>
      </c>
      <c r="J15" s="662">
        <v>16275806.102419782</v>
      </c>
      <c r="K15" s="663">
        <v>16513227.014178023</v>
      </c>
    </row>
    <row r="16" spans="1:11">
      <c r="A16" s="215">
        <v>8</v>
      </c>
      <c r="B16" s="217" t="s">
        <v>261</v>
      </c>
      <c r="C16" s="661">
        <v>15634981.09846155</v>
      </c>
      <c r="D16" s="662">
        <v>140267364.5730693</v>
      </c>
      <c r="E16" s="662">
        <v>155902345.67153081</v>
      </c>
      <c r="F16" s="662">
        <v>6984296.5081219766</v>
      </c>
      <c r="G16" s="662">
        <v>16720931.775068749</v>
      </c>
      <c r="H16" s="662">
        <v>23705228.283190716</v>
      </c>
      <c r="I16" s="662">
        <v>3706787.2416098886</v>
      </c>
      <c r="J16" s="662">
        <v>16661716.869947793</v>
      </c>
      <c r="K16" s="663">
        <v>20368504.111557692</v>
      </c>
    </row>
    <row r="17" spans="1:11">
      <c r="A17" s="210" t="s">
        <v>258</v>
      </c>
      <c r="B17" s="211"/>
      <c r="C17" s="659"/>
      <c r="D17" s="659"/>
      <c r="E17" s="659"/>
      <c r="F17" s="659"/>
      <c r="G17" s="659"/>
      <c r="H17" s="659"/>
      <c r="I17" s="659"/>
      <c r="J17" s="659"/>
      <c r="K17" s="660"/>
    </row>
    <row r="18" spans="1:11">
      <c r="A18" s="215">
        <v>9</v>
      </c>
      <c r="B18" s="216" t="s">
        <v>264</v>
      </c>
      <c r="C18" s="661">
        <v>0</v>
      </c>
      <c r="D18" s="662">
        <v>0</v>
      </c>
      <c r="E18" s="662">
        <v>0</v>
      </c>
      <c r="F18" s="662">
        <v>0</v>
      </c>
      <c r="G18" s="662">
        <v>0</v>
      </c>
      <c r="H18" s="662">
        <v>0</v>
      </c>
      <c r="I18" s="662">
        <v>0</v>
      </c>
      <c r="J18" s="662">
        <v>0</v>
      </c>
      <c r="K18" s="663">
        <v>0</v>
      </c>
    </row>
    <row r="19" spans="1:11">
      <c r="A19" s="215">
        <v>10</v>
      </c>
      <c r="B19" s="216" t="s">
        <v>302</v>
      </c>
      <c r="C19" s="661">
        <v>25950275.530269593</v>
      </c>
      <c r="D19" s="662">
        <v>28697906.015703488</v>
      </c>
      <c r="E19" s="662">
        <v>54648181.545973085</v>
      </c>
      <c r="F19" s="662">
        <v>9524.5124232824182</v>
      </c>
      <c r="G19" s="662">
        <v>1118963.8610458081</v>
      </c>
      <c r="H19" s="662">
        <v>1128488.3734690903</v>
      </c>
      <c r="I19" s="662">
        <v>9524.5124232824182</v>
      </c>
      <c r="J19" s="662">
        <v>1118963.8610458081</v>
      </c>
      <c r="K19" s="663">
        <v>1128488.3734690903</v>
      </c>
    </row>
    <row r="20" spans="1:11">
      <c r="A20" s="215">
        <v>11</v>
      </c>
      <c r="B20" s="216" t="s">
        <v>263</v>
      </c>
      <c r="C20" s="661">
        <v>14821140.290659351</v>
      </c>
      <c r="D20" s="662">
        <v>3433994.695013186</v>
      </c>
      <c r="E20" s="662">
        <v>18255134.985672522</v>
      </c>
      <c r="F20" s="662">
        <v>0</v>
      </c>
      <c r="G20" s="662">
        <v>0</v>
      </c>
      <c r="H20" s="662">
        <v>0</v>
      </c>
      <c r="I20" s="662">
        <v>0</v>
      </c>
      <c r="J20" s="662">
        <v>0</v>
      </c>
      <c r="K20" s="663">
        <v>0</v>
      </c>
    </row>
    <row r="21" spans="1:11" ht="13.5" thickBot="1">
      <c r="A21" s="218">
        <v>12</v>
      </c>
      <c r="B21" s="219" t="s">
        <v>262</v>
      </c>
      <c r="C21" s="664">
        <v>40771415.820928931</v>
      </c>
      <c r="D21" s="665">
        <v>32131900.710716657</v>
      </c>
      <c r="E21" s="664">
        <v>72903316.531645581</v>
      </c>
      <c r="F21" s="665">
        <v>9524.5124232824182</v>
      </c>
      <c r="G21" s="665">
        <v>1118963.8610458081</v>
      </c>
      <c r="H21" s="665">
        <v>1128488.3734690903</v>
      </c>
      <c r="I21" s="665">
        <v>9524.5124232824182</v>
      </c>
      <c r="J21" s="665">
        <v>1118963.8610458081</v>
      </c>
      <c r="K21" s="666">
        <v>1128488.3734690903</v>
      </c>
    </row>
    <row r="22" spans="1:11" ht="38.25" customHeight="1" thickBot="1">
      <c r="A22" s="220"/>
      <c r="B22" s="221"/>
      <c r="C22" s="221"/>
      <c r="D22" s="221"/>
      <c r="E22" s="221"/>
      <c r="F22" s="791" t="s">
        <v>304</v>
      </c>
      <c r="G22" s="789"/>
      <c r="H22" s="789"/>
      <c r="I22" s="791" t="s">
        <v>269</v>
      </c>
      <c r="J22" s="789"/>
      <c r="K22" s="790"/>
    </row>
    <row r="23" spans="1:11">
      <c r="A23" s="222">
        <v>13</v>
      </c>
      <c r="B23" s="223" t="s">
        <v>254</v>
      </c>
      <c r="C23" s="224"/>
      <c r="D23" s="224"/>
      <c r="E23" s="224"/>
      <c r="F23" s="667">
        <v>96205878.861098841</v>
      </c>
      <c r="G23" s="667">
        <v>74837387.72874397</v>
      </c>
      <c r="H23" s="667">
        <v>171043266.58984289</v>
      </c>
      <c r="I23" s="667">
        <v>96205878.861098841</v>
      </c>
      <c r="J23" s="667">
        <v>74837387.72874397</v>
      </c>
      <c r="K23" s="668">
        <v>171043266.58984289</v>
      </c>
    </row>
    <row r="24" spans="1:11" ht="13.5" thickBot="1">
      <c r="A24" s="225">
        <v>14</v>
      </c>
      <c r="B24" s="226" t="s">
        <v>266</v>
      </c>
      <c r="C24" s="227"/>
      <c r="D24" s="228"/>
      <c r="E24" s="229"/>
      <c r="F24" s="669">
        <v>6974771.9956986941</v>
      </c>
      <c r="G24" s="669">
        <v>15601967.914022941</v>
      </c>
      <c r="H24" s="669">
        <v>22576739.909721624</v>
      </c>
      <c r="I24" s="669">
        <v>3697262.7291866061</v>
      </c>
      <c r="J24" s="669">
        <v>15542753.008901985</v>
      </c>
      <c r="K24" s="670">
        <v>19240015.7380886</v>
      </c>
    </row>
    <row r="25" spans="1:11" ht="13.5" thickBot="1">
      <c r="A25" s="230">
        <v>15</v>
      </c>
      <c r="B25" s="231" t="s">
        <v>267</v>
      </c>
      <c r="C25" s="232"/>
      <c r="D25" s="232"/>
      <c r="E25" s="232"/>
      <c r="F25" s="671">
        <v>13.793408432623821</v>
      </c>
      <c r="G25" s="671">
        <v>4.7966633530556519</v>
      </c>
      <c r="H25" s="671">
        <v>7.5760834945080378</v>
      </c>
      <c r="I25" s="671">
        <v>26.020839174246088</v>
      </c>
      <c r="J25" s="671">
        <v>4.8149377195842629</v>
      </c>
      <c r="K25" s="672">
        <v>8.889975399096798</v>
      </c>
    </row>
    <row r="27" spans="1:11" ht="25.5">
      <c r="B27" s="206" t="s">
        <v>303</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workbookViewId="0">
      <pane xSplit="1" ySplit="5" topLeftCell="B6" activePane="bottomRight" state="frozen"/>
      <selection activeCell="B2" sqref="B2"/>
      <selection pane="topRight" activeCell="B2" sqref="B2"/>
      <selection pane="bottomLeft" activeCell="B2" sqref="B2"/>
      <selection pane="bottomRight" activeCell="I2" sqref="I2"/>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28515625" style="17"/>
  </cols>
  <sheetData>
    <row r="1" spans="1:14">
      <c r="A1" s="4" t="s">
        <v>30</v>
      </c>
      <c r="B1" s="3" t="str">
        <f>'Info '!C2</f>
        <v>JSC "VTB Bank (Georgia)"</v>
      </c>
    </row>
    <row r="2" spans="1:14" ht="14.25" customHeight="1">
      <c r="A2" s="4" t="s">
        <v>31</v>
      </c>
      <c r="B2" s="324">
        <f>'Info '!D2</f>
        <v>45838</v>
      </c>
    </row>
    <row r="3" spans="1:14" ht="14.25" customHeight="1"/>
    <row r="4" spans="1:14" ht="13.5" thickBot="1">
      <c r="A4" s="4" t="s">
        <v>162</v>
      </c>
      <c r="B4" s="162" t="s">
        <v>28</v>
      </c>
    </row>
    <row r="5" spans="1:14" s="113" customFormat="1">
      <c r="A5" s="109"/>
      <c r="B5" s="110"/>
      <c r="C5" s="111" t="s">
        <v>0</v>
      </c>
      <c r="D5" s="111" t="s">
        <v>1</v>
      </c>
      <c r="E5" s="111" t="s">
        <v>2</v>
      </c>
      <c r="F5" s="111" t="s">
        <v>3</v>
      </c>
      <c r="G5" s="111" t="s">
        <v>4</v>
      </c>
      <c r="H5" s="111" t="s">
        <v>5</v>
      </c>
      <c r="I5" s="111" t="s">
        <v>8</v>
      </c>
      <c r="J5" s="111" t="s">
        <v>9</v>
      </c>
      <c r="K5" s="111" t="s">
        <v>10</v>
      </c>
      <c r="L5" s="111" t="s">
        <v>11</v>
      </c>
      <c r="M5" s="111" t="s">
        <v>12</v>
      </c>
      <c r="N5" s="112" t="s">
        <v>13</v>
      </c>
    </row>
    <row r="6" spans="1:14" ht="25.5">
      <c r="A6" s="114"/>
      <c r="B6" s="115"/>
      <c r="C6" s="116" t="s">
        <v>161</v>
      </c>
      <c r="D6" s="117" t="s">
        <v>160</v>
      </c>
      <c r="E6" s="118" t="s">
        <v>159</v>
      </c>
      <c r="F6" s="119">
        <v>0</v>
      </c>
      <c r="G6" s="119">
        <v>0.2</v>
      </c>
      <c r="H6" s="119">
        <v>0.35</v>
      </c>
      <c r="I6" s="119">
        <v>0.5</v>
      </c>
      <c r="J6" s="119">
        <v>0.75</v>
      </c>
      <c r="K6" s="119">
        <v>1</v>
      </c>
      <c r="L6" s="119">
        <v>1.5</v>
      </c>
      <c r="M6" s="119">
        <v>2.5</v>
      </c>
      <c r="N6" s="161" t="s">
        <v>168</v>
      </c>
    </row>
    <row r="7" spans="1:14" ht="15">
      <c r="A7" s="120">
        <v>1</v>
      </c>
      <c r="B7" s="121" t="s">
        <v>158</v>
      </c>
      <c r="C7" s="122">
        <f>SUM(C8:C13)</f>
        <v>0</v>
      </c>
      <c r="D7" s="115"/>
      <c r="E7" s="123">
        <f t="shared" ref="E7:M7" si="0">SUM(E8:E13)</f>
        <v>0</v>
      </c>
      <c r="F7" s="124">
        <f>SUM(F8:F13)</f>
        <v>0</v>
      </c>
      <c r="G7" s="124">
        <f t="shared" si="0"/>
        <v>0</v>
      </c>
      <c r="H7" s="124">
        <f t="shared" si="0"/>
        <v>0</v>
      </c>
      <c r="I7" s="124">
        <f t="shared" si="0"/>
        <v>0</v>
      </c>
      <c r="J7" s="124">
        <f t="shared" si="0"/>
        <v>0</v>
      </c>
      <c r="K7" s="124">
        <f t="shared" si="0"/>
        <v>0</v>
      </c>
      <c r="L7" s="124">
        <f t="shared" si="0"/>
        <v>0</v>
      </c>
      <c r="M7" s="124">
        <f t="shared" si="0"/>
        <v>0</v>
      </c>
      <c r="N7" s="125">
        <f>SUM(N8:N13)</f>
        <v>0</v>
      </c>
    </row>
    <row r="8" spans="1:14" ht="14.25">
      <c r="A8" s="120">
        <v>1.1000000000000001</v>
      </c>
      <c r="B8" s="126" t="s">
        <v>156</v>
      </c>
      <c r="C8" s="124">
        <v>0</v>
      </c>
      <c r="D8" s="127">
        <v>0.02</v>
      </c>
      <c r="E8" s="123">
        <f>C8*D8</f>
        <v>0</v>
      </c>
      <c r="F8" s="124"/>
      <c r="G8" s="124"/>
      <c r="H8" s="124"/>
      <c r="I8" s="124"/>
      <c r="J8" s="124"/>
      <c r="K8" s="124"/>
      <c r="L8" s="124"/>
      <c r="M8" s="124"/>
      <c r="N8" s="125">
        <f>SUMPRODUCT($F$6:$M$6,F8:M8)</f>
        <v>0</v>
      </c>
    </row>
    <row r="9" spans="1:14" ht="14.25">
      <c r="A9" s="120">
        <v>1.2</v>
      </c>
      <c r="B9" s="126" t="s">
        <v>155</v>
      </c>
      <c r="C9" s="124">
        <v>0</v>
      </c>
      <c r="D9" s="127">
        <v>0.05</v>
      </c>
      <c r="E9" s="123">
        <f>C9*D9</f>
        <v>0</v>
      </c>
      <c r="F9" s="124"/>
      <c r="G9" s="124"/>
      <c r="H9" s="124"/>
      <c r="I9" s="124"/>
      <c r="J9" s="124"/>
      <c r="K9" s="124"/>
      <c r="L9" s="124"/>
      <c r="M9" s="124"/>
      <c r="N9" s="125">
        <f t="shared" ref="N9:N12" si="1">SUMPRODUCT($F$6:$M$6,F9:M9)</f>
        <v>0</v>
      </c>
    </row>
    <row r="10" spans="1:14" ht="14.25">
      <c r="A10" s="120">
        <v>1.3</v>
      </c>
      <c r="B10" s="126" t="s">
        <v>154</v>
      </c>
      <c r="C10" s="124">
        <v>0</v>
      </c>
      <c r="D10" s="127">
        <v>0.08</v>
      </c>
      <c r="E10" s="123">
        <f>C10*D10</f>
        <v>0</v>
      </c>
      <c r="F10" s="124"/>
      <c r="G10" s="124"/>
      <c r="H10" s="124"/>
      <c r="I10" s="124"/>
      <c r="J10" s="124"/>
      <c r="K10" s="124"/>
      <c r="L10" s="124"/>
      <c r="M10" s="124"/>
      <c r="N10" s="125">
        <f>SUMPRODUCT($F$6:$M$6,F10:M10)</f>
        <v>0</v>
      </c>
    </row>
    <row r="11" spans="1:14" ht="14.25">
      <c r="A11" s="120">
        <v>1.4</v>
      </c>
      <c r="B11" s="126" t="s">
        <v>153</v>
      </c>
      <c r="C11" s="124">
        <v>0</v>
      </c>
      <c r="D11" s="127">
        <v>0.11</v>
      </c>
      <c r="E11" s="123">
        <f>C11*D11</f>
        <v>0</v>
      </c>
      <c r="F11" s="124"/>
      <c r="G11" s="124"/>
      <c r="H11" s="124"/>
      <c r="I11" s="124"/>
      <c r="J11" s="124"/>
      <c r="K11" s="124"/>
      <c r="L11" s="124"/>
      <c r="M11" s="124"/>
      <c r="N11" s="125">
        <f t="shared" si="1"/>
        <v>0</v>
      </c>
    </row>
    <row r="12" spans="1:14" ht="14.25">
      <c r="A12" s="120">
        <v>1.5</v>
      </c>
      <c r="B12" s="126" t="s">
        <v>152</v>
      </c>
      <c r="C12" s="124">
        <v>0</v>
      </c>
      <c r="D12" s="127">
        <v>0.14000000000000001</v>
      </c>
      <c r="E12" s="123">
        <f>C12*D12</f>
        <v>0</v>
      </c>
      <c r="F12" s="124"/>
      <c r="G12" s="124"/>
      <c r="H12" s="124"/>
      <c r="I12" s="124"/>
      <c r="J12" s="124"/>
      <c r="K12" s="124"/>
      <c r="L12" s="124"/>
      <c r="M12" s="124"/>
      <c r="N12" s="125">
        <f t="shared" si="1"/>
        <v>0</v>
      </c>
    </row>
    <row r="13" spans="1:14" ht="14.25">
      <c r="A13" s="120">
        <v>1.6</v>
      </c>
      <c r="B13" s="128" t="s">
        <v>151</v>
      </c>
      <c r="C13" s="124">
        <v>0</v>
      </c>
      <c r="D13" s="129"/>
      <c r="E13" s="124"/>
      <c r="F13" s="124"/>
      <c r="G13" s="124"/>
      <c r="H13" s="124"/>
      <c r="I13" s="124"/>
      <c r="J13" s="124"/>
      <c r="K13" s="124"/>
      <c r="L13" s="124"/>
      <c r="M13" s="124"/>
      <c r="N13" s="125">
        <f>SUMPRODUCT($F$6:$M$6,F13:M13)</f>
        <v>0</v>
      </c>
    </row>
    <row r="14" spans="1:14" ht="15">
      <c r="A14" s="120">
        <v>2</v>
      </c>
      <c r="B14" s="130" t="s">
        <v>157</v>
      </c>
      <c r="C14" s="122">
        <f>SUM(C15:C20)</f>
        <v>0</v>
      </c>
      <c r="D14" s="115"/>
      <c r="E14" s="123">
        <f t="shared" ref="E14:M14" si="2">SUM(E15:E20)</f>
        <v>0</v>
      </c>
      <c r="F14" s="124">
        <f t="shared" si="2"/>
        <v>0</v>
      </c>
      <c r="G14" s="124">
        <f t="shared" si="2"/>
        <v>0</v>
      </c>
      <c r="H14" s="124">
        <f t="shared" si="2"/>
        <v>0</v>
      </c>
      <c r="I14" s="124">
        <f t="shared" si="2"/>
        <v>0</v>
      </c>
      <c r="J14" s="124">
        <f t="shared" si="2"/>
        <v>0</v>
      </c>
      <c r="K14" s="124">
        <f t="shared" si="2"/>
        <v>0</v>
      </c>
      <c r="L14" s="124">
        <f t="shared" si="2"/>
        <v>0</v>
      </c>
      <c r="M14" s="124">
        <f t="shared" si="2"/>
        <v>0</v>
      </c>
      <c r="N14" s="125">
        <f>SUM(N15:N20)</f>
        <v>0</v>
      </c>
    </row>
    <row r="15" spans="1:14" ht="14.25">
      <c r="A15" s="120">
        <v>2.1</v>
      </c>
      <c r="B15" s="128" t="s">
        <v>156</v>
      </c>
      <c r="C15" s="124"/>
      <c r="D15" s="127">
        <v>5.0000000000000001E-3</v>
      </c>
      <c r="E15" s="123">
        <f>C15*D15</f>
        <v>0</v>
      </c>
      <c r="F15" s="124"/>
      <c r="G15" s="124"/>
      <c r="H15" s="124"/>
      <c r="I15" s="124"/>
      <c r="J15" s="124"/>
      <c r="K15" s="124"/>
      <c r="L15" s="124"/>
      <c r="M15" s="124"/>
      <c r="N15" s="125">
        <f>SUMPRODUCT($F$6:$M$6,F15:M15)</f>
        <v>0</v>
      </c>
    </row>
    <row r="16" spans="1:14" ht="14.25">
      <c r="A16" s="120">
        <v>2.2000000000000002</v>
      </c>
      <c r="B16" s="128" t="s">
        <v>155</v>
      </c>
      <c r="C16" s="124"/>
      <c r="D16" s="127">
        <v>0.01</v>
      </c>
      <c r="E16" s="123">
        <f>C16*D16</f>
        <v>0</v>
      </c>
      <c r="F16" s="124"/>
      <c r="G16" s="124"/>
      <c r="H16" s="124"/>
      <c r="I16" s="124"/>
      <c r="J16" s="124"/>
      <c r="K16" s="124"/>
      <c r="L16" s="124"/>
      <c r="M16" s="124"/>
      <c r="N16" s="125">
        <f t="shared" ref="N16:N20" si="3">SUMPRODUCT($F$6:$M$6,F16:M16)</f>
        <v>0</v>
      </c>
    </row>
    <row r="17" spans="1:14" ht="14.25">
      <c r="A17" s="120">
        <v>2.2999999999999998</v>
      </c>
      <c r="B17" s="128" t="s">
        <v>154</v>
      </c>
      <c r="C17" s="124"/>
      <c r="D17" s="127">
        <v>0.02</v>
      </c>
      <c r="E17" s="123">
        <f>C17*D17</f>
        <v>0</v>
      </c>
      <c r="F17" s="124"/>
      <c r="G17" s="124"/>
      <c r="H17" s="124"/>
      <c r="I17" s="124"/>
      <c r="J17" s="124"/>
      <c r="K17" s="124"/>
      <c r="L17" s="124"/>
      <c r="M17" s="124"/>
      <c r="N17" s="125">
        <f t="shared" si="3"/>
        <v>0</v>
      </c>
    </row>
    <row r="18" spans="1:14" ht="14.25">
      <c r="A18" s="120">
        <v>2.4</v>
      </c>
      <c r="B18" s="128" t="s">
        <v>153</v>
      </c>
      <c r="C18" s="124"/>
      <c r="D18" s="127">
        <v>0.03</v>
      </c>
      <c r="E18" s="123">
        <f>C18*D18</f>
        <v>0</v>
      </c>
      <c r="F18" s="124"/>
      <c r="G18" s="124"/>
      <c r="H18" s="124"/>
      <c r="I18" s="124"/>
      <c r="J18" s="124"/>
      <c r="K18" s="124"/>
      <c r="L18" s="124"/>
      <c r="M18" s="124"/>
      <c r="N18" s="125">
        <f t="shared" si="3"/>
        <v>0</v>
      </c>
    </row>
    <row r="19" spans="1:14" ht="14.25">
      <c r="A19" s="120">
        <v>2.5</v>
      </c>
      <c r="B19" s="128" t="s">
        <v>152</v>
      </c>
      <c r="C19" s="124"/>
      <c r="D19" s="127">
        <v>0.04</v>
      </c>
      <c r="E19" s="123">
        <f>C19*D19</f>
        <v>0</v>
      </c>
      <c r="F19" s="124"/>
      <c r="G19" s="124"/>
      <c r="H19" s="124"/>
      <c r="I19" s="124"/>
      <c r="J19" s="124"/>
      <c r="K19" s="124"/>
      <c r="L19" s="124"/>
      <c r="M19" s="124"/>
      <c r="N19" s="125">
        <f t="shared" si="3"/>
        <v>0</v>
      </c>
    </row>
    <row r="20" spans="1:14" ht="14.25">
      <c r="A20" s="120">
        <v>2.6</v>
      </c>
      <c r="B20" s="128" t="s">
        <v>151</v>
      </c>
      <c r="C20" s="124"/>
      <c r="D20" s="129"/>
      <c r="E20" s="131"/>
      <c r="F20" s="124"/>
      <c r="G20" s="124"/>
      <c r="H20" s="124"/>
      <c r="I20" s="124"/>
      <c r="J20" s="124"/>
      <c r="K20" s="124"/>
      <c r="L20" s="124"/>
      <c r="M20" s="124"/>
      <c r="N20" s="125">
        <f t="shared" si="3"/>
        <v>0</v>
      </c>
    </row>
    <row r="21" spans="1:14" ht="15.75" thickBot="1">
      <c r="A21" s="132"/>
      <c r="B21" s="133" t="s">
        <v>64</v>
      </c>
      <c r="C21" s="108">
        <f>C14+C7</f>
        <v>0</v>
      </c>
      <c r="D21" s="134"/>
      <c r="E21" s="135">
        <f>E14+E7</f>
        <v>0</v>
      </c>
      <c r="F21" s="136">
        <f>F7+F14</f>
        <v>0</v>
      </c>
      <c r="G21" s="136">
        <f t="shared" ref="G21:L21" si="4">G7+G14</f>
        <v>0</v>
      </c>
      <c r="H21" s="136">
        <f t="shared" si="4"/>
        <v>0</v>
      </c>
      <c r="I21" s="136">
        <f t="shared" si="4"/>
        <v>0</v>
      </c>
      <c r="J21" s="136">
        <f t="shared" si="4"/>
        <v>0</v>
      </c>
      <c r="K21" s="136">
        <f t="shared" si="4"/>
        <v>0</v>
      </c>
      <c r="L21" s="136">
        <f t="shared" si="4"/>
        <v>0</v>
      </c>
      <c r="M21" s="136">
        <f>M7+M14</f>
        <v>0</v>
      </c>
      <c r="N21" s="137">
        <f>N14+N7</f>
        <v>0</v>
      </c>
    </row>
    <row r="22" spans="1:14">
      <c r="E22" s="138"/>
      <c r="F22" s="138"/>
      <c r="G22" s="138"/>
      <c r="H22" s="138"/>
      <c r="I22" s="138"/>
      <c r="J22" s="138"/>
      <c r="K22" s="138"/>
      <c r="L22" s="138"/>
      <c r="M22" s="138"/>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topLeftCell="A38" zoomScale="90" zoomScaleNormal="90" workbookViewId="0">
      <selection activeCell="C44" sqref="C44"/>
    </sheetView>
  </sheetViews>
  <sheetFormatPr defaultRowHeight="15"/>
  <cols>
    <col min="1" max="1" width="11.42578125" customWidth="1"/>
    <col min="2" max="2" width="83.42578125" style="261" customWidth="1"/>
    <col min="3" max="3" width="22.7109375" customWidth="1"/>
  </cols>
  <sheetData>
    <row r="1" spans="1:3">
      <c r="A1" s="2" t="s">
        <v>30</v>
      </c>
      <c r="B1" s="3" t="str">
        <f>'Info '!C2</f>
        <v>JSC "VTB Bank (Georgia)"</v>
      </c>
    </row>
    <row r="2" spans="1:3">
      <c r="A2" s="2" t="s">
        <v>31</v>
      </c>
      <c r="B2" s="324">
        <f>'Info '!D2</f>
        <v>45838</v>
      </c>
    </row>
    <row r="3" spans="1:3">
      <c r="A3" s="4"/>
      <c r="B3"/>
    </row>
    <row r="4" spans="1:3">
      <c r="A4" s="4" t="s">
        <v>308</v>
      </c>
      <c r="B4" t="s">
        <v>309</v>
      </c>
    </row>
    <row r="5" spans="1:3">
      <c r="A5" s="262" t="s">
        <v>310</v>
      </c>
      <c r="B5" s="263"/>
      <c r="C5" s="264"/>
    </row>
    <row r="6" spans="1:3">
      <c r="A6" s="265">
        <v>1</v>
      </c>
      <c r="B6" s="266" t="s">
        <v>361</v>
      </c>
      <c r="C6" s="650">
        <v>446429463.19391704</v>
      </c>
    </row>
    <row r="7" spans="1:3">
      <c r="A7" s="265">
        <v>2</v>
      </c>
      <c r="B7" s="266" t="s">
        <v>311</v>
      </c>
      <c r="C7" s="650">
        <v>-13327780.359999999</v>
      </c>
    </row>
    <row r="8" spans="1:3" ht="24">
      <c r="A8" s="268">
        <v>3</v>
      </c>
      <c r="B8" s="269" t="s">
        <v>312</v>
      </c>
      <c r="C8" s="267">
        <f>C6+C7</f>
        <v>433101682.83391702</v>
      </c>
    </row>
    <row r="9" spans="1:3">
      <c r="A9" s="262" t="s">
        <v>313</v>
      </c>
      <c r="B9" s="263"/>
      <c r="C9" s="270"/>
    </row>
    <row r="10" spans="1:3">
      <c r="A10" s="271">
        <v>4</v>
      </c>
      <c r="B10" s="272" t="s">
        <v>314</v>
      </c>
      <c r="C10" s="267"/>
    </row>
    <row r="11" spans="1:3">
      <c r="A11" s="271">
        <v>5</v>
      </c>
      <c r="B11" s="273" t="s">
        <v>315</v>
      </c>
      <c r="C11" s="267"/>
    </row>
    <row r="12" spans="1:3">
      <c r="A12" s="271" t="s">
        <v>316</v>
      </c>
      <c r="B12" s="273" t="s">
        <v>317</v>
      </c>
      <c r="C12" s="267"/>
    </row>
    <row r="13" spans="1:3" ht="24">
      <c r="A13" s="274">
        <v>6</v>
      </c>
      <c r="B13" s="272" t="s">
        <v>318</v>
      </c>
      <c r="C13" s="267"/>
    </row>
    <row r="14" spans="1:3">
      <c r="A14" s="274">
        <v>7</v>
      </c>
      <c r="B14" s="275" t="s">
        <v>319</v>
      </c>
      <c r="C14" s="267"/>
    </row>
    <row r="15" spans="1:3">
      <c r="A15" s="276">
        <v>8</v>
      </c>
      <c r="B15" s="277" t="s">
        <v>320</v>
      </c>
      <c r="C15" s="267"/>
    </row>
    <row r="16" spans="1:3">
      <c r="A16" s="274">
        <v>9</v>
      </c>
      <c r="B16" s="275" t="s">
        <v>321</v>
      </c>
      <c r="C16" s="267"/>
    </row>
    <row r="17" spans="1:3">
      <c r="A17" s="274">
        <v>10</v>
      </c>
      <c r="B17" s="275" t="s">
        <v>322</v>
      </c>
      <c r="C17" s="267"/>
    </row>
    <row r="18" spans="1:3">
      <c r="A18" s="278">
        <v>11</v>
      </c>
      <c r="B18" s="279" t="s">
        <v>323</v>
      </c>
      <c r="C18" s="280">
        <f>SUM(C10:C17)</f>
        <v>0</v>
      </c>
    </row>
    <row r="19" spans="1:3">
      <c r="A19" s="281" t="s">
        <v>324</v>
      </c>
      <c r="B19" s="282"/>
      <c r="C19" s="283"/>
    </row>
    <row r="20" spans="1:3">
      <c r="A20" s="284">
        <v>12</v>
      </c>
      <c r="B20" s="272" t="s">
        <v>325</v>
      </c>
      <c r="C20" s="267"/>
    </row>
    <row r="21" spans="1:3">
      <c r="A21" s="284">
        <v>13</v>
      </c>
      <c r="B21" s="272" t="s">
        <v>326</v>
      </c>
      <c r="C21" s="267"/>
    </row>
    <row r="22" spans="1:3">
      <c r="A22" s="284">
        <v>14</v>
      </c>
      <c r="B22" s="272" t="s">
        <v>327</v>
      </c>
      <c r="C22" s="267"/>
    </row>
    <row r="23" spans="1:3" ht="24">
      <c r="A23" s="284" t="s">
        <v>328</v>
      </c>
      <c r="B23" s="272" t="s">
        <v>329</v>
      </c>
      <c r="C23" s="267"/>
    </row>
    <row r="24" spans="1:3">
      <c r="A24" s="284">
        <v>15</v>
      </c>
      <c r="B24" s="272" t="s">
        <v>330</v>
      </c>
      <c r="C24" s="267"/>
    </row>
    <row r="25" spans="1:3">
      <c r="A25" s="284" t="s">
        <v>331</v>
      </c>
      <c r="B25" s="272" t="s">
        <v>332</v>
      </c>
      <c r="C25" s="267"/>
    </row>
    <row r="26" spans="1:3">
      <c r="A26" s="285">
        <v>16</v>
      </c>
      <c r="B26" s="286" t="s">
        <v>333</v>
      </c>
      <c r="C26" s="280">
        <f>SUM(C20:C25)</f>
        <v>0</v>
      </c>
    </row>
    <row r="27" spans="1:3">
      <c r="A27" s="262" t="s">
        <v>334</v>
      </c>
      <c r="B27" s="263"/>
      <c r="C27" s="270"/>
    </row>
    <row r="28" spans="1:3">
      <c r="A28" s="287">
        <v>17</v>
      </c>
      <c r="B28" s="273" t="s">
        <v>335</v>
      </c>
      <c r="C28" s="267"/>
    </row>
    <row r="29" spans="1:3">
      <c r="A29" s="287">
        <v>18</v>
      </c>
      <c r="B29" s="273" t="s">
        <v>336</v>
      </c>
      <c r="C29" s="267"/>
    </row>
    <row r="30" spans="1:3">
      <c r="A30" s="285">
        <v>19</v>
      </c>
      <c r="B30" s="286" t="s">
        <v>337</v>
      </c>
      <c r="C30" s="280">
        <f>C28+C29</f>
        <v>0</v>
      </c>
    </row>
    <row r="31" spans="1:3">
      <c r="A31" s="262" t="s">
        <v>338</v>
      </c>
      <c r="B31" s="263"/>
      <c r="C31" s="270"/>
    </row>
    <row r="32" spans="1:3" ht="24">
      <c r="A32" s="287" t="s">
        <v>339</v>
      </c>
      <c r="B32" s="272" t="s">
        <v>340</v>
      </c>
      <c r="C32" s="288"/>
    </row>
    <row r="33" spans="1:3">
      <c r="A33" s="287" t="s">
        <v>341</v>
      </c>
      <c r="B33" s="273" t="s">
        <v>342</v>
      </c>
      <c r="C33" s="288"/>
    </row>
    <row r="34" spans="1:3">
      <c r="A34" s="262" t="s">
        <v>343</v>
      </c>
      <c r="B34" s="263"/>
      <c r="C34" s="270"/>
    </row>
    <row r="35" spans="1:3">
      <c r="A35" s="289">
        <v>20</v>
      </c>
      <c r="B35" s="290" t="s">
        <v>344</v>
      </c>
      <c r="C35" s="280">
        <f>'1. key ratios '!C9</f>
        <v>274151841.1730147</v>
      </c>
    </row>
    <row r="36" spans="1:3">
      <c r="A36" s="285">
        <v>21</v>
      </c>
      <c r="B36" s="286" t="s">
        <v>345</v>
      </c>
      <c r="C36" s="280">
        <f>C8+C18+C26+C30</f>
        <v>433101682.83391702</v>
      </c>
    </row>
    <row r="37" spans="1:3">
      <c r="A37" s="262" t="s">
        <v>346</v>
      </c>
      <c r="B37" s="263"/>
      <c r="C37" s="270"/>
    </row>
    <row r="38" spans="1:3">
      <c r="A38" s="285">
        <v>22</v>
      </c>
      <c r="B38" s="286" t="s">
        <v>346</v>
      </c>
      <c r="C38" s="567">
        <f t="shared" ref="C38" si="0">C35/C36</f>
        <v>0.63299648105533834</v>
      </c>
    </row>
    <row r="39" spans="1:3">
      <c r="A39" s="262" t="s">
        <v>347</v>
      </c>
      <c r="B39" s="263"/>
      <c r="C39" s="270"/>
    </row>
    <row r="40" spans="1:3">
      <c r="A40" s="291" t="s">
        <v>348</v>
      </c>
      <c r="B40" s="272" t="s">
        <v>349</v>
      </c>
      <c r="C40" s="288"/>
    </row>
    <row r="41" spans="1:3" ht="24">
      <c r="A41" s="292" t="s">
        <v>350</v>
      </c>
      <c r="B41" s="266" t="s">
        <v>351</v>
      </c>
      <c r="C41" s="288"/>
    </row>
    <row r="43" spans="1:3">
      <c r="B43" s="261" t="s">
        <v>362</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60" zoomScaleNormal="60" workbookViewId="0">
      <pane xSplit="2" ySplit="6" topLeftCell="C35" activePane="bottomRight" state="frozen"/>
      <selection activeCell="C8" sqref="C8:H37"/>
      <selection pane="topRight" activeCell="C8" sqref="C8:H37"/>
      <selection pane="bottomLeft" activeCell="C8" sqref="C8:H37"/>
      <selection pane="bottomRight" activeCell="G37" sqref="C8:G37"/>
    </sheetView>
  </sheetViews>
  <sheetFormatPr defaultRowHeight="15"/>
  <cols>
    <col min="1" max="1" width="8.7109375" style="191"/>
    <col min="2" max="2" width="82.7109375" style="331" customWidth="1"/>
    <col min="3" max="7" width="17.5703125" style="191" customWidth="1"/>
    <col min="9" max="9" width="16.28515625" customWidth="1"/>
  </cols>
  <sheetData>
    <row r="1" spans="1:9">
      <c r="A1" s="191" t="s">
        <v>30</v>
      </c>
      <c r="B1" s="3" t="str">
        <f>'Info '!C2</f>
        <v>JSC "VTB Bank (Georgia)"</v>
      </c>
    </row>
    <row r="2" spans="1:9">
      <c r="A2" s="191" t="s">
        <v>31</v>
      </c>
      <c r="B2" s="324">
        <f>'Info '!D2</f>
        <v>45838</v>
      </c>
    </row>
    <row r="4" spans="1:9" ht="15.75" thickBot="1">
      <c r="A4" s="191" t="s">
        <v>412</v>
      </c>
      <c r="B4" s="332" t="s">
        <v>373</v>
      </c>
    </row>
    <row r="5" spans="1:9">
      <c r="A5" s="333"/>
      <c r="B5" s="334"/>
      <c r="C5" s="792" t="s">
        <v>374</v>
      </c>
      <c r="D5" s="792"/>
      <c r="E5" s="792"/>
      <c r="F5" s="792"/>
      <c r="G5" s="793" t="s">
        <v>375</v>
      </c>
    </row>
    <row r="6" spans="1:9">
      <c r="A6" s="335"/>
      <c r="B6" s="336"/>
      <c r="C6" s="337" t="s">
        <v>376</v>
      </c>
      <c r="D6" s="338" t="s">
        <v>377</v>
      </c>
      <c r="E6" s="338" t="s">
        <v>378</v>
      </c>
      <c r="F6" s="338" t="s">
        <v>379</v>
      </c>
      <c r="G6" s="794"/>
    </row>
    <row r="7" spans="1:9">
      <c r="A7" s="339"/>
      <c r="B7" s="340" t="s">
        <v>380</v>
      </c>
      <c r="C7" s="341"/>
      <c r="D7" s="341"/>
      <c r="E7" s="341"/>
      <c r="F7" s="341"/>
      <c r="G7" s="342"/>
    </row>
    <row r="8" spans="1:9">
      <c r="A8" s="343">
        <v>1</v>
      </c>
      <c r="B8" s="344" t="s">
        <v>381</v>
      </c>
      <c r="C8" s="623">
        <v>274151841.1730147</v>
      </c>
      <c r="D8" s="623">
        <v>0</v>
      </c>
      <c r="E8" s="623">
        <v>0</v>
      </c>
      <c r="F8" s="623">
        <v>127129822.8883</v>
      </c>
      <c r="G8" s="624">
        <v>401281664.0613147</v>
      </c>
      <c r="I8" s="684"/>
    </row>
    <row r="9" spans="1:9">
      <c r="A9" s="343">
        <v>2</v>
      </c>
      <c r="B9" s="345" t="s">
        <v>382</v>
      </c>
      <c r="C9" s="623">
        <v>274151841.1730147</v>
      </c>
      <c r="D9" s="623"/>
      <c r="E9" s="623"/>
      <c r="F9" s="623">
        <v>59592133.804120004</v>
      </c>
      <c r="G9" s="624">
        <v>333743974.9771347</v>
      </c>
    </row>
    <row r="10" spans="1:9">
      <c r="A10" s="343">
        <v>3</v>
      </c>
      <c r="B10" s="345" t="s">
        <v>383</v>
      </c>
      <c r="C10" s="625"/>
      <c r="D10" s="625"/>
      <c r="E10" s="625"/>
      <c r="F10" s="623">
        <v>67537689.084179997</v>
      </c>
      <c r="G10" s="624">
        <v>67537689.084179997</v>
      </c>
    </row>
    <row r="11" spans="1:9" ht="14.85" customHeight="1">
      <c r="A11" s="343">
        <v>4</v>
      </c>
      <c r="B11" s="344" t="s">
        <v>384</v>
      </c>
      <c r="C11" s="623">
        <v>3435768.41</v>
      </c>
      <c r="D11" s="623">
        <v>0</v>
      </c>
      <c r="E11" s="623">
        <v>0</v>
      </c>
      <c r="F11" s="623">
        <v>0</v>
      </c>
      <c r="G11" s="624">
        <v>3263922.6370000001</v>
      </c>
    </row>
    <row r="12" spans="1:9">
      <c r="A12" s="343">
        <v>5</v>
      </c>
      <c r="B12" s="345" t="s">
        <v>385</v>
      </c>
      <c r="C12" s="623">
        <v>3435640.96</v>
      </c>
      <c r="D12" s="626">
        <v>0</v>
      </c>
      <c r="E12" s="623">
        <v>0</v>
      </c>
      <c r="F12" s="623">
        <v>0</v>
      </c>
      <c r="G12" s="624">
        <v>3263858.912</v>
      </c>
    </row>
    <row r="13" spans="1:9">
      <c r="A13" s="343">
        <v>6</v>
      </c>
      <c r="B13" s="345" t="s">
        <v>386</v>
      </c>
      <c r="C13" s="623">
        <v>127.45</v>
      </c>
      <c r="D13" s="626">
        <v>0</v>
      </c>
      <c r="E13" s="623">
        <v>0</v>
      </c>
      <c r="F13" s="623">
        <v>0</v>
      </c>
      <c r="G13" s="624">
        <v>63.725000000000001</v>
      </c>
    </row>
    <row r="14" spans="1:9">
      <c r="A14" s="343">
        <v>7</v>
      </c>
      <c r="B14" s="344" t="s">
        <v>387</v>
      </c>
      <c r="C14" s="623">
        <v>9176749.668300001</v>
      </c>
      <c r="D14" s="623">
        <v>57831.052000000003</v>
      </c>
      <c r="E14" s="623">
        <v>10000</v>
      </c>
      <c r="F14" s="623">
        <v>0</v>
      </c>
      <c r="G14" s="624">
        <v>4429956.790000001</v>
      </c>
    </row>
    <row r="15" spans="1:9" ht="39">
      <c r="A15" s="343">
        <v>8</v>
      </c>
      <c r="B15" s="345" t="s">
        <v>388</v>
      </c>
      <c r="C15" s="623">
        <v>8836260.7000000011</v>
      </c>
      <c r="D15" s="626">
        <v>13652.88</v>
      </c>
      <c r="E15" s="623">
        <v>10000</v>
      </c>
      <c r="F15" s="623">
        <v>0</v>
      </c>
      <c r="G15" s="624">
        <v>4429956.790000001</v>
      </c>
    </row>
    <row r="16" spans="1:9" ht="26.25">
      <c r="A16" s="343">
        <v>9</v>
      </c>
      <c r="B16" s="345" t="s">
        <v>389</v>
      </c>
      <c r="C16" s="623">
        <v>340488.96830000001</v>
      </c>
      <c r="D16" s="626">
        <v>44178.172000000006</v>
      </c>
      <c r="E16" s="623">
        <v>0</v>
      </c>
      <c r="F16" s="623">
        <v>0</v>
      </c>
      <c r="G16" s="624">
        <v>0</v>
      </c>
    </row>
    <row r="17" spans="1:9">
      <c r="A17" s="343">
        <v>10</v>
      </c>
      <c r="B17" s="344" t="s">
        <v>390</v>
      </c>
      <c r="C17" s="623"/>
      <c r="D17" s="626"/>
      <c r="E17" s="623"/>
      <c r="F17" s="623"/>
      <c r="G17" s="624">
        <v>0</v>
      </c>
    </row>
    <row r="18" spans="1:9">
      <c r="A18" s="343">
        <v>11</v>
      </c>
      <c r="B18" s="344" t="s">
        <v>391</v>
      </c>
      <c r="C18" s="623">
        <v>17984675.236699998</v>
      </c>
      <c r="D18" s="626">
        <v>768675.84340000001</v>
      </c>
      <c r="E18" s="623">
        <v>385933.74129999999</v>
      </c>
      <c r="F18" s="623">
        <v>386.5514</v>
      </c>
      <c r="G18" s="624">
        <v>0</v>
      </c>
    </row>
    <row r="19" spans="1:9">
      <c r="A19" s="343">
        <v>12</v>
      </c>
      <c r="B19" s="345" t="s">
        <v>392</v>
      </c>
      <c r="C19" s="625"/>
      <c r="D19" s="626">
        <v>0</v>
      </c>
      <c r="E19" s="623">
        <v>0</v>
      </c>
      <c r="F19" s="623">
        <v>0</v>
      </c>
      <c r="G19" s="624">
        <v>0</v>
      </c>
    </row>
    <row r="20" spans="1:9">
      <c r="A20" s="343">
        <v>13</v>
      </c>
      <c r="B20" s="345" t="s">
        <v>393</v>
      </c>
      <c r="C20" s="623">
        <v>17984675.236699998</v>
      </c>
      <c r="D20" s="623">
        <v>768675.84340000001</v>
      </c>
      <c r="E20" s="623">
        <v>385933.74129999999</v>
      </c>
      <c r="F20" s="623">
        <v>386.5514</v>
      </c>
      <c r="G20" s="624">
        <v>0</v>
      </c>
    </row>
    <row r="21" spans="1:9">
      <c r="A21" s="346">
        <v>14</v>
      </c>
      <c r="B21" s="347" t="s">
        <v>394</v>
      </c>
      <c r="C21" s="625"/>
      <c r="D21" s="625"/>
      <c r="E21" s="625"/>
      <c r="F21" s="625"/>
      <c r="G21" s="566">
        <v>408975543.48831475</v>
      </c>
      <c r="I21" s="683"/>
    </row>
    <row r="22" spans="1:9">
      <c r="A22" s="348"/>
      <c r="B22" s="349" t="s">
        <v>395</v>
      </c>
      <c r="C22" s="627"/>
      <c r="D22" s="628"/>
      <c r="E22" s="627"/>
      <c r="F22" s="627"/>
      <c r="G22" s="629"/>
      <c r="I22" s="683"/>
    </row>
    <row r="23" spans="1:9">
      <c r="A23" s="343">
        <v>15</v>
      </c>
      <c r="B23" s="344" t="s">
        <v>396</v>
      </c>
      <c r="C23" s="630">
        <v>189476214.8488</v>
      </c>
      <c r="D23" s="631">
        <v>0</v>
      </c>
      <c r="E23" s="630">
        <v>0</v>
      </c>
      <c r="F23" s="630">
        <v>0</v>
      </c>
      <c r="G23" s="624">
        <v>0</v>
      </c>
      <c r="I23" s="683"/>
    </row>
    <row r="24" spans="1:9">
      <c r="A24" s="343">
        <v>16</v>
      </c>
      <c r="B24" s="344" t="s">
        <v>397</v>
      </c>
      <c r="C24" s="623">
        <v>11381.369754000001</v>
      </c>
      <c r="D24" s="626">
        <v>18806131.605763</v>
      </c>
      <c r="E24" s="623">
        <v>2662606.244020002</v>
      </c>
      <c r="F24" s="623">
        <v>42043333.498457015</v>
      </c>
      <c r="G24" s="624">
        <v>45700758.241570227</v>
      </c>
    </row>
    <row r="25" spans="1:9">
      <c r="A25" s="343">
        <v>17</v>
      </c>
      <c r="B25" s="345" t="s">
        <v>398</v>
      </c>
      <c r="C25" s="623">
        <v>0</v>
      </c>
      <c r="D25" s="626">
        <v>0</v>
      </c>
      <c r="E25" s="623">
        <v>0</v>
      </c>
      <c r="F25" s="623">
        <v>0</v>
      </c>
      <c r="G25" s="624">
        <v>0</v>
      </c>
    </row>
    <row r="26" spans="1:9" ht="26.25">
      <c r="A26" s="343">
        <v>18</v>
      </c>
      <c r="B26" s="345" t="s">
        <v>399</v>
      </c>
      <c r="C26" s="623">
        <v>0</v>
      </c>
      <c r="D26" s="626">
        <v>115890.2694</v>
      </c>
      <c r="E26" s="623">
        <v>0</v>
      </c>
      <c r="F26" s="623">
        <v>343475.31955399999</v>
      </c>
      <c r="G26" s="624">
        <v>360858.859964</v>
      </c>
    </row>
    <row r="27" spans="1:9">
      <c r="A27" s="343">
        <v>19</v>
      </c>
      <c r="B27" s="345" t="s">
        <v>400</v>
      </c>
      <c r="C27" s="623">
        <v>11381.369754000001</v>
      </c>
      <c r="D27" s="626">
        <v>18506774.465834998</v>
      </c>
      <c r="E27" s="623">
        <v>2465573.7273850017</v>
      </c>
      <c r="F27" s="623">
        <v>37764385.45125401</v>
      </c>
      <c r="G27" s="624">
        <v>42591592.415052883</v>
      </c>
    </row>
    <row r="28" spans="1:9">
      <c r="A28" s="343">
        <v>20</v>
      </c>
      <c r="B28" s="350" t="s">
        <v>401</v>
      </c>
      <c r="C28" s="623">
        <v>0</v>
      </c>
      <c r="D28" s="626">
        <v>0</v>
      </c>
      <c r="E28" s="623">
        <v>0</v>
      </c>
      <c r="F28" s="623">
        <v>0</v>
      </c>
      <c r="G28" s="624">
        <v>0</v>
      </c>
    </row>
    <row r="29" spans="1:9">
      <c r="A29" s="343">
        <v>21</v>
      </c>
      <c r="B29" s="345" t="s">
        <v>402</v>
      </c>
      <c r="C29" s="623">
        <v>0</v>
      </c>
      <c r="D29" s="626">
        <v>183466.87052799991</v>
      </c>
      <c r="E29" s="623">
        <v>197032.51663500001</v>
      </c>
      <c r="F29" s="623">
        <v>3935472.7276489995</v>
      </c>
      <c r="G29" s="624">
        <v>2748306.9665533486</v>
      </c>
    </row>
    <row r="30" spans="1:9">
      <c r="A30" s="343">
        <v>22</v>
      </c>
      <c r="B30" s="350" t="s">
        <v>401</v>
      </c>
      <c r="C30" s="623">
        <v>0</v>
      </c>
      <c r="D30" s="626">
        <v>183466.87052799991</v>
      </c>
      <c r="E30" s="623">
        <v>197032.51663500001</v>
      </c>
      <c r="F30" s="623">
        <v>3935472.7276489995</v>
      </c>
      <c r="G30" s="624">
        <v>2748306.9665533486</v>
      </c>
    </row>
    <row r="31" spans="1:9">
      <c r="A31" s="343">
        <v>23</v>
      </c>
      <c r="B31" s="345" t="s">
        <v>403</v>
      </c>
      <c r="C31" s="623">
        <v>0</v>
      </c>
      <c r="D31" s="626">
        <v>0</v>
      </c>
      <c r="E31" s="623">
        <v>0</v>
      </c>
      <c r="F31" s="623">
        <v>0</v>
      </c>
      <c r="G31" s="624">
        <v>0</v>
      </c>
    </row>
    <row r="32" spans="1:9">
      <c r="A32" s="343">
        <v>24</v>
      </c>
      <c r="B32" s="344" t="s">
        <v>404</v>
      </c>
      <c r="C32" s="623">
        <v>0</v>
      </c>
      <c r="D32" s="626">
        <v>0</v>
      </c>
      <c r="E32" s="623">
        <v>0</v>
      </c>
      <c r="F32" s="623">
        <v>0</v>
      </c>
      <c r="G32" s="624">
        <v>0</v>
      </c>
    </row>
    <row r="33" spans="1:7">
      <c r="A33" s="343">
        <v>25</v>
      </c>
      <c r="B33" s="344" t="s">
        <v>405</v>
      </c>
      <c r="C33" s="623">
        <v>186638215.27310002</v>
      </c>
      <c r="D33" s="623">
        <v>5663077.5499999998</v>
      </c>
      <c r="E33" s="623">
        <v>219437.3</v>
      </c>
      <c r="F33" s="623">
        <v>229.45</v>
      </c>
      <c r="G33" s="624">
        <v>189579702.1480999</v>
      </c>
    </row>
    <row r="34" spans="1:7">
      <c r="A34" s="343">
        <v>26</v>
      </c>
      <c r="B34" s="345" t="s">
        <v>406</v>
      </c>
      <c r="C34" s="625"/>
      <c r="D34" s="626">
        <v>0</v>
      </c>
      <c r="E34" s="623">
        <v>0</v>
      </c>
      <c r="F34" s="623">
        <v>0</v>
      </c>
      <c r="G34" s="624">
        <v>0</v>
      </c>
    </row>
    <row r="35" spans="1:7">
      <c r="A35" s="343">
        <v>27</v>
      </c>
      <c r="B35" s="345" t="s">
        <v>407</v>
      </c>
      <c r="C35" s="623">
        <v>186638215.27310002</v>
      </c>
      <c r="D35" s="626">
        <v>5663077.5499999998</v>
      </c>
      <c r="E35" s="623">
        <v>219437.3</v>
      </c>
      <c r="F35" s="623">
        <v>229.45</v>
      </c>
      <c r="G35" s="624">
        <v>189579702.1480999</v>
      </c>
    </row>
    <row r="36" spans="1:7">
      <c r="A36" s="343">
        <v>28</v>
      </c>
      <c r="B36" s="344" t="s">
        <v>408</v>
      </c>
      <c r="C36" s="623">
        <v>0</v>
      </c>
      <c r="D36" s="626">
        <v>0</v>
      </c>
      <c r="E36" s="623">
        <v>0</v>
      </c>
      <c r="F36" s="623">
        <v>200000</v>
      </c>
      <c r="G36" s="624">
        <v>30000</v>
      </c>
    </row>
    <row r="37" spans="1:7">
      <c r="A37" s="346">
        <v>29</v>
      </c>
      <c r="B37" s="347" t="s">
        <v>409</v>
      </c>
      <c r="C37" s="625"/>
      <c r="D37" s="625"/>
      <c r="E37" s="625"/>
      <c r="F37" s="625"/>
      <c r="G37" s="566">
        <v>235310460.38967013</v>
      </c>
    </row>
    <row r="38" spans="1:7">
      <c r="A38" s="339"/>
      <c r="B38" s="351"/>
      <c r="C38" s="352"/>
      <c r="D38" s="352"/>
      <c r="E38" s="352"/>
      <c r="F38" s="352"/>
      <c r="G38" s="353"/>
    </row>
    <row r="39" spans="1:7" ht="15.75" thickBot="1">
      <c r="A39" s="354">
        <v>30</v>
      </c>
      <c r="B39" s="355" t="s">
        <v>410</v>
      </c>
      <c r="C39" s="227"/>
      <c r="D39" s="228"/>
      <c r="E39" s="228"/>
      <c r="F39" s="229"/>
      <c r="G39" s="356">
        <f>IFERROR(G21/G37,0)</f>
        <v>1.738025342396841</v>
      </c>
    </row>
    <row r="42" spans="1:7" ht="39">
      <c r="B42" s="331" t="s">
        <v>411</v>
      </c>
    </row>
  </sheetData>
  <mergeCells count="2">
    <mergeCell ref="C5:F5"/>
    <mergeCell ref="G5:G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zoomScale="76" zoomScaleNormal="76" workbookViewId="0">
      <pane xSplit="1" ySplit="5" topLeftCell="B6" activePane="bottomRight" state="frozen"/>
      <selection activeCell="B9" sqref="B9"/>
      <selection pane="topRight" activeCell="B9" sqref="B9"/>
      <selection pane="bottomLeft" activeCell="B9" sqref="B9"/>
      <selection pane="bottomRight" activeCell="B2" sqref="B2"/>
    </sheetView>
  </sheetViews>
  <sheetFormatPr defaultColWidth="9.28515625" defaultRowHeight="14.25"/>
  <cols>
    <col min="1" max="1" width="9.5703125" style="3" bestFit="1" customWidth="1"/>
    <col min="2" max="2" width="86" style="3" customWidth="1"/>
    <col min="3" max="3" width="12.7109375" style="3" customWidth="1"/>
    <col min="4" max="7" width="12.7109375" style="4" customWidth="1"/>
    <col min="8" max="8" width="6.7109375" style="5" customWidth="1"/>
    <col min="9" max="10" width="12.85546875" style="5" hidden="1" customWidth="1"/>
    <col min="11" max="11" width="6.7109375" style="5" customWidth="1"/>
    <col min="12" max="16384" width="9.28515625" style="5"/>
  </cols>
  <sheetData>
    <row r="1" spans="1:10">
      <c r="A1" s="2" t="s">
        <v>30</v>
      </c>
      <c r="B1" s="3" t="str">
        <f>'Info '!C2</f>
        <v>JSC "VTB Bank (Georgia)"</v>
      </c>
    </row>
    <row r="2" spans="1:10">
      <c r="A2" s="2" t="s">
        <v>31</v>
      </c>
      <c r="B2" s="856">
        <f>'Info '!D2</f>
        <v>45838</v>
      </c>
      <c r="C2" s="6"/>
      <c r="D2" s="7"/>
      <c r="E2" s="7"/>
      <c r="F2" s="7"/>
      <c r="G2" s="7"/>
      <c r="H2" s="8"/>
    </row>
    <row r="3" spans="1:10" ht="15" thickBot="1">
      <c r="A3" s="2"/>
      <c r="B3" s="6"/>
      <c r="C3" s="6"/>
      <c r="D3" s="7"/>
      <c r="E3" s="7"/>
      <c r="F3" s="7"/>
      <c r="G3" s="7"/>
      <c r="H3" s="8"/>
    </row>
    <row r="4" spans="1:10" ht="21" customHeight="1" thickBot="1">
      <c r="A4" s="9" t="s">
        <v>93</v>
      </c>
      <c r="B4" s="10" t="s">
        <v>92</v>
      </c>
      <c r="C4" s="10"/>
      <c r="D4" s="735" t="s">
        <v>700</v>
      </c>
      <c r="E4" s="736"/>
      <c r="F4" s="736"/>
      <c r="G4" s="737"/>
      <c r="H4" s="8"/>
      <c r="J4" s="721"/>
    </row>
    <row r="5" spans="1:10">
      <c r="A5" s="11" t="s">
        <v>6</v>
      </c>
      <c r="B5" s="12"/>
      <c r="C5" s="322" t="str">
        <f>INT((MONTH($B$2))/3)&amp;"Q"&amp;"-"&amp;YEAR($B$2)</f>
        <v>2Q-2025</v>
      </c>
      <c r="D5" s="322" t="str">
        <f>IF(INT(MONTH($B$2))=3, "4"&amp;"Q"&amp;"-"&amp;YEAR($B$2)-1, IF(INT(MONTH($B$2))=6, "1"&amp;"Q"&amp;"-"&amp;YEAR($B$2), IF(INT(MONTH($B$2))=9, "2"&amp;"Q"&amp;"-"&amp;YEAR($B$2),IF(INT(MONTH($B$2))=12, "3"&amp;"Q"&amp;"-"&amp;YEAR($B$2), 0))))</f>
        <v>1Q-2025</v>
      </c>
      <c r="E5" s="322" t="str">
        <f>IF(INT(MONTH($B$2))=3, "3"&amp;"Q"&amp;"-"&amp;YEAR($B$2)-1, IF(INT(MONTH($B$2))=6, "4"&amp;"Q"&amp;"-"&amp;YEAR($B$2)-1, IF(INT(MONTH($B$2))=9, "1"&amp;"Q"&amp;"-"&amp;YEAR($B$2),IF(INT(MONTH($B$2))=12, "2"&amp;"Q"&amp;"-"&amp;YEAR($B$2), 0))))</f>
        <v>4Q-2024</v>
      </c>
      <c r="F5" s="322" t="str">
        <f>IF(INT(MONTH($B$2))=3, "2"&amp;"Q"&amp;"-"&amp;YEAR($B$2)-1, IF(INT(MONTH($B$2))=6, "3"&amp;"Q"&amp;"-"&amp;YEAR($B$2)-1, IF(INT(MONTH($B$2))=9, "4"&amp;"Q"&amp;"-"&amp;YEAR($B$2)-1,IF(INT(MONTH($B$2))=12, "1"&amp;"Q"&amp;"-"&amp;YEAR($B$2), 0))))</f>
        <v>3Q-2024</v>
      </c>
      <c r="G5" s="323" t="str">
        <f>IF(INT(MONTH($B$2))=3, "1"&amp;"Q"&amp;"-"&amp;YEAR($B$2)-1, IF(INT(MONTH($B$2))=6, "2"&amp;"Q"&amp;"-"&amp;YEAR($B$2)-1, IF(INT(MONTH($B$2))=9, "3"&amp;"Q"&amp;"-"&amp;YEAR($B$2)-1,IF(INT(MONTH($B$2))=12, "4"&amp;"Q"&amp;"-"&amp;YEAR($B$2)-1, 0))))</f>
        <v>2Q-2024</v>
      </c>
      <c r="I5" s="531" t="str">
        <f>D5</f>
        <v>1Q-2025</v>
      </c>
      <c r="J5" s="322" t="str">
        <f t="shared" ref="J5" si="0">E5</f>
        <v>4Q-2024</v>
      </c>
    </row>
    <row r="6" spans="1:10">
      <c r="B6" s="145" t="s">
        <v>91</v>
      </c>
      <c r="C6" s="325"/>
      <c r="D6" s="325"/>
      <c r="E6" s="325"/>
      <c r="F6" s="325"/>
      <c r="G6" s="326"/>
      <c r="I6" s="532"/>
      <c r="J6" s="325"/>
    </row>
    <row r="7" spans="1:10">
      <c r="A7" s="13"/>
      <c r="B7" s="146" t="s">
        <v>89</v>
      </c>
      <c r="C7" s="325"/>
      <c r="D7" s="325"/>
      <c r="E7" s="325"/>
      <c r="F7" s="325"/>
      <c r="G7" s="326"/>
      <c r="I7" s="532"/>
      <c r="J7" s="325"/>
    </row>
    <row r="8" spans="1:10">
      <c r="A8" s="327">
        <v>1</v>
      </c>
      <c r="B8" s="14" t="s">
        <v>363</v>
      </c>
      <c r="C8" s="673">
        <v>215316541.1730147</v>
      </c>
      <c r="D8" s="673">
        <v>227571035.38426289</v>
      </c>
      <c r="E8" s="673">
        <v>273905730.98415458</v>
      </c>
      <c r="F8" s="673">
        <v>261844574.34</v>
      </c>
      <c r="G8" s="673">
        <v>247437189.92262694</v>
      </c>
      <c r="H8" s="615"/>
      <c r="I8" s="644"/>
      <c r="J8" s="644"/>
    </row>
    <row r="9" spans="1:10">
      <c r="A9" s="327">
        <v>2</v>
      </c>
      <c r="B9" s="14" t="s">
        <v>364</v>
      </c>
      <c r="C9" s="673">
        <v>274151841.1730147</v>
      </c>
      <c r="D9" s="673">
        <v>283625135.38426292</v>
      </c>
      <c r="E9" s="673">
        <v>317094230.98415458</v>
      </c>
      <c r="F9" s="673">
        <v>311822874.34000003</v>
      </c>
      <c r="G9" s="673">
        <v>303591589.92262697</v>
      </c>
      <c r="H9" s="615"/>
      <c r="I9" s="644"/>
      <c r="J9" s="644"/>
    </row>
    <row r="10" spans="1:10">
      <c r="A10" s="327">
        <v>3</v>
      </c>
      <c r="B10" s="14" t="s">
        <v>142</v>
      </c>
      <c r="C10" s="673">
        <v>333743974.9771347</v>
      </c>
      <c r="D10" s="673">
        <v>339314192.98426294</v>
      </c>
      <c r="E10" s="673">
        <v>359173851.78691459</v>
      </c>
      <c r="F10" s="673">
        <v>372799961.66676003</v>
      </c>
      <c r="G10" s="673">
        <v>377369223.82524699</v>
      </c>
      <c r="H10" s="615"/>
      <c r="I10" s="644"/>
      <c r="J10" s="644"/>
    </row>
    <row r="11" spans="1:10">
      <c r="A11" s="327">
        <v>4</v>
      </c>
      <c r="B11" s="14" t="s">
        <v>366</v>
      </c>
      <c r="C11" s="673">
        <v>118031628.88576123</v>
      </c>
      <c r="D11" s="673">
        <v>120682713.26498392</v>
      </c>
      <c r="E11" s="673">
        <v>123009203.22464246</v>
      </c>
      <c r="F11" s="673">
        <v>126379579.22092749</v>
      </c>
      <c r="G11" s="673">
        <v>127023445.01725176</v>
      </c>
      <c r="H11" s="615"/>
      <c r="I11" s="644"/>
      <c r="J11" s="644"/>
    </row>
    <row r="12" spans="1:10">
      <c r="A12" s="327">
        <v>5</v>
      </c>
      <c r="B12" s="14" t="s">
        <v>367</v>
      </c>
      <c r="C12" s="673">
        <v>133079542.9835466</v>
      </c>
      <c r="D12" s="673">
        <v>136469631.6243096</v>
      </c>
      <c r="E12" s="673">
        <v>139125474.54113606</v>
      </c>
      <c r="F12" s="673">
        <v>143758813.82397807</v>
      </c>
      <c r="G12" s="673">
        <v>144772864.26428571</v>
      </c>
      <c r="H12" s="615"/>
      <c r="I12" s="644"/>
      <c r="J12" s="644"/>
    </row>
    <row r="13" spans="1:10">
      <c r="A13" s="327">
        <v>6</v>
      </c>
      <c r="B13" s="14" t="s">
        <v>365</v>
      </c>
      <c r="C13" s="673">
        <v>153013486.9270075</v>
      </c>
      <c r="D13" s="673">
        <v>157381095.71818882</v>
      </c>
      <c r="E13" s="673">
        <v>160472755.19855791</v>
      </c>
      <c r="F13" s="673">
        <v>166780075.28750151</v>
      </c>
      <c r="G13" s="673">
        <v>168284008.10138208</v>
      </c>
      <c r="H13" s="615"/>
      <c r="I13" s="644"/>
      <c r="J13" s="644"/>
    </row>
    <row r="14" spans="1:10">
      <c r="A14" s="13"/>
      <c r="B14" s="145" t="s">
        <v>369</v>
      </c>
      <c r="C14" s="621"/>
      <c r="D14" s="621"/>
      <c r="E14" s="621"/>
      <c r="F14" s="621"/>
      <c r="G14" s="621"/>
      <c r="H14" s="615"/>
      <c r="I14" s="621"/>
      <c r="J14" s="621"/>
    </row>
    <row r="15" spans="1:10" ht="15" customHeight="1">
      <c r="A15" s="327">
        <v>7</v>
      </c>
      <c r="B15" s="14" t="s">
        <v>368</v>
      </c>
      <c r="C15" s="674">
        <v>509416496.22447902</v>
      </c>
      <c r="D15" s="674">
        <v>528971760.11256492</v>
      </c>
      <c r="E15" s="674">
        <v>538309915.73493481</v>
      </c>
      <c r="F15" s="674">
        <v>584620546.1363045</v>
      </c>
      <c r="G15" s="674">
        <v>595250345.79651475</v>
      </c>
      <c r="H15" s="615"/>
      <c r="I15" s="645"/>
      <c r="J15" s="645"/>
    </row>
    <row r="16" spans="1:10">
      <c r="A16" s="13"/>
      <c r="B16" s="145" t="s">
        <v>370</v>
      </c>
      <c r="C16" s="621"/>
      <c r="D16" s="621"/>
      <c r="E16" s="621"/>
      <c r="F16" s="621"/>
      <c r="G16" s="621"/>
      <c r="H16" s="615"/>
      <c r="I16" s="621"/>
      <c r="J16" s="621"/>
    </row>
    <row r="17" spans="1:10" s="15" customFormat="1">
      <c r="A17" s="327"/>
      <c r="B17" s="146" t="s">
        <v>354</v>
      </c>
      <c r="C17" s="621"/>
      <c r="D17" s="621"/>
      <c r="E17" s="621"/>
      <c r="F17" s="621"/>
      <c r="G17" s="621"/>
      <c r="H17" s="616"/>
      <c r="I17" s="621"/>
      <c r="J17" s="621"/>
    </row>
    <row r="18" spans="1:10">
      <c r="A18" s="11">
        <v>8</v>
      </c>
      <c r="B18" s="14" t="s">
        <v>363</v>
      </c>
      <c r="C18" s="675">
        <v>0.42267288705572953</v>
      </c>
      <c r="D18" s="675">
        <v>0.43021395950482477</v>
      </c>
      <c r="E18" s="675">
        <v>0.50882534944614777</v>
      </c>
      <c r="F18" s="675">
        <v>0.48641974945327393</v>
      </c>
      <c r="G18" s="675">
        <v>0.45965564201954184</v>
      </c>
      <c r="H18" s="615"/>
      <c r="I18" s="646"/>
      <c r="J18" s="646"/>
    </row>
    <row r="19" spans="1:10" ht="15" customHeight="1">
      <c r="A19" s="11">
        <v>9</v>
      </c>
      <c r="B19" s="14" t="s">
        <v>364</v>
      </c>
      <c r="C19" s="675">
        <v>0.53816836165471793</v>
      </c>
      <c r="D19" s="675">
        <v>0.53618199830536817</v>
      </c>
      <c r="E19" s="675">
        <v>0.58905515524683849</v>
      </c>
      <c r="F19" s="675">
        <v>0.57926273550855867</v>
      </c>
      <c r="G19" s="675">
        <v>0.56397175873705485</v>
      </c>
      <c r="H19" s="615"/>
      <c r="I19" s="646"/>
      <c r="J19" s="646"/>
    </row>
    <row r="20" spans="1:10">
      <c r="A20" s="11">
        <v>10</v>
      </c>
      <c r="B20" s="14" t="s">
        <v>142</v>
      </c>
      <c r="C20" s="675">
        <v>0.65514952391739467</v>
      </c>
      <c r="D20" s="675">
        <v>0.64145993901840248</v>
      </c>
      <c r="E20" s="675">
        <v>0.66722503392222987</v>
      </c>
      <c r="F20" s="675">
        <v>0.69253779425145812</v>
      </c>
      <c r="G20" s="675">
        <v>0.7010259569713454</v>
      </c>
      <c r="H20" s="615"/>
      <c r="I20" s="646"/>
      <c r="J20" s="646"/>
    </row>
    <row r="21" spans="1:10">
      <c r="A21" s="11">
        <v>11</v>
      </c>
      <c r="B21" s="14" t="s">
        <v>366</v>
      </c>
      <c r="C21" s="675">
        <v>0.2316996598275638</v>
      </c>
      <c r="D21" s="675">
        <v>0.22814585269977872</v>
      </c>
      <c r="E21" s="675">
        <v>0.22851000813667438</v>
      </c>
      <c r="F21" s="675">
        <v>0.23477104085735831</v>
      </c>
      <c r="G21" s="675">
        <v>0.23596712842235371</v>
      </c>
      <c r="H21" s="615"/>
      <c r="I21" s="646"/>
      <c r="J21" s="646"/>
    </row>
    <row r="22" spans="1:10">
      <c r="A22" s="11">
        <v>12</v>
      </c>
      <c r="B22" s="14" t="s">
        <v>367</v>
      </c>
      <c r="C22" s="675">
        <v>0.26123917063907542</v>
      </c>
      <c r="D22" s="675">
        <v>0.25799039176546767</v>
      </c>
      <c r="E22" s="675">
        <v>0.25844865657210336</v>
      </c>
      <c r="F22" s="675">
        <v>0.26705585318395897</v>
      </c>
      <c r="G22" s="675">
        <v>0.26893962015660183</v>
      </c>
      <c r="H22" s="615"/>
      <c r="I22" s="646"/>
      <c r="J22" s="646"/>
    </row>
    <row r="23" spans="1:10">
      <c r="A23" s="11">
        <v>13</v>
      </c>
      <c r="B23" s="14" t="s">
        <v>365</v>
      </c>
      <c r="C23" s="675">
        <v>0.30037010591738023</v>
      </c>
      <c r="D23" s="675">
        <v>0.29752268000979526</v>
      </c>
      <c r="E23" s="675">
        <v>0.29810477293450993</v>
      </c>
      <c r="F23" s="675">
        <v>0.30982166668767896</v>
      </c>
      <c r="G23" s="675">
        <v>0.31261547146429597</v>
      </c>
      <c r="H23" s="615"/>
      <c r="I23" s="646"/>
      <c r="J23" s="646"/>
    </row>
    <row r="24" spans="1:10">
      <c r="A24" s="13"/>
      <c r="B24" s="145" t="s">
        <v>88</v>
      </c>
      <c r="C24" s="634"/>
      <c r="D24" s="634"/>
      <c r="E24" s="634"/>
      <c r="F24" s="634"/>
      <c r="G24" s="634"/>
      <c r="H24" s="615"/>
      <c r="I24" s="634"/>
      <c r="J24" s="634"/>
    </row>
    <row r="25" spans="1:10" ht="15" customHeight="1">
      <c r="A25" s="328">
        <v>14</v>
      </c>
      <c r="B25" s="14" t="s">
        <v>87</v>
      </c>
      <c r="C25" s="676">
        <v>3.2835555902460178E-2</v>
      </c>
      <c r="D25" s="676">
        <v>3.1603000078961226E-2</v>
      </c>
      <c r="E25" s="676">
        <v>3.6875423555608293E-2</v>
      </c>
      <c r="F25" s="676">
        <v>3.7653832321756439E-2</v>
      </c>
      <c r="G25" s="676">
        <v>3.8195373702473369E-2</v>
      </c>
      <c r="H25" s="615"/>
      <c r="I25" s="647"/>
      <c r="J25" s="647"/>
    </row>
    <row r="26" spans="1:10" ht="15">
      <c r="A26" s="328">
        <v>15</v>
      </c>
      <c r="B26" s="14" t="s">
        <v>86</v>
      </c>
      <c r="C26" s="676">
        <v>2.2341451596138442E-2</v>
      </c>
      <c r="D26" s="676">
        <v>2.1355678673267414E-2</v>
      </c>
      <c r="E26" s="676">
        <v>2.0305401662221289E-2</v>
      </c>
      <c r="F26" s="676">
        <v>2.0960224051435192E-2</v>
      </c>
      <c r="G26" s="676">
        <v>2.0980598725081227E-2</v>
      </c>
      <c r="H26" s="615"/>
      <c r="I26" s="647"/>
      <c r="J26" s="647"/>
    </row>
    <row r="27" spans="1:10" ht="15">
      <c r="A27" s="328">
        <v>16</v>
      </c>
      <c r="B27" s="14" t="s">
        <v>85</v>
      </c>
      <c r="C27" s="676">
        <v>0.16799840608693248</v>
      </c>
      <c r="D27" s="676">
        <v>0.27609330896165413</v>
      </c>
      <c r="E27" s="676">
        <v>-3.8225641395707333E-2</v>
      </c>
      <c r="F27" s="676">
        <v>-5.0625280536869509E-3</v>
      </c>
      <c r="G27" s="676">
        <v>3.1498846802302825E-2</v>
      </c>
      <c r="H27" s="615"/>
      <c r="I27" s="647"/>
      <c r="J27" s="647"/>
    </row>
    <row r="28" spans="1:10" ht="15">
      <c r="A28" s="328">
        <v>17</v>
      </c>
      <c r="B28" s="14" t="s">
        <v>84</v>
      </c>
      <c r="C28" s="676">
        <v>1.0494104306321738E-2</v>
      </c>
      <c r="D28" s="676">
        <v>1.0247321405693812E-2</v>
      </c>
      <c r="E28" s="676">
        <v>1.6570021893387004E-2</v>
      </c>
      <c r="F28" s="676">
        <v>1.6693608270321247E-2</v>
      </c>
      <c r="G28" s="676">
        <v>1.7214774977392145E-2</v>
      </c>
      <c r="H28" s="615"/>
      <c r="I28" s="647"/>
      <c r="J28" s="647"/>
    </row>
    <row r="29" spans="1:10" ht="15">
      <c r="A29" s="328">
        <v>18</v>
      </c>
      <c r="B29" s="14" t="s">
        <v>166</v>
      </c>
      <c r="C29" s="676">
        <v>-0.19159884987417394</v>
      </c>
      <c r="D29" s="676">
        <v>-0.29700827888298537</v>
      </c>
      <c r="E29" s="676">
        <v>2.0577830953774003E-2</v>
      </c>
      <c r="F29" s="676">
        <v>-1.2986292849792808E-3</v>
      </c>
      <c r="G29" s="676">
        <v>-3.7723320755885741E-2</v>
      </c>
      <c r="H29" s="615"/>
      <c r="I29" s="647"/>
      <c r="J29" s="647"/>
    </row>
    <row r="30" spans="1:10" ht="15">
      <c r="A30" s="328">
        <v>19</v>
      </c>
      <c r="B30" s="14" t="s">
        <v>167</v>
      </c>
      <c r="C30" s="676">
        <v>-0.28483275794593982</v>
      </c>
      <c r="D30" s="676">
        <v>-0.42989830915196048</v>
      </c>
      <c r="E30" s="676">
        <v>2.8894368932893936E-2</v>
      </c>
      <c r="F30" s="676">
        <v>-1.837508261185187E-3</v>
      </c>
      <c r="G30" s="676">
        <v>-5.3260346493588864E-2</v>
      </c>
      <c r="H30" s="615"/>
      <c r="I30" s="647"/>
      <c r="J30" s="647"/>
    </row>
    <row r="31" spans="1:10">
      <c r="A31" s="13"/>
      <c r="B31" s="145" t="s">
        <v>229</v>
      </c>
      <c r="C31" s="634"/>
      <c r="D31" s="634"/>
      <c r="E31" s="634"/>
      <c r="F31" s="634"/>
      <c r="G31" s="634"/>
      <c r="H31" s="615"/>
      <c r="I31" s="634"/>
      <c r="J31" s="634"/>
    </row>
    <row r="32" spans="1:10" ht="15">
      <c r="A32" s="328">
        <v>20</v>
      </c>
      <c r="B32" s="14" t="s">
        <v>83</v>
      </c>
      <c r="C32" s="676">
        <v>0.13780979538154459</v>
      </c>
      <c r="D32" s="676">
        <v>0.11884958310125479</v>
      </c>
      <c r="E32" s="676">
        <v>0.59976146999008251</v>
      </c>
      <c r="F32" s="676">
        <v>0.57101272130798897</v>
      </c>
      <c r="G32" s="676">
        <v>0.4763152265256273</v>
      </c>
      <c r="H32" s="615"/>
      <c r="I32" s="647"/>
      <c r="J32" s="647"/>
    </row>
    <row r="33" spans="1:10" ht="15" customHeight="1">
      <c r="A33" s="328">
        <v>21</v>
      </c>
      <c r="B33" s="14" t="s">
        <v>710</v>
      </c>
      <c r="C33" s="676">
        <v>0.14103161704484155</v>
      </c>
      <c r="D33" s="676">
        <v>0.12100436158249414</v>
      </c>
      <c r="E33" s="676">
        <v>0.11935570888038549</v>
      </c>
      <c r="F33" s="676">
        <v>8.6704743945984736E-2</v>
      </c>
      <c r="G33" s="676">
        <v>7.7283199429053415E-2</v>
      </c>
      <c r="H33" s="615"/>
      <c r="I33" s="647"/>
      <c r="J33" s="647"/>
    </row>
    <row r="34" spans="1:10" ht="15">
      <c r="A34" s="328">
        <v>22</v>
      </c>
      <c r="B34" s="14" t="s">
        <v>82</v>
      </c>
      <c r="C34" s="676">
        <v>0.6529923632859026</v>
      </c>
      <c r="D34" s="676">
        <v>0.6545354954850463</v>
      </c>
      <c r="E34" s="676">
        <v>0.6207562066979373</v>
      </c>
      <c r="F34" s="676">
        <v>0.61976173574193572</v>
      </c>
      <c r="G34" s="676">
        <v>0.60762270924449058</v>
      </c>
      <c r="H34" s="615"/>
      <c r="I34" s="647"/>
      <c r="J34" s="647"/>
    </row>
    <row r="35" spans="1:10" ht="15" customHeight="1">
      <c r="A35" s="328">
        <v>23</v>
      </c>
      <c r="B35" s="14" t="s">
        <v>81</v>
      </c>
      <c r="C35" s="676">
        <v>0.43308618032303936</v>
      </c>
      <c r="D35" s="676">
        <v>0.43692892270833783</v>
      </c>
      <c r="E35" s="676">
        <v>0.43992230030589075</v>
      </c>
      <c r="F35" s="676">
        <v>0.43253312969769658</v>
      </c>
      <c r="G35" s="676">
        <v>0.43284324486207082</v>
      </c>
      <c r="H35" s="615"/>
      <c r="I35" s="647"/>
      <c r="J35" s="647"/>
    </row>
    <row r="36" spans="1:10" ht="15">
      <c r="A36" s="328">
        <v>24</v>
      </c>
      <c r="B36" s="14" t="s">
        <v>80</v>
      </c>
      <c r="C36" s="676">
        <v>-0.14308363260619505</v>
      </c>
      <c r="D36" s="676">
        <v>-4.3567704909753181E-2</v>
      </c>
      <c r="E36" s="676">
        <v>-7.3328480456393272E-2</v>
      </c>
      <c r="F36" s="676">
        <v>-6.168703645023333E-2</v>
      </c>
      <c r="G36" s="676">
        <v>4.4038192866709619E-3</v>
      </c>
      <c r="H36" s="615"/>
      <c r="I36" s="647"/>
      <c r="J36" s="647"/>
    </row>
    <row r="37" spans="1:10" ht="15" customHeight="1">
      <c r="A37" s="13"/>
      <c r="B37" s="145" t="s">
        <v>230</v>
      </c>
      <c r="C37" s="634"/>
      <c r="D37" s="634"/>
      <c r="E37" s="634"/>
      <c r="F37" s="634"/>
      <c r="G37" s="634"/>
      <c r="H37" s="615"/>
      <c r="I37" s="634"/>
      <c r="J37" s="634"/>
    </row>
    <row r="38" spans="1:10" ht="15" customHeight="1">
      <c r="A38" s="328">
        <v>25</v>
      </c>
      <c r="B38" s="14" t="s">
        <v>79</v>
      </c>
      <c r="C38" s="676">
        <v>0.39038614860592646</v>
      </c>
      <c r="D38" s="676">
        <v>0.36356398272366908</v>
      </c>
      <c r="E38" s="676">
        <v>0.36246380437126119</v>
      </c>
      <c r="F38" s="676">
        <v>0.34233655635928922</v>
      </c>
      <c r="G38" s="676">
        <v>0.3274314287271935</v>
      </c>
      <c r="H38" s="615"/>
      <c r="I38" s="647"/>
      <c r="J38" s="647"/>
    </row>
    <row r="39" spans="1:10" ht="15" customHeight="1">
      <c r="A39" s="328">
        <v>26</v>
      </c>
      <c r="B39" s="14" t="s">
        <v>78</v>
      </c>
      <c r="C39" s="676">
        <v>0.91056092155928992</v>
      </c>
      <c r="D39" s="676">
        <v>0.89363887458620117</v>
      </c>
      <c r="E39" s="676">
        <v>0.86791951088615282</v>
      </c>
      <c r="F39" s="676">
        <v>0.87100707822770651</v>
      </c>
      <c r="G39" s="676">
        <v>0.87738219486866365</v>
      </c>
      <c r="H39" s="615"/>
      <c r="I39" s="647"/>
      <c r="J39" s="647"/>
    </row>
    <row r="40" spans="1:10" ht="15" customHeight="1">
      <c r="A40" s="328">
        <v>27</v>
      </c>
      <c r="B40" s="14" t="s">
        <v>77</v>
      </c>
      <c r="C40" s="676">
        <v>2.7597252715332154E-2</v>
      </c>
      <c r="D40" s="676">
        <v>2.7336584727608033E-2</v>
      </c>
      <c r="E40" s="676">
        <v>2.6561991023921795E-2</v>
      </c>
      <c r="F40" s="676">
        <v>2.8886941628156096E-2</v>
      </c>
      <c r="G40" s="676">
        <v>2.9487076829897204E-2</v>
      </c>
      <c r="H40" s="615"/>
      <c r="I40" s="647"/>
      <c r="J40" s="647"/>
    </row>
    <row r="41" spans="1:10" ht="15" customHeight="1">
      <c r="A41" s="329"/>
      <c r="B41" s="145" t="s">
        <v>271</v>
      </c>
      <c r="C41" s="634"/>
      <c r="D41" s="634"/>
      <c r="E41" s="634"/>
      <c r="F41" s="634"/>
      <c r="G41" s="634"/>
      <c r="H41" s="615"/>
      <c r="I41" s="634"/>
      <c r="J41" s="634"/>
    </row>
    <row r="42" spans="1:10" ht="15">
      <c r="A42" s="328">
        <v>28</v>
      </c>
      <c r="B42" s="14" t="s">
        <v>254</v>
      </c>
      <c r="C42" s="677">
        <v>186438338.52779999</v>
      </c>
      <c r="D42" s="677">
        <v>172669610.8348</v>
      </c>
      <c r="E42" s="677">
        <v>167752690.86499998</v>
      </c>
      <c r="F42" s="677">
        <v>164414703.24720001</v>
      </c>
      <c r="G42" s="677">
        <v>153604027.46289998</v>
      </c>
      <c r="H42" s="615"/>
      <c r="I42" s="648"/>
      <c r="J42" s="648"/>
    </row>
    <row r="43" spans="1:10" ht="15" customHeight="1">
      <c r="A43" s="328">
        <v>29</v>
      </c>
      <c r="B43" s="14" t="s">
        <v>266</v>
      </c>
      <c r="C43" s="677">
        <v>20685666.231299952</v>
      </c>
      <c r="D43" s="677">
        <v>23093719.351650029</v>
      </c>
      <c r="E43" s="677">
        <v>19768803.225148078</v>
      </c>
      <c r="F43" s="677">
        <v>24265320.006339312</v>
      </c>
      <c r="G43" s="677">
        <v>20478587.869728357</v>
      </c>
      <c r="H43" s="615"/>
      <c r="I43" s="648"/>
      <c r="J43" s="648"/>
    </row>
    <row r="44" spans="1:10" ht="15" customHeight="1">
      <c r="A44" s="357">
        <v>30</v>
      </c>
      <c r="B44" s="358" t="s">
        <v>255</v>
      </c>
      <c r="C44" s="676">
        <v>9.0129240433018261</v>
      </c>
      <c r="D44" s="676">
        <v>7.4769078209336985</v>
      </c>
      <c r="E44" s="676">
        <v>8.4857281927719441</v>
      </c>
      <c r="F44" s="676">
        <v>6.77570719051909</v>
      </c>
      <c r="G44" s="676">
        <v>7.5007138402330424</v>
      </c>
      <c r="H44" s="615"/>
      <c r="I44" s="647"/>
      <c r="J44" s="647"/>
    </row>
    <row r="45" spans="1:10" ht="15" customHeight="1">
      <c r="A45" s="357"/>
      <c r="B45" s="145" t="s">
        <v>373</v>
      </c>
      <c r="C45" s="634"/>
      <c r="D45" s="634"/>
      <c r="E45" s="634"/>
      <c r="F45" s="634"/>
      <c r="G45" s="634"/>
      <c r="H45" s="615"/>
      <c r="I45" s="634"/>
      <c r="J45" s="634"/>
    </row>
    <row r="46" spans="1:10" ht="15" customHeight="1">
      <c r="A46" s="357">
        <v>31</v>
      </c>
      <c r="B46" s="358" t="s">
        <v>380</v>
      </c>
      <c r="C46" s="643">
        <v>408975543.48831475</v>
      </c>
      <c r="D46" s="643">
        <v>410370679.37576294</v>
      </c>
      <c r="E46" s="643">
        <v>414911803.85435462</v>
      </c>
      <c r="F46" s="643">
        <v>420864835.86790001</v>
      </c>
      <c r="G46" s="643">
        <v>423963656.05232698</v>
      </c>
      <c r="H46" s="615"/>
      <c r="I46" s="643"/>
      <c r="J46" s="643"/>
    </row>
    <row r="47" spans="1:10" ht="15" customHeight="1">
      <c r="A47" s="357">
        <v>32</v>
      </c>
      <c r="B47" s="358" t="s">
        <v>395</v>
      </c>
      <c r="C47" s="643">
        <v>235310460.36967027</v>
      </c>
      <c r="D47" s="643">
        <v>250047401.04660749</v>
      </c>
      <c r="E47" s="643">
        <v>255703727.10201162</v>
      </c>
      <c r="F47" s="643">
        <v>265389534.78531218</v>
      </c>
      <c r="G47" s="643">
        <v>274656241.39402753</v>
      </c>
      <c r="H47" s="615"/>
      <c r="I47" s="643"/>
      <c r="J47" s="643"/>
    </row>
    <row r="48" spans="1:10" ht="15.75" thickBot="1">
      <c r="A48" s="330">
        <v>33</v>
      </c>
      <c r="B48" s="147" t="s">
        <v>413</v>
      </c>
      <c r="C48" s="649">
        <v>1.738025342544562</v>
      </c>
      <c r="D48" s="649">
        <v>1.6411715445075634</v>
      </c>
      <c r="E48" s="649">
        <v>1.6226271261538077</v>
      </c>
      <c r="F48" s="649">
        <v>1.5858381009950531</v>
      </c>
      <c r="G48" s="649">
        <v>1.5436155898023083</v>
      </c>
      <c r="H48" s="615"/>
      <c r="I48" s="649"/>
      <c r="J48" s="649"/>
    </row>
    <row r="49" spans="1:10">
      <c r="A49" s="16"/>
      <c r="C49" s="138">
        <f>C46-'16. NSFR'!G21</f>
        <v>0</v>
      </c>
      <c r="D49" s="614"/>
      <c r="E49" s="614"/>
      <c r="F49" s="614"/>
      <c r="G49" s="614"/>
      <c r="H49" s="613"/>
      <c r="I49" s="613"/>
      <c r="J49" s="613"/>
    </row>
    <row r="50" spans="1:10" ht="38.25">
      <c r="B50" s="206" t="s">
        <v>707</v>
      </c>
      <c r="C50" s="138">
        <f>C47-'16. NSFR'!G37</f>
        <v>-1.9999861717224121E-2</v>
      </c>
      <c r="D50" s="614"/>
      <c r="E50" s="614"/>
      <c r="F50" s="614"/>
      <c r="G50" s="614"/>
      <c r="H50" s="613"/>
      <c r="I50" s="613"/>
      <c r="J50" s="613"/>
    </row>
    <row r="51" spans="1:10" ht="51">
      <c r="B51" s="206" t="s">
        <v>270</v>
      </c>
      <c r="C51" s="613"/>
      <c r="D51" s="614"/>
      <c r="E51" s="614"/>
      <c r="F51" s="614"/>
      <c r="G51" s="614"/>
      <c r="H51" s="613"/>
      <c r="I51" s="613"/>
      <c r="J51" s="613"/>
    </row>
    <row r="52" spans="1:10">
      <c r="C52" s="613"/>
      <c r="D52" s="614"/>
      <c r="E52" s="614"/>
      <c r="F52" s="614"/>
      <c r="G52" s="614"/>
      <c r="H52" s="615"/>
      <c r="I52" s="615"/>
      <c r="J52" s="615"/>
    </row>
    <row r="53" spans="1:10">
      <c r="B53" s="205"/>
      <c r="C53" s="613"/>
      <c r="D53" s="614"/>
      <c r="E53" s="614"/>
      <c r="F53" s="614"/>
      <c r="G53" s="614"/>
      <c r="H53" s="613"/>
      <c r="I53" s="613"/>
      <c r="J53" s="613"/>
    </row>
    <row r="54" spans="1:10">
      <c r="C54" s="613"/>
      <c r="D54" s="614"/>
      <c r="E54" s="614"/>
      <c r="F54" s="614"/>
      <c r="G54" s="614"/>
      <c r="H54" s="615"/>
      <c r="I54" s="615"/>
      <c r="J54" s="615"/>
    </row>
    <row r="55" spans="1:10">
      <c r="C55" s="613"/>
      <c r="D55" s="614"/>
      <c r="E55" s="614"/>
      <c r="F55" s="614"/>
      <c r="G55" s="614"/>
      <c r="H55" s="615"/>
      <c r="I55" s="615"/>
      <c r="J55" s="615"/>
    </row>
    <row r="56" spans="1:10">
      <c r="C56" s="613"/>
      <c r="D56" s="614"/>
      <c r="E56" s="614"/>
      <c r="F56" s="614"/>
      <c r="G56" s="614"/>
      <c r="H56" s="615"/>
      <c r="I56" s="615"/>
      <c r="J56" s="615"/>
    </row>
    <row r="57" spans="1:10">
      <c r="C57" s="613"/>
      <c r="D57" s="614"/>
      <c r="E57" s="614"/>
      <c r="F57" s="614"/>
      <c r="G57" s="614"/>
      <c r="H57" s="615"/>
      <c r="I57" s="615"/>
      <c r="J57" s="615"/>
    </row>
    <row r="58" spans="1:10">
      <c r="C58" s="613"/>
      <c r="D58" s="614"/>
      <c r="E58" s="614"/>
      <c r="F58" s="614"/>
      <c r="G58" s="614"/>
      <c r="H58" s="615"/>
      <c r="I58" s="615"/>
      <c r="J58" s="615"/>
    </row>
    <row r="59" spans="1:10">
      <c r="C59" s="613"/>
      <c r="D59" s="614"/>
      <c r="E59" s="614"/>
      <c r="F59" s="614"/>
      <c r="G59" s="614"/>
      <c r="H59" s="615"/>
      <c r="I59" s="615"/>
      <c r="J59" s="615"/>
    </row>
    <row r="60" spans="1:10">
      <c r="C60" s="613"/>
      <c r="D60" s="614"/>
      <c r="E60" s="614"/>
      <c r="F60" s="614"/>
      <c r="G60" s="614"/>
      <c r="H60" s="615"/>
      <c r="I60" s="615"/>
      <c r="J60" s="615"/>
    </row>
    <row r="61" spans="1:10">
      <c r="C61" s="613"/>
      <c r="D61" s="614"/>
      <c r="E61" s="614"/>
      <c r="F61" s="614"/>
      <c r="G61" s="614"/>
      <c r="H61" s="615"/>
      <c r="I61" s="615"/>
      <c r="J61" s="615"/>
    </row>
    <row r="62" spans="1:10">
      <c r="C62" s="613"/>
      <c r="D62" s="614"/>
      <c r="E62" s="614"/>
      <c r="F62" s="614"/>
      <c r="G62" s="614"/>
      <c r="H62" s="615"/>
      <c r="I62" s="615"/>
      <c r="J62" s="615"/>
    </row>
    <row r="63" spans="1:10">
      <c r="C63" s="613"/>
      <c r="D63" s="614"/>
      <c r="E63" s="614"/>
      <c r="F63" s="614"/>
      <c r="G63" s="614"/>
      <c r="H63" s="615"/>
      <c r="I63" s="615"/>
      <c r="J63" s="615"/>
    </row>
    <row r="64" spans="1:10">
      <c r="C64" s="613"/>
      <c r="D64" s="614"/>
      <c r="E64" s="614"/>
      <c r="F64" s="614"/>
      <c r="G64" s="614"/>
      <c r="H64" s="615"/>
      <c r="I64" s="615"/>
      <c r="J64" s="615"/>
    </row>
    <row r="65" spans="3:10">
      <c r="C65" s="613"/>
      <c r="D65" s="614"/>
      <c r="E65" s="614"/>
      <c r="F65" s="614"/>
      <c r="G65" s="614"/>
      <c r="H65" s="615"/>
      <c r="I65" s="615"/>
      <c r="J65" s="615"/>
    </row>
    <row r="66" spans="3:10">
      <c r="C66" s="613"/>
      <c r="D66" s="614"/>
      <c r="E66" s="614"/>
      <c r="F66" s="614"/>
      <c r="G66" s="614"/>
      <c r="H66" s="615"/>
      <c r="I66" s="615"/>
      <c r="J66" s="615"/>
    </row>
    <row r="67" spans="3:10">
      <c r="C67" s="613"/>
      <c r="D67" s="614"/>
      <c r="E67" s="614"/>
      <c r="F67" s="614"/>
      <c r="G67" s="614"/>
      <c r="H67" s="615"/>
      <c r="I67" s="615"/>
      <c r="J67" s="615"/>
    </row>
    <row r="68" spans="3:10">
      <c r="C68" s="613"/>
      <c r="D68" s="614"/>
      <c r="E68" s="614"/>
      <c r="F68" s="614"/>
      <c r="G68" s="614"/>
      <c r="H68" s="615"/>
      <c r="I68" s="615"/>
      <c r="J68" s="615"/>
    </row>
    <row r="69" spans="3:10">
      <c r="C69" s="613"/>
      <c r="D69" s="614"/>
      <c r="E69" s="614"/>
      <c r="F69" s="614"/>
      <c r="G69" s="614"/>
      <c r="H69" s="615"/>
      <c r="I69" s="615"/>
      <c r="J69" s="615"/>
    </row>
    <row r="70" spans="3:10">
      <c r="C70" s="613"/>
      <c r="D70" s="614"/>
      <c r="E70" s="614"/>
      <c r="F70" s="614"/>
      <c r="G70" s="614"/>
      <c r="H70" s="615"/>
      <c r="I70" s="615"/>
      <c r="J70" s="615"/>
    </row>
    <row r="71" spans="3:10">
      <c r="C71" s="613"/>
      <c r="D71" s="614"/>
      <c r="E71" s="614"/>
      <c r="F71" s="614"/>
      <c r="G71" s="614"/>
      <c r="H71" s="615"/>
      <c r="I71" s="615"/>
      <c r="J71" s="61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zoomScale="70" zoomScaleNormal="70" workbookViewId="0">
      <selection activeCell="C8" sqref="C8:G21"/>
    </sheetView>
  </sheetViews>
  <sheetFormatPr defaultColWidth="9.28515625" defaultRowHeight="12.75"/>
  <cols>
    <col min="1" max="1" width="11.7109375" style="430" bestFit="1" customWidth="1"/>
    <col min="2" max="2" width="105.28515625" style="430" bestFit="1" customWidth="1"/>
    <col min="3" max="3" width="15.42578125" style="430" bestFit="1" customWidth="1"/>
    <col min="4" max="4" width="14.28515625" style="430" bestFit="1" customWidth="1"/>
    <col min="5" max="5" width="17.42578125" style="430" bestFit="1" customWidth="1"/>
    <col min="6" max="6" width="14.28515625" style="430" bestFit="1" customWidth="1"/>
    <col min="7" max="7" width="30.42578125" style="430" customWidth="1"/>
    <col min="8" max="8" width="15.42578125" style="430" bestFit="1" customWidth="1"/>
    <col min="9" max="16384" width="9.28515625" style="430"/>
  </cols>
  <sheetData>
    <row r="1" spans="1:8" ht="13.5">
      <c r="A1" s="359" t="s">
        <v>30</v>
      </c>
      <c r="B1" s="440" t="str">
        <f>'Info '!C2</f>
        <v>JSC "VTB Bank (Georgia)"</v>
      </c>
    </row>
    <row r="2" spans="1:8">
      <c r="A2" s="360" t="s">
        <v>31</v>
      </c>
      <c r="B2" s="439">
        <f>'Info '!D2</f>
        <v>45838</v>
      </c>
    </row>
    <row r="3" spans="1:8">
      <c r="A3" s="361" t="s">
        <v>416</v>
      </c>
    </row>
    <row r="5" spans="1:8" ht="12" customHeight="1">
      <c r="A5" s="795" t="s">
        <v>417</v>
      </c>
      <c r="B5" s="796"/>
      <c r="C5" s="801" t="s">
        <v>418</v>
      </c>
      <c r="D5" s="802"/>
      <c r="E5" s="802"/>
      <c r="F5" s="802"/>
      <c r="G5" s="802"/>
      <c r="H5" s="803"/>
    </row>
    <row r="6" spans="1:8">
      <c r="A6" s="797"/>
      <c r="B6" s="798"/>
      <c r="C6" s="804"/>
      <c r="D6" s="805"/>
      <c r="E6" s="805"/>
      <c r="F6" s="805"/>
      <c r="G6" s="805"/>
      <c r="H6" s="806"/>
    </row>
    <row r="7" spans="1:8">
      <c r="A7" s="799"/>
      <c r="B7" s="800"/>
      <c r="C7" s="438" t="s">
        <v>419</v>
      </c>
      <c r="D7" s="438" t="s">
        <v>420</v>
      </c>
      <c r="E7" s="438" t="s">
        <v>421</v>
      </c>
      <c r="F7" s="438" t="s">
        <v>422</v>
      </c>
      <c r="G7" s="438" t="s">
        <v>423</v>
      </c>
      <c r="H7" s="438" t="s">
        <v>64</v>
      </c>
    </row>
    <row r="8" spans="1:8">
      <c r="A8" s="434">
        <v>1</v>
      </c>
      <c r="B8" s="433" t="s">
        <v>51</v>
      </c>
      <c r="C8" s="640">
        <v>351</v>
      </c>
      <c r="D8" s="640">
        <v>0.36000000000001364</v>
      </c>
      <c r="E8" s="640">
        <v>0</v>
      </c>
      <c r="F8" s="640">
        <v>0</v>
      </c>
      <c r="G8" s="640"/>
      <c r="H8" s="564">
        <f t="shared" ref="H8:H20" si="0">SUM(C8:G8)</f>
        <v>351.36</v>
      </c>
    </row>
    <row r="9" spans="1:8">
      <c r="A9" s="434">
        <v>2</v>
      </c>
      <c r="B9" s="433" t="s">
        <v>52</v>
      </c>
      <c r="C9" s="640"/>
      <c r="D9" s="640"/>
      <c r="E9" s="640"/>
      <c r="F9" s="640"/>
      <c r="G9" s="640"/>
      <c r="H9" s="564">
        <f t="shared" si="0"/>
        <v>0</v>
      </c>
    </row>
    <row r="10" spans="1:8">
      <c r="A10" s="434">
        <v>3</v>
      </c>
      <c r="B10" s="433" t="s">
        <v>164</v>
      </c>
      <c r="C10" s="640"/>
      <c r="D10" s="640"/>
      <c r="E10" s="640"/>
      <c r="F10" s="640"/>
      <c r="G10" s="640"/>
      <c r="H10" s="564">
        <f t="shared" si="0"/>
        <v>0</v>
      </c>
    </row>
    <row r="11" spans="1:8">
      <c r="A11" s="434">
        <v>4</v>
      </c>
      <c r="B11" s="433" t="s">
        <v>53</v>
      </c>
      <c r="C11" s="640"/>
      <c r="D11" s="640"/>
      <c r="E11" s="640"/>
      <c r="F11" s="640"/>
      <c r="G11" s="640"/>
      <c r="H11" s="564">
        <f t="shared" si="0"/>
        <v>0</v>
      </c>
    </row>
    <row r="12" spans="1:8">
      <c r="A12" s="434">
        <v>5</v>
      </c>
      <c r="B12" s="433" t="s">
        <v>54</v>
      </c>
      <c r="C12" s="640"/>
      <c r="D12" s="640"/>
      <c r="E12" s="640"/>
      <c r="F12" s="640"/>
      <c r="G12" s="640"/>
      <c r="H12" s="564">
        <f t="shared" si="0"/>
        <v>0</v>
      </c>
    </row>
    <row r="13" spans="1:8">
      <c r="A13" s="434">
        <v>6</v>
      </c>
      <c r="B13" s="433" t="s">
        <v>55</v>
      </c>
      <c r="C13" s="640">
        <v>7104100</v>
      </c>
      <c r="D13" s="640">
        <v>115890.2694</v>
      </c>
      <c r="E13" s="640">
        <v>0</v>
      </c>
      <c r="F13" s="640">
        <v>0</v>
      </c>
      <c r="G13" s="640"/>
      <c r="H13" s="564">
        <f t="shared" si="0"/>
        <v>7219990.2693999996</v>
      </c>
    </row>
    <row r="14" spans="1:8">
      <c r="A14" s="434">
        <v>7</v>
      </c>
      <c r="B14" s="433" t="s">
        <v>56</v>
      </c>
      <c r="C14" s="640">
        <v>0</v>
      </c>
      <c r="D14" s="640">
        <v>62536605.157399997</v>
      </c>
      <c r="E14" s="640">
        <v>68660592.880899921</v>
      </c>
      <c r="F14" s="640">
        <v>7352404.2895</v>
      </c>
      <c r="G14" s="640">
        <v>0</v>
      </c>
      <c r="H14" s="564">
        <f t="shared" si="0"/>
        <v>138549602.32779992</v>
      </c>
    </row>
    <row r="15" spans="1:8">
      <c r="A15" s="434">
        <v>8</v>
      </c>
      <c r="B15" s="435" t="s">
        <v>57</v>
      </c>
      <c r="C15" s="640">
        <v>0</v>
      </c>
      <c r="D15" s="640">
        <v>0</v>
      </c>
      <c r="E15" s="640">
        <v>0</v>
      </c>
      <c r="F15" s="640">
        <v>0</v>
      </c>
      <c r="G15" s="640">
        <v>0</v>
      </c>
      <c r="H15" s="564">
        <f t="shared" si="0"/>
        <v>0</v>
      </c>
    </row>
    <row r="16" spans="1:8">
      <c r="A16" s="434">
        <v>9</v>
      </c>
      <c r="B16" s="433" t="s">
        <v>58</v>
      </c>
      <c r="C16" s="640">
        <v>0</v>
      </c>
      <c r="D16" s="640">
        <v>6749.98</v>
      </c>
      <c r="E16" s="640">
        <v>440136.76020000002</v>
      </c>
      <c r="F16" s="640">
        <v>4523098.9603000004</v>
      </c>
      <c r="G16" s="640">
        <v>0</v>
      </c>
      <c r="H16" s="564">
        <f t="shared" si="0"/>
        <v>4969985.7005000003</v>
      </c>
    </row>
    <row r="17" spans="1:9">
      <c r="A17" s="434">
        <v>10</v>
      </c>
      <c r="B17" s="437" t="s">
        <v>431</v>
      </c>
      <c r="C17" s="640">
        <v>0</v>
      </c>
      <c r="D17" s="640">
        <v>29383593.16</v>
      </c>
      <c r="E17" s="640">
        <v>11434151.279099999</v>
      </c>
      <c r="F17" s="640">
        <v>128681.6183</v>
      </c>
      <c r="G17" s="640">
        <v>0</v>
      </c>
      <c r="H17" s="564">
        <f t="shared" si="0"/>
        <v>40946426.057399996</v>
      </c>
      <c r="I17" s="652"/>
    </row>
    <row r="18" spans="1:9">
      <c r="A18" s="434">
        <v>11</v>
      </c>
      <c r="B18" s="433" t="s">
        <v>60</v>
      </c>
      <c r="C18" s="640">
        <v>0</v>
      </c>
      <c r="D18" s="640">
        <v>0</v>
      </c>
      <c r="E18" s="640">
        <v>0</v>
      </c>
      <c r="F18" s="640">
        <v>0</v>
      </c>
      <c r="G18" s="640">
        <v>0</v>
      </c>
      <c r="H18" s="564">
        <f t="shared" si="0"/>
        <v>0</v>
      </c>
    </row>
    <row r="19" spans="1:9">
      <c r="A19" s="434">
        <v>12</v>
      </c>
      <c r="B19" s="433" t="s">
        <v>61</v>
      </c>
      <c r="C19" s="640"/>
      <c r="D19" s="640"/>
      <c r="E19" s="640"/>
      <c r="F19" s="640"/>
      <c r="G19" s="640"/>
      <c r="H19" s="564">
        <f t="shared" si="0"/>
        <v>0</v>
      </c>
    </row>
    <row r="20" spans="1:9">
      <c r="A20" s="436">
        <v>13</v>
      </c>
      <c r="B20" s="435" t="s">
        <v>144</v>
      </c>
      <c r="C20" s="640"/>
      <c r="D20" s="640"/>
      <c r="E20" s="640"/>
      <c r="F20" s="640"/>
      <c r="G20" s="640"/>
      <c r="H20" s="564">
        <f t="shared" si="0"/>
        <v>0</v>
      </c>
    </row>
    <row r="21" spans="1:9">
      <c r="A21" s="434">
        <v>14</v>
      </c>
      <c r="B21" s="433" t="s">
        <v>63</v>
      </c>
      <c r="C21" s="640">
        <v>175788349</v>
      </c>
      <c r="D21" s="640">
        <v>16239256.099312639</v>
      </c>
      <c r="E21" s="640">
        <v>19597814.7324</v>
      </c>
      <c r="F21" s="640">
        <v>0</v>
      </c>
      <c r="G21" s="640">
        <v>83155275</v>
      </c>
      <c r="H21" s="564">
        <f>SUM(C21:G21)</f>
        <v>294780694.8317126</v>
      </c>
    </row>
    <row r="22" spans="1:9">
      <c r="A22" s="432">
        <v>15</v>
      </c>
      <c r="B22" s="431" t="s">
        <v>64</v>
      </c>
      <c r="C22" s="564">
        <f t="shared" ref="C22:H22" si="1">SUM(C18:C21)+SUM(C8:C16)</f>
        <v>182892800</v>
      </c>
      <c r="D22" s="564">
        <f t="shared" si="1"/>
        <v>78898501.866112635</v>
      </c>
      <c r="E22" s="564">
        <f>SUM(E18:E21)+SUM(E8:E16)</f>
        <v>88698544.373499915</v>
      </c>
      <c r="F22" s="564">
        <f t="shared" si="1"/>
        <v>11875503.2498</v>
      </c>
      <c r="G22" s="564">
        <f t="shared" si="1"/>
        <v>83155275</v>
      </c>
      <c r="H22" s="564">
        <f t="shared" si="1"/>
        <v>445520624.48941255</v>
      </c>
    </row>
    <row r="23" spans="1:9">
      <c r="C23" s="641"/>
      <c r="D23" s="641"/>
      <c r="E23" s="641"/>
      <c r="F23" s="641"/>
      <c r="G23" s="641"/>
      <c r="H23" s="641">
        <f>H22-'13. CRME '!C22</f>
        <v>-0.34450447559356689</v>
      </c>
    </row>
    <row r="24" spans="1:9">
      <c r="C24" s="641"/>
      <c r="D24" s="641"/>
      <c r="E24" s="641"/>
      <c r="F24" s="641"/>
      <c r="G24" s="641"/>
      <c r="H24" s="641"/>
    </row>
    <row r="25" spans="1:9">
      <c r="C25" s="641"/>
      <c r="D25" s="641"/>
      <c r="E25" s="641"/>
      <c r="F25" s="641"/>
      <c r="G25" s="641"/>
      <c r="H25" s="641"/>
    </row>
    <row r="26" spans="1:9" ht="25.5">
      <c r="B26" s="365" t="s">
        <v>518</v>
      </c>
      <c r="C26" s="641"/>
      <c r="D26" s="641"/>
      <c r="E26" s="641"/>
      <c r="F26" s="641"/>
      <c r="G26" s="641"/>
      <c r="H26" s="641"/>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8"/>
  <sheetViews>
    <sheetView showGridLines="0" topLeftCell="B1" zoomScale="70" zoomScaleNormal="70" workbookViewId="0">
      <selection activeCell="C22" sqref="C22:E22"/>
    </sheetView>
  </sheetViews>
  <sheetFormatPr defaultColWidth="9.28515625" defaultRowHeight="12.75"/>
  <cols>
    <col min="1" max="1" width="11.7109375" style="441" bestFit="1" customWidth="1"/>
    <col min="2" max="2" width="86.7109375" style="430" customWidth="1"/>
    <col min="3" max="4" width="31.5703125" style="430" customWidth="1"/>
    <col min="5" max="5" width="15.140625" style="362" bestFit="1" customWidth="1"/>
    <col min="6" max="6" width="11.7109375" style="362" bestFit="1" customWidth="1"/>
    <col min="7" max="7" width="21.5703125" style="430" bestFit="1" customWidth="1"/>
    <col min="8" max="8" width="41.42578125" style="430" customWidth="1"/>
    <col min="9" max="9" width="16" style="430" customWidth="1"/>
    <col min="10" max="16384" width="9.28515625" style="430"/>
  </cols>
  <sheetData>
    <row r="1" spans="1:9" ht="13.5">
      <c r="A1" s="359" t="s">
        <v>30</v>
      </c>
      <c r="B1" s="440" t="str">
        <f>'Info '!C2</f>
        <v>JSC "VTB Bank (Georgia)"</v>
      </c>
      <c r="C1" s="454"/>
      <c r="D1" s="454"/>
      <c r="E1" s="454"/>
      <c r="F1" s="454"/>
      <c r="G1" s="454"/>
      <c r="H1" s="454"/>
    </row>
    <row r="2" spans="1:9">
      <c r="A2" s="360" t="s">
        <v>31</v>
      </c>
      <c r="B2" s="439">
        <f>'Info '!D2</f>
        <v>45838</v>
      </c>
      <c r="C2" s="454"/>
      <c r="D2" s="454"/>
      <c r="E2" s="454"/>
      <c r="F2" s="454"/>
      <c r="G2" s="454"/>
      <c r="H2" s="454"/>
    </row>
    <row r="3" spans="1:9">
      <c r="A3" s="361" t="s">
        <v>424</v>
      </c>
      <c r="B3" s="454"/>
      <c r="C3" s="454"/>
      <c r="D3" s="454"/>
      <c r="E3" s="454"/>
      <c r="F3" s="454"/>
      <c r="G3" s="454"/>
      <c r="H3" s="454"/>
    </row>
    <row r="4" spans="1:9">
      <c r="A4" s="455"/>
      <c r="B4" s="454"/>
      <c r="C4" s="453" t="s">
        <v>0</v>
      </c>
      <c r="D4" s="453" t="s">
        <v>1</v>
      </c>
      <c r="E4" s="453" t="s">
        <v>2</v>
      </c>
      <c r="F4" s="453" t="s">
        <v>3</v>
      </c>
      <c r="G4" s="453" t="s">
        <v>4</v>
      </c>
      <c r="H4" s="453" t="s">
        <v>5</v>
      </c>
    </row>
    <row r="5" spans="1:9" ht="34.35" customHeight="1">
      <c r="A5" s="795" t="s">
        <v>425</v>
      </c>
      <c r="B5" s="796"/>
      <c r="C5" s="809" t="s">
        <v>426</v>
      </c>
      <c r="D5" s="809"/>
      <c r="E5" s="809" t="s">
        <v>663</v>
      </c>
      <c r="F5" s="807" t="s">
        <v>427</v>
      </c>
      <c r="G5" s="807" t="s">
        <v>428</v>
      </c>
      <c r="H5" s="451" t="s">
        <v>662</v>
      </c>
    </row>
    <row r="6" spans="1:9" ht="25.5">
      <c r="A6" s="799"/>
      <c r="B6" s="800"/>
      <c r="C6" s="452" t="s">
        <v>429</v>
      </c>
      <c r="D6" s="452" t="s">
        <v>430</v>
      </c>
      <c r="E6" s="809"/>
      <c r="F6" s="808"/>
      <c r="G6" s="808"/>
      <c r="H6" s="451" t="s">
        <v>661</v>
      </c>
    </row>
    <row r="7" spans="1:9">
      <c r="A7" s="449">
        <v>1</v>
      </c>
      <c r="B7" s="433" t="s">
        <v>51</v>
      </c>
      <c r="C7" s="699"/>
      <c r="D7" s="699">
        <v>351</v>
      </c>
      <c r="E7" s="713"/>
      <c r="F7" s="713"/>
      <c r="G7" s="699"/>
      <c r="H7" s="562">
        <f>C7+D7-E7-F7</f>
        <v>351</v>
      </c>
      <c r="I7" s="652">
        <f>H7-' 17. Residual Maturity'!H8</f>
        <v>-0.36000000000001364</v>
      </c>
    </row>
    <row r="8" spans="1:9">
      <c r="A8" s="449">
        <v>2</v>
      </c>
      <c r="B8" s="433" t="s">
        <v>52</v>
      </c>
      <c r="C8" s="699"/>
      <c r="D8" s="699"/>
      <c r="E8" s="713"/>
      <c r="F8" s="713"/>
      <c r="G8" s="699"/>
      <c r="H8" s="562">
        <f t="shared" ref="H8:H20" si="0">C8+D8-E8-F8</f>
        <v>0</v>
      </c>
    </row>
    <row r="9" spans="1:9">
      <c r="A9" s="449">
        <v>3</v>
      </c>
      <c r="B9" s="433" t="s">
        <v>164</v>
      </c>
      <c r="C9" s="699"/>
      <c r="D9" s="699"/>
      <c r="E9" s="713"/>
      <c r="F9" s="713"/>
      <c r="G9" s="699"/>
      <c r="H9" s="562">
        <f t="shared" si="0"/>
        <v>0</v>
      </c>
    </row>
    <row r="10" spans="1:9">
      <c r="A10" s="449">
        <v>4</v>
      </c>
      <c r="B10" s="433" t="s">
        <v>53</v>
      </c>
      <c r="C10" s="699"/>
      <c r="D10" s="699"/>
      <c r="E10" s="713"/>
      <c r="F10" s="713"/>
      <c r="G10" s="699"/>
      <c r="H10" s="562">
        <f t="shared" si="0"/>
        <v>0</v>
      </c>
    </row>
    <row r="11" spans="1:9">
      <c r="A11" s="449">
        <v>5</v>
      </c>
      <c r="B11" s="433" t="s">
        <v>54</v>
      </c>
      <c r="C11" s="699"/>
      <c r="D11" s="699"/>
      <c r="E11" s="713"/>
      <c r="F11" s="713"/>
      <c r="G11" s="699"/>
      <c r="H11" s="562">
        <f t="shared" si="0"/>
        <v>0</v>
      </c>
    </row>
    <row r="12" spans="1:9">
      <c r="A12" s="449">
        <v>6</v>
      </c>
      <c r="B12" s="433" t="s">
        <v>55</v>
      </c>
      <c r="C12" s="699"/>
      <c r="D12" s="699">
        <v>7220134</v>
      </c>
      <c r="E12" s="713">
        <v>143.5</v>
      </c>
      <c r="F12" s="713"/>
      <c r="G12" s="699"/>
      <c r="H12" s="562">
        <f t="shared" si="0"/>
        <v>7219990.5</v>
      </c>
      <c r="I12" s="652">
        <f>H12-' 17. Residual Maturity'!H13</f>
        <v>0.23060000035911798</v>
      </c>
    </row>
    <row r="13" spans="1:9">
      <c r="A13" s="449">
        <v>7</v>
      </c>
      <c r="B13" s="433" t="s">
        <v>56</v>
      </c>
      <c r="C13" s="699">
        <v>86702358.985157296</v>
      </c>
      <c r="D13" s="699">
        <v>75347707.168495342</v>
      </c>
      <c r="E13" s="713">
        <v>23500464.579836216</v>
      </c>
      <c r="F13" s="713">
        <v>0</v>
      </c>
      <c r="G13" s="699">
        <v>0</v>
      </c>
      <c r="H13" s="562">
        <f t="shared" si="0"/>
        <v>138549601.57381642</v>
      </c>
      <c r="I13" s="652">
        <f>H13-' 17. Residual Maturity'!H14</f>
        <v>-0.75398349761962891</v>
      </c>
    </row>
    <row r="14" spans="1:9">
      <c r="A14" s="449">
        <v>8</v>
      </c>
      <c r="B14" s="435" t="s">
        <v>57</v>
      </c>
      <c r="C14" s="699">
        <v>0</v>
      </c>
      <c r="D14" s="699">
        <v>0</v>
      </c>
      <c r="E14" s="699">
        <v>0</v>
      </c>
      <c r="F14" s="713">
        <v>0</v>
      </c>
      <c r="G14" s="699">
        <v>0</v>
      </c>
      <c r="H14" s="562">
        <f t="shared" si="0"/>
        <v>0</v>
      </c>
      <c r="I14" s="652">
        <f>H14-' 17. Residual Maturity'!H15</f>
        <v>0</v>
      </c>
    </row>
    <row r="15" spans="1:9">
      <c r="A15" s="449">
        <v>9</v>
      </c>
      <c r="B15" s="433" t="s">
        <v>58</v>
      </c>
      <c r="C15" s="699">
        <v>167892.28986000002</v>
      </c>
      <c r="D15" s="699">
        <v>4865708.8404430011</v>
      </c>
      <c r="E15" s="713">
        <v>63615.199002326997</v>
      </c>
      <c r="F15" s="713">
        <v>0</v>
      </c>
      <c r="G15" s="699">
        <v>0</v>
      </c>
      <c r="H15" s="562">
        <f t="shared" si="0"/>
        <v>4969985.9313006736</v>
      </c>
      <c r="I15" s="652">
        <f>H15-' 17. Residual Maturity'!H16</f>
        <v>0.23080067336559296</v>
      </c>
    </row>
    <row r="16" spans="1:9">
      <c r="A16" s="449">
        <v>10</v>
      </c>
      <c r="B16" s="437" t="s">
        <v>431</v>
      </c>
      <c r="C16" s="699">
        <v>54044245.267147489</v>
      </c>
      <c r="D16" s="699">
        <v>0</v>
      </c>
      <c r="E16" s="713">
        <v>13097819.554346697</v>
      </c>
      <c r="F16" s="713">
        <v>0</v>
      </c>
      <c r="G16" s="699">
        <v>1261084.1299999999</v>
      </c>
      <c r="H16" s="562">
        <f t="shared" si="0"/>
        <v>40946425.712800793</v>
      </c>
      <c r="I16" s="652">
        <f>H16-' 17. Residual Maturity'!H17</f>
        <v>-0.34459920227527618</v>
      </c>
    </row>
    <row r="17" spans="1:9">
      <c r="A17" s="449">
        <v>11</v>
      </c>
      <c r="B17" s="433" t="s">
        <v>60</v>
      </c>
      <c r="C17" s="699">
        <v>0</v>
      </c>
      <c r="D17" s="699">
        <v>0</v>
      </c>
      <c r="E17" s="713">
        <v>0</v>
      </c>
      <c r="F17" s="713">
        <v>0</v>
      </c>
      <c r="G17" s="699">
        <v>0</v>
      </c>
      <c r="H17" s="562">
        <f t="shared" si="0"/>
        <v>0</v>
      </c>
    </row>
    <row r="18" spans="1:9">
      <c r="A18" s="449">
        <v>12</v>
      </c>
      <c r="B18" s="433" t="s">
        <v>61</v>
      </c>
      <c r="C18" s="699"/>
      <c r="D18" s="699"/>
      <c r="E18" s="713"/>
      <c r="F18" s="713"/>
      <c r="G18" s="699"/>
      <c r="H18" s="562">
        <f t="shared" si="0"/>
        <v>0</v>
      </c>
    </row>
    <row r="19" spans="1:9">
      <c r="A19" s="450">
        <v>13</v>
      </c>
      <c r="B19" s="435" t="s">
        <v>144</v>
      </c>
      <c r="C19" s="699"/>
      <c r="D19" s="699"/>
      <c r="E19" s="713"/>
      <c r="F19" s="713"/>
      <c r="G19" s="699"/>
      <c r="H19" s="562">
        <f t="shared" si="0"/>
        <v>0</v>
      </c>
    </row>
    <row r="20" spans="1:9">
      <c r="A20" s="449">
        <v>14</v>
      </c>
      <c r="B20" s="433" t="s">
        <v>63</v>
      </c>
      <c r="C20" s="699">
        <v>0</v>
      </c>
      <c r="D20" s="699">
        <v>295689533.68879998</v>
      </c>
      <c r="E20" s="713">
        <v>0</v>
      </c>
      <c r="F20" s="713">
        <v>0</v>
      </c>
      <c r="G20" s="699"/>
      <c r="H20" s="562">
        <f t="shared" si="0"/>
        <v>295689533.68879998</v>
      </c>
      <c r="I20" s="652"/>
    </row>
    <row r="21" spans="1:9" s="446" customFormat="1">
      <c r="A21" s="448">
        <v>15</v>
      </c>
      <c r="B21" s="447" t="s">
        <v>64</v>
      </c>
      <c r="C21" s="698">
        <f>SUM(C7:C15)+SUM(C17:C20)</f>
        <v>86870251.275017291</v>
      </c>
      <c r="D21" s="698">
        <f t="shared" ref="D21:G21" si="1">SUM(D7:D15)+SUM(D17:D20)</f>
        <v>383123434.69773829</v>
      </c>
      <c r="E21" s="698">
        <f>SUM(E7:E15)+SUM(E17:E20)</f>
        <v>23564223.278838541</v>
      </c>
      <c r="F21" s="698">
        <f t="shared" si="1"/>
        <v>0</v>
      </c>
      <c r="G21" s="698">
        <f t="shared" si="1"/>
        <v>0</v>
      </c>
      <c r="H21" s="562">
        <f>SUM(H7:H15)+SUM(H17:H20)</f>
        <v>446429462.69391704</v>
      </c>
    </row>
    <row r="22" spans="1:9">
      <c r="A22" s="445">
        <v>16</v>
      </c>
      <c r="B22" s="444" t="s">
        <v>432</v>
      </c>
      <c r="C22" s="699">
        <v>86870251.275017291</v>
      </c>
      <c r="D22" s="699">
        <v>80213416.008938342</v>
      </c>
      <c r="E22" s="699">
        <v>23564079.778838545</v>
      </c>
      <c r="F22" s="713">
        <v>0</v>
      </c>
      <c r="G22" s="699"/>
      <c r="H22" s="562">
        <f>C22+D22-E22-F22</f>
        <v>143519587.50511709</v>
      </c>
    </row>
    <row r="23" spans="1:9">
      <c r="A23" s="445">
        <v>17</v>
      </c>
      <c r="B23" s="444" t="s">
        <v>433</v>
      </c>
      <c r="C23" s="561"/>
      <c r="D23" s="561"/>
      <c r="E23" s="560"/>
      <c r="F23" s="560"/>
      <c r="G23" s="561"/>
      <c r="H23" s="562">
        <f>C23+D23-E23-F23</f>
        <v>0</v>
      </c>
    </row>
    <row r="24" spans="1:9">
      <c r="C24" s="641">
        <f>C21-'24. Risk Sector'!F33</f>
        <v>-0.28147582709789276</v>
      </c>
      <c r="D24" s="641">
        <f>SUM(D13,D15)-D22</f>
        <v>0</v>
      </c>
      <c r="E24" s="642">
        <f>E22-'24. Risk Sector'!H33</f>
        <v>0</v>
      </c>
      <c r="F24" s="642"/>
      <c r="G24" s="641"/>
      <c r="H24" s="641">
        <f>H21-'2. SOFP'!E36</f>
        <v>-2.4809000492095947</v>
      </c>
    </row>
    <row r="25" spans="1:9">
      <c r="C25" s="641">
        <f>C21-C22</f>
        <v>0</v>
      </c>
      <c r="D25" s="641"/>
      <c r="E25" s="641"/>
      <c r="F25" s="641"/>
      <c r="G25" s="641"/>
      <c r="H25" s="641">
        <f>H22-'2. SOFP'!E21</f>
        <v>0</v>
      </c>
    </row>
    <row r="26" spans="1:9" ht="42.6" customHeight="1">
      <c r="B26" s="365" t="s">
        <v>518</v>
      </c>
      <c r="C26" s="641"/>
      <c r="D26" s="641"/>
      <c r="E26" s="642"/>
      <c r="F26" s="642"/>
      <c r="G26" s="641"/>
      <c r="H26" s="641"/>
    </row>
    <row r="27" spans="1:9">
      <c r="C27" s="641"/>
      <c r="D27" s="641"/>
      <c r="E27" s="642"/>
      <c r="F27" s="642"/>
      <c r="G27" s="641"/>
      <c r="H27" s="641"/>
    </row>
    <row r="28" spans="1:9">
      <c r="C28" s="641"/>
      <c r="D28" s="641"/>
      <c r="E28" s="642"/>
      <c r="F28" s="642"/>
      <c r="G28" s="641"/>
      <c r="H28" s="641"/>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7"/>
  <sheetViews>
    <sheetView showGridLines="0" topLeftCell="A6" zoomScale="70" zoomScaleNormal="70" workbookViewId="0">
      <selection activeCell="E35" sqref="E35"/>
    </sheetView>
  </sheetViews>
  <sheetFormatPr defaultColWidth="9.28515625" defaultRowHeight="12.75"/>
  <cols>
    <col min="1" max="1" width="11" style="430" bestFit="1" customWidth="1"/>
    <col min="2" max="2" width="93.42578125" style="430" customWidth="1"/>
    <col min="3" max="4" width="35" style="430" customWidth="1"/>
    <col min="5" max="5" width="15.140625" style="430" bestFit="1" customWidth="1"/>
    <col min="6" max="6" width="11.7109375" style="430" bestFit="1" customWidth="1"/>
    <col min="7" max="7" width="22" style="430" customWidth="1"/>
    <col min="8" max="8" width="19.85546875" style="430" customWidth="1"/>
    <col min="9" max="16384" width="9.28515625" style="430"/>
  </cols>
  <sheetData>
    <row r="1" spans="1:8" ht="13.5">
      <c r="A1" s="359" t="s">
        <v>30</v>
      </c>
      <c r="B1" s="440" t="str">
        <f>'Info '!C2</f>
        <v>JSC "VTB Bank (Georgia)"</v>
      </c>
      <c r="C1" s="454"/>
      <c r="D1" s="454"/>
      <c r="E1" s="454"/>
      <c r="F1" s="454"/>
      <c r="G1" s="454"/>
      <c r="H1" s="454"/>
    </row>
    <row r="2" spans="1:8">
      <c r="A2" s="360" t="s">
        <v>31</v>
      </c>
      <c r="B2" s="439">
        <f>'Info '!D2</f>
        <v>45838</v>
      </c>
      <c r="C2" s="454"/>
      <c r="D2" s="454"/>
      <c r="E2" s="454"/>
      <c r="F2" s="454"/>
      <c r="G2" s="454"/>
      <c r="H2" s="454"/>
    </row>
    <row r="3" spans="1:8">
      <c r="A3" s="361" t="s">
        <v>434</v>
      </c>
      <c r="B3" s="454"/>
      <c r="C3" s="454"/>
      <c r="D3" s="454"/>
      <c r="E3" s="454"/>
      <c r="F3" s="454"/>
      <c r="G3" s="454"/>
      <c r="H3" s="454"/>
    </row>
    <row r="4" spans="1:8">
      <c r="A4" s="455"/>
      <c r="B4" s="454"/>
      <c r="C4" s="453" t="s">
        <v>0</v>
      </c>
      <c r="D4" s="453" t="s">
        <v>1</v>
      </c>
      <c r="E4" s="453" t="s">
        <v>2</v>
      </c>
      <c r="F4" s="453" t="s">
        <v>3</v>
      </c>
      <c r="G4" s="453" t="s">
        <v>4</v>
      </c>
      <c r="H4" s="453" t="s">
        <v>5</v>
      </c>
    </row>
    <row r="5" spans="1:8" ht="41.85" customHeight="1">
      <c r="A5" s="795" t="s">
        <v>425</v>
      </c>
      <c r="B5" s="796"/>
      <c r="C5" s="809" t="s">
        <v>426</v>
      </c>
      <c r="D5" s="809"/>
      <c r="E5" s="809" t="s">
        <v>663</v>
      </c>
      <c r="F5" s="807" t="s">
        <v>427</v>
      </c>
      <c r="G5" s="807" t="s">
        <v>428</v>
      </c>
      <c r="H5" s="451" t="s">
        <v>662</v>
      </c>
    </row>
    <row r="6" spans="1:8" ht="25.5">
      <c r="A6" s="799"/>
      <c r="B6" s="800"/>
      <c r="C6" s="452" t="s">
        <v>429</v>
      </c>
      <c r="D6" s="452" t="s">
        <v>430</v>
      </c>
      <c r="E6" s="809"/>
      <c r="F6" s="808"/>
      <c r="G6" s="808"/>
      <c r="H6" s="451" t="s">
        <v>661</v>
      </c>
    </row>
    <row r="7" spans="1:8">
      <c r="A7" s="442">
        <v>1</v>
      </c>
      <c r="B7" s="459" t="s">
        <v>522</v>
      </c>
      <c r="C7" s="699">
        <v>0</v>
      </c>
      <c r="D7" s="699">
        <v>351</v>
      </c>
      <c r="E7" s="699">
        <v>0</v>
      </c>
      <c r="F7" s="563"/>
      <c r="G7" s="563"/>
      <c r="H7" s="562">
        <f t="shared" ref="H7:H34" si="0">C7+D7-E7-F7</f>
        <v>351</v>
      </c>
    </row>
    <row r="8" spans="1:8">
      <c r="A8" s="442">
        <v>2</v>
      </c>
      <c r="B8" s="459" t="s">
        <v>435</v>
      </c>
      <c r="C8" s="699">
        <v>93095.632400000002</v>
      </c>
      <c r="D8" s="699">
        <v>7569577.8200000003</v>
      </c>
      <c r="E8" s="699">
        <v>97213.891249761931</v>
      </c>
      <c r="F8" s="563"/>
      <c r="G8" s="563"/>
      <c r="H8" s="562">
        <f t="shared" si="0"/>
        <v>7565459.5611502388</v>
      </c>
    </row>
    <row r="9" spans="1:8">
      <c r="A9" s="442">
        <v>3</v>
      </c>
      <c r="B9" s="459" t="s">
        <v>436</v>
      </c>
      <c r="C9" s="699">
        <v>0</v>
      </c>
      <c r="D9" s="699">
        <v>0</v>
      </c>
      <c r="E9" s="699">
        <v>0</v>
      </c>
      <c r="F9" s="563"/>
      <c r="G9" s="563"/>
      <c r="H9" s="562">
        <f t="shared" si="0"/>
        <v>0</v>
      </c>
    </row>
    <row r="10" spans="1:8">
      <c r="A10" s="442">
        <v>4</v>
      </c>
      <c r="B10" s="459" t="s">
        <v>523</v>
      </c>
      <c r="C10" s="699">
        <v>673389.48230000003</v>
      </c>
      <c r="D10" s="699">
        <v>0</v>
      </c>
      <c r="E10" s="699">
        <v>429223.92592313793</v>
      </c>
      <c r="F10" s="563"/>
      <c r="G10" s="563"/>
      <c r="H10" s="562">
        <f t="shared" si="0"/>
        <v>244165.55637686211</v>
      </c>
    </row>
    <row r="11" spans="1:8">
      <c r="A11" s="442">
        <v>5</v>
      </c>
      <c r="B11" s="459" t="s">
        <v>437</v>
      </c>
      <c r="C11" s="699">
        <v>720375.47705200012</v>
      </c>
      <c r="D11" s="699">
        <v>4562391.8472999996</v>
      </c>
      <c r="E11" s="699">
        <v>264179.40758017777</v>
      </c>
      <c r="F11" s="563"/>
      <c r="G11" s="563"/>
      <c r="H11" s="562">
        <f t="shared" si="0"/>
        <v>5018587.9167718217</v>
      </c>
    </row>
    <row r="12" spans="1:8">
      <c r="A12" s="442">
        <v>6</v>
      </c>
      <c r="B12" s="459" t="s">
        <v>438</v>
      </c>
      <c r="C12" s="699">
        <v>0</v>
      </c>
      <c r="D12" s="699">
        <v>0</v>
      </c>
      <c r="E12" s="699">
        <v>0</v>
      </c>
      <c r="F12" s="563"/>
      <c r="G12" s="563"/>
      <c r="H12" s="562">
        <f t="shared" si="0"/>
        <v>0</v>
      </c>
    </row>
    <row r="13" spans="1:8">
      <c r="A13" s="442">
        <v>7</v>
      </c>
      <c r="B13" s="459" t="s">
        <v>439</v>
      </c>
      <c r="C13" s="699">
        <v>0</v>
      </c>
      <c r="D13" s="699">
        <v>0</v>
      </c>
      <c r="E13" s="699">
        <v>0</v>
      </c>
      <c r="F13" s="563"/>
      <c r="G13" s="563"/>
      <c r="H13" s="562">
        <f t="shared" si="0"/>
        <v>0</v>
      </c>
    </row>
    <row r="14" spans="1:8">
      <c r="A14" s="442">
        <v>8</v>
      </c>
      <c r="B14" s="459" t="s">
        <v>440</v>
      </c>
      <c r="C14" s="699">
        <v>32779196.3541</v>
      </c>
      <c r="D14" s="699">
        <v>8254509.5745719997</v>
      </c>
      <c r="E14" s="699">
        <v>5806790.1408635667</v>
      </c>
      <c r="F14" s="563"/>
      <c r="G14" s="563"/>
      <c r="H14" s="562">
        <f t="shared" si="0"/>
        <v>35226915.787808433</v>
      </c>
    </row>
    <row r="15" spans="1:8">
      <c r="A15" s="442">
        <v>9</v>
      </c>
      <c r="B15" s="459" t="s">
        <v>441</v>
      </c>
      <c r="C15" s="699">
        <v>21096335.873199999</v>
      </c>
      <c r="D15" s="699">
        <v>3105423.2647639997</v>
      </c>
      <c r="E15" s="699">
        <v>4856641.3142321864</v>
      </c>
      <c r="F15" s="563"/>
      <c r="G15" s="563"/>
      <c r="H15" s="562">
        <f t="shared" si="0"/>
        <v>19345117.823731814</v>
      </c>
    </row>
    <row r="16" spans="1:8">
      <c r="A16" s="442">
        <v>10</v>
      </c>
      <c r="B16" s="459" t="s">
        <v>442</v>
      </c>
      <c r="C16" s="699">
        <v>7784.9</v>
      </c>
      <c r="D16" s="699">
        <v>0</v>
      </c>
      <c r="E16" s="699">
        <v>7784.9</v>
      </c>
      <c r="F16" s="563"/>
      <c r="G16" s="563"/>
      <c r="H16" s="562">
        <f t="shared" si="0"/>
        <v>0</v>
      </c>
    </row>
    <row r="17" spans="1:9">
      <c r="A17" s="442">
        <v>11</v>
      </c>
      <c r="B17" s="459" t="s">
        <v>443</v>
      </c>
      <c r="C17" s="699">
        <v>0</v>
      </c>
      <c r="D17" s="699">
        <v>0</v>
      </c>
      <c r="E17" s="699">
        <v>0</v>
      </c>
      <c r="F17" s="563"/>
      <c r="G17" s="563"/>
      <c r="H17" s="562">
        <f t="shared" si="0"/>
        <v>0</v>
      </c>
    </row>
    <row r="18" spans="1:9">
      <c r="A18" s="442">
        <v>12</v>
      </c>
      <c r="B18" s="459" t="s">
        <v>444</v>
      </c>
      <c r="C18" s="699">
        <v>841931.07</v>
      </c>
      <c r="D18" s="699">
        <v>6275910.2555999998</v>
      </c>
      <c r="E18" s="699">
        <v>779239.77456795552</v>
      </c>
      <c r="F18" s="563"/>
      <c r="G18" s="563"/>
      <c r="H18" s="562">
        <f t="shared" si="0"/>
        <v>6338601.5510320449</v>
      </c>
    </row>
    <row r="19" spans="1:9">
      <c r="A19" s="442">
        <v>13</v>
      </c>
      <c r="B19" s="459" t="s">
        <v>445</v>
      </c>
      <c r="C19" s="699">
        <v>35281.440000000002</v>
      </c>
      <c r="D19" s="699">
        <v>4226942.312282728</v>
      </c>
      <c r="E19" s="699">
        <v>458048.62627359992</v>
      </c>
      <c r="F19" s="563"/>
      <c r="G19" s="563"/>
      <c r="H19" s="562">
        <f t="shared" si="0"/>
        <v>3804175.1260091285</v>
      </c>
    </row>
    <row r="20" spans="1:9">
      <c r="A20" s="442">
        <v>14</v>
      </c>
      <c r="B20" s="459" t="s">
        <v>446</v>
      </c>
      <c r="C20" s="699">
        <v>13238258.590701129</v>
      </c>
      <c r="D20" s="699">
        <v>25382162.637088001</v>
      </c>
      <c r="E20" s="699">
        <v>4700949.7880002568</v>
      </c>
      <c r="F20" s="563"/>
      <c r="G20" s="563"/>
      <c r="H20" s="562">
        <f t="shared" si="0"/>
        <v>33919471.439788878</v>
      </c>
    </row>
    <row r="21" spans="1:9">
      <c r="A21" s="442">
        <v>15</v>
      </c>
      <c r="B21" s="459" t="s">
        <v>447</v>
      </c>
      <c r="C21" s="699">
        <v>0</v>
      </c>
      <c r="D21" s="699">
        <v>0</v>
      </c>
      <c r="E21" s="699">
        <v>0</v>
      </c>
      <c r="F21" s="563"/>
      <c r="G21" s="563"/>
      <c r="H21" s="562">
        <f t="shared" si="0"/>
        <v>0</v>
      </c>
    </row>
    <row r="22" spans="1:9">
      <c r="A22" s="442">
        <v>16</v>
      </c>
      <c r="B22" s="459" t="s">
        <v>448</v>
      </c>
      <c r="C22" s="699">
        <v>0</v>
      </c>
      <c r="D22" s="699">
        <v>0</v>
      </c>
      <c r="E22" s="699">
        <v>0</v>
      </c>
      <c r="F22" s="563"/>
      <c r="G22" s="563"/>
      <c r="H22" s="562">
        <f t="shared" si="0"/>
        <v>0</v>
      </c>
    </row>
    <row r="23" spans="1:9">
      <c r="A23" s="442">
        <v>17</v>
      </c>
      <c r="B23" s="459" t="s">
        <v>526</v>
      </c>
      <c r="C23" s="699">
        <v>4138126.1723999996</v>
      </c>
      <c r="D23" s="699">
        <v>13220867.552714156</v>
      </c>
      <c r="E23" s="699">
        <v>2171239.7292769947</v>
      </c>
      <c r="F23" s="563"/>
      <c r="G23" s="563"/>
      <c r="H23" s="562">
        <f t="shared" si="0"/>
        <v>15187753.995837161</v>
      </c>
    </row>
    <row r="24" spans="1:9">
      <c r="A24" s="442">
        <v>18</v>
      </c>
      <c r="B24" s="459" t="s">
        <v>449</v>
      </c>
      <c r="C24" s="699">
        <v>0</v>
      </c>
      <c r="D24" s="699">
        <v>0</v>
      </c>
      <c r="E24" s="699">
        <v>0</v>
      </c>
      <c r="F24" s="563"/>
      <c r="G24" s="563"/>
      <c r="H24" s="562">
        <f t="shared" si="0"/>
        <v>0</v>
      </c>
    </row>
    <row r="25" spans="1:9">
      <c r="A25" s="442">
        <v>19</v>
      </c>
      <c r="B25" s="459" t="s">
        <v>450</v>
      </c>
      <c r="C25" s="699">
        <v>0</v>
      </c>
      <c r="D25" s="699">
        <v>0</v>
      </c>
      <c r="E25" s="699">
        <v>0</v>
      </c>
      <c r="F25" s="563"/>
      <c r="G25" s="563"/>
      <c r="H25" s="562">
        <f t="shared" si="0"/>
        <v>0</v>
      </c>
    </row>
    <row r="26" spans="1:9">
      <c r="A26" s="442">
        <v>20</v>
      </c>
      <c r="B26" s="459" t="s">
        <v>525</v>
      </c>
      <c r="C26" s="699">
        <v>0</v>
      </c>
      <c r="D26" s="699">
        <v>5907143.8400000008</v>
      </c>
      <c r="E26" s="699">
        <v>5008.2283881696994</v>
      </c>
      <c r="F26" s="563"/>
      <c r="G26" s="563"/>
      <c r="H26" s="562">
        <f t="shared" si="0"/>
        <v>5902135.611611831</v>
      </c>
      <c r="I26" s="456"/>
    </row>
    <row r="27" spans="1:9">
      <c r="A27" s="442">
        <v>21</v>
      </c>
      <c r="B27" s="459" t="s">
        <v>451</v>
      </c>
      <c r="C27" s="699">
        <v>0</v>
      </c>
      <c r="D27" s="699">
        <v>0</v>
      </c>
      <c r="E27" s="699">
        <v>0</v>
      </c>
      <c r="F27" s="563"/>
      <c r="G27" s="563"/>
      <c r="H27" s="562">
        <f t="shared" si="0"/>
        <v>0</v>
      </c>
      <c r="I27" s="456"/>
    </row>
    <row r="28" spans="1:9">
      <c r="A28" s="442">
        <v>22</v>
      </c>
      <c r="B28" s="459" t="s">
        <v>452</v>
      </c>
      <c r="C28" s="699">
        <v>0</v>
      </c>
      <c r="D28" s="699">
        <v>0</v>
      </c>
      <c r="E28" s="699">
        <v>0</v>
      </c>
      <c r="F28" s="563"/>
      <c r="G28" s="563"/>
      <c r="H28" s="562">
        <f t="shared" si="0"/>
        <v>0</v>
      </c>
      <c r="I28" s="456"/>
    </row>
    <row r="29" spans="1:9">
      <c r="A29" s="442">
        <v>23</v>
      </c>
      <c r="B29" s="459" t="s">
        <v>453</v>
      </c>
      <c r="C29" s="699">
        <v>9258268.7185241785</v>
      </c>
      <c r="D29" s="699">
        <v>1602219.9946999999</v>
      </c>
      <c r="E29" s="699">
        <v>2743327.9642166765</v>
      </c>
      <c r="F29" s="563"/>
      <c r="G29" s="563"/>
      <c r="H29" s="562">
        <f t="shared" si="0"/>
        <v>8117160.7490075016</v>
      </c>
      <c r="I29" s="456"/>
    </row>
    <row r="30" spans="1:9">
      <c r="A30" s="442">
        <v>24</v>
      </c>
      <c r="B30" s="459" t="s">
        <v>524</v>
      </c>
      <c r="C30" s="699">
        <v>3158123.54905</v>
      </c>
      <c r="D30" s="699">
        <v>675331.7317</v>
      </c>
      <c r="E30" s="699">
        <v>757406.75852905912</v>
      </c>
      <c r="F30" s="563"/>
      <c r="G30" s="563"/>
      <c r="H30" s="562">
        <f t="shared" si="0"/>
        <v>3076048.5222209408</v>
      </c>
      <c r="I30" s="456"/>
    </row>
    <row r="31" spans="1:9">
      <c r="A31" s="442">
        <v>25</v>
      </c>
      <c r="B31" s="459" t="s">
        <v>454</v>
      </c>
      <c r="C31" s="699">
        <v>0</v>
      </c>
      <c r="D31" s="699">
        <v>0</v>
      </c>
      <c r="E31" s="699">
        <v>0</v>
      </c>
      <c r="F31" s="563"/>
      <c r="G31" s="563"/>
      <c r="H31" s="562">
        <f t="shared" si="0"/>
        <v>0</v>
      </c>
      <c r="I31" s="456"/>
    </row>
    <row r="32" spans="1:9">
      <c r="A32" s="442">
        <v>26</v>
      </c>
      <c r="B32" s="459" t="s">
        <v>521</v>
      </c>
      <c r="C32" s="699">
        <v>830084.01528999989</v>
      </c>
      <c r="D32" s="699">
        <v>6651069.1782174576</v>
      </c>
      <c r="E32" s="699">
        <v>487168.82973700872</v>
      </c>
      <c r="F32" s="563"/>
      <c r="G32" s="563"/>
      <c r="H32" s="562">
        <f t="shared" si="0"/>
        <v>6993984.3637704486</v>
      </c>
      <c r="I32" s="456"/>
    </row>
    <row r="33" spans="1:9">
      <c r="A33" s="442">
        <v>27</v>
      </c>
      <c r="B33" s="443" t="s">
        <v>455</v>
      </c>
      <c r="C33" s="699">
        <v>0</v>
      </c>
      <c r="D33" s="699">
        <f>'18. Assets by Exposure classes'!H20</f>
        <v>295689533.68879998</v>
      </c>
      <c r="E33" s="699">
        <v>0</v>
      </c>
      <c r="F33" s="563"/>
      <c r="G33" s="563"/>
      <c r="H33" s="562">
        <f t="shared" si="0"/>
        <v>295689533.68879998</v>
      </c>
      <c r="I33" s="456"/>
    </row>
    <row r="34" spans="1:9">
      <c r="A34" s="442">
        <v>28</v>
      </c>
      <c r="B34" s="458" t="s">
        <v>64</v>
      </c>
      <c r="C34" s="559">
        <f>SUM(C7:C33)</f>
        <v>86870251.275017306</v>
      </c>
      <c r="D34" s="559">
        <f>SUM(D7:D33)</f>
        <v>383123434.69773829</v>
      </c>
      <c r="E34" s="559">
        <f>SUM(E7:E33)</f>
        <v>23564223.278838553</v>
      </c>
      <c r="F34" s="559">
        <f>SUM(F7:F33)</f>
        <v>0</v>
      </c>
      <c r="G34" s="559">
        <f>SUM(G7:G33)</f>
        <v>0</v>
      </c>
      <c r="H34" s="562">
        <f t="shared" si="0"/>
        <v>446429462.69391704</v>
      </c>
      <c r="I34" s="456"/>
    </row>
    <row r="35" spans="1:9">
      <c r="A35" s="456"/>
      <c r="B35" s="456"/>
      <c r="C35" s="653">
        <f>C34-'18. Assets by Exposure classes'!C21</f>
        <v>0</v>
      </c>
      <c r="D35" s="653">
        <f>D34-'18. Assets by Exposure classes'!D21</f>
        <v>0</v>
      </c>
      <c r="E35" s="653">
        <f>E34-'18. Assets by Exposure classes'!E21</f>
        <v>0</v>
      </c>
      <c r="F35" s="456"/>
      <c r="G35" s="456"/>
      <c r="H35" s="653">
        <f>H34-'2. SOFP'!E36</f>
        <v>-2.4809000492095947</v>
      </c>
      <c r="I35" s="456"/>
    </row>
    <row r="36" spans="1:9">
      <c r="A36" s="456"/>
      <c r="B36" s="457"/>
      <c r="C36" s="653">
        <f>SUM(C7:C32)-'18. Assets by Exposure classes'!C22</f>
        <v>0</v>
      </c>
      <c r="D36" s="653">
        <f>SUM(D7:D32)-'18. Assets by Exposure classes'!D22-D8+349444-351</f>
        <v>0.17999999970197678</v>
      </c>
      <c r="E36" s="653">
        <f>SUM(E7:E32)-'24. Risk Sector'!H33-144</f>
        <v>-0.5</v>
      </c>
      <c r="F36" s="456"/>
      <c r="G36" s="456"/>
      <c r="H36" s="456"/>
      <c r="I36" s="456"/>
    </row>
    <row r="37" spans="1:9">
      <c r="D37" s="652"/>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16"/>
  <sheetViews>
    <sheetView showGridLines="0" zoomScaleNormal="100" workbookViewId="0">
      <selection activeCell="C6" sqref="C6:C14"/>
    </sheetView>
  </sheetViews>
  <sheetFormatPr defaultColWidth="9.28515625" defaultRowHeight="12.75"/>
  <cols>
    <col min="1" max="1" width="11.7109375" style="430" bestFit="1" customWidth="1"/>
    <col min="2" max="2" width="108" style="430" bestFit="1" customWidth="1"/>
    <col min="3" max="3" width="35.5703125" style="430" customWidth="1"/>
    <col min="4" max="4" width="38.42578125" style="362" customWidth="1"/>
    <col min="5" max="16384" width="9.28515625" style="430"/>
  </cols>
  <sheetData>
    <row r="1" spans="1:4" ht="13.5">
      <c r="A1" s="359" t="s">
        <v>30</v>
      </c>
      <c r="B1" s="440" t="str">
        <f>'Info '!C2</f>
        <v>JSC "VTB Bank (Georgia)"</v>
      </c>
      <c r="D1" s="430"/>
    </row>
    <row r="2" spans="1:4">
      <c r="A2" s="360" t="s">
        <v>31</v>
      </c>
      <c r="B2" s="439">
        <f>'Info '!D2</f>
        <v>45838</v>
      </c>
      <c r="D2" s="430"/>
    </row>
    <row r="3" spans="1:4">
      <c r="A3" s="361" t="s">
        <v>456</v>
      </c>
      <c r="D3" s="430"/>
    </row>
    <row r="5" spans="1:4">
      <c r="A5" s="810" t="s">
        <v>670</v>
      </c>
      <c r="B5" s="810"/>
      <c r="C5" s="438" t="s">
        <v>473</v>
      </c>
      <c r="D5" s="438" t="s">
        <v>514</v>
      </c>
    </row>
    <row r="6" spans="1:4">
      <c r="A6" s="466">
        <v>1</v>
      </c>
      <c r="B6" s="460" t="s">
        <v>669</v>
      </c>
      <c r="C6" s="696">
        <v>22565804.313144658</v>
      </c>
      <c r="D6" s="565">
        <v>0</v>
      </c>
    </row>
    <row r="7" spans="1:4">
      <c r="A7" s="463">
        <v>2</v>
      </c>
      <c r="B7" s="460" t="s">
        <v>668</v>
      </c>
      <c r="C7" s="697">
        <f>SUM(C8:C9)</f>
        <v>998418.97</v>
      </c>
      <c r="D7" s="558">
        <f>SUM(D8:D9)</f>
        <v>0</v>
      </c>
    </row>
    <row r="8" spans="1:4">
      <c r="A8" s="465">
        <v>2.1</v>
      </c>
      <c r="B8" s="464" t="s">
        <v>529</v>
      </c>
      <c r="C8" s="697"/>
      <c r="D8" s="558"/>
    </row>
    <row r="9" spans="1:4">
      <c r="A9" s="465">
        <v>2.2000000000000002</v>
      </c>
      <c r="B9" s="464" t="s">
        <v>527</v>
      </c>
      <c r="C9" s="697">
        <v>998418.97</v>
      </c>
      <c r="D9" s="558"/>
    </row>
    <row r="10" spans="1:4">
      <c r="A10" s="466">
        <v>3</v>
      </c>
      <c r="B10" s="460" t="s">
        <v>667</v>
      </c>
      <c r="C10" s="697">
        <f>SUM(C11:C13)</f>
        <v>0</v>
      </c>
      <c r="D10" s="558">
        <f>SUM(D11:D13)</f>
        <v>0</v>
      </c>
    </row>
    <row r="11" spans="1:4">
      <c r="A11" s="465">
        <v>3.1</v>
      </c>
      <c r="B11" s="464" t="s">
        <v>458</v>
      </c>
      <c r="C11" s="697"/>
      <c r="D11" s="558">
        <v>0</v>
      </c>
    </row>
    <row r="12" spans="1:4">
      <c r="A12" s="465">
        <v>3.2</v>
      </c>
      <c r="B12" s="464" t="s">
        <v>666</v>
      </c>
      <c r="C12" s="697">
        <v>0</v>
      </c>
      <c r="D12" s="558"/>
    </row>
    <row r="13" spans="1:4">
      <c r="A13" s="465">
        <v>3.3</v>
      </c>
      <c r="B13" s="464" t="s">
        <v>528</v>
      </c>
      <c r="C13" s="697"/>
      <c r="D13" s="558"/>
    </row>
    <row r="14" spans="1:4">
      <c r="A14" s="463">
        <v>4</v>
      </c>
      <c r="B14" s="462" t="s">
        <v>665</v>
      </c>
      <c r="C14" s="697">
        <v>0</v>
      </c>
      <c r="D14" s="558"/>
    </row>
    <row r="15" spans="1:4">
      <c r="A15" s="461">
        <v>5</v>
      </c>
      <c r="B15" s="460" t="s">
        <v>664</v>
      </c>
      <c r="C15" s="696">
        <f>C6+C7-C10+C14</f>
        <v>23564223.283144657</v>
      </c>
      <c r="D15" s="565">
        <f>D6+D7-D10+D14</f>
        <v>0</v>
      </c>
    </row>
    <row r="16" spans="1:4">
      <c r="C16" s="682">
        <f>C15-('19. Assets by Risk Sectors'!E34-'19. Assets by Risk Sectors'!E33)</f>
        <v>4.3061040341854095E-3</v>
      </c>
    </row>
  </sheetData>
  <mergeCells count="1">
    <mergeCell ref="A5:B5"/>
  </mergeCells>
  <pageMargins left="0.7" right="0.7" top="0.75" bottom="0.75" header="0.3" footer="0.3"/>
  <pageSetup orientation="portrait" horizontalDpi="4294967292"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23"/>
  <sheetViews>
    <sheetView showGridLines="0" zoomScale="80" zoomScaleNormal="80" workbookViewId="0">
      <selection activeCell="C7" sqref="C7:C18"/>
    </sheetView>
  </sheetViews>
  <sheetFormatPr defaultColWidth="9.28515625" defaultRowHeight="12.75"/>
  <cols>
    <col min="1" max="1" width="11.7109375" style="430" bestFit="1" customWidth="1"/>
    <col min="2" max="2" width="128.85546875" style="430" bestFit="1" customWidth="1"/>
    <col min="3" max="3" width="37" style="430" customWidth="1"/>
    <col min="4" max="4" width="50.5703125" style="430" customWidth="1"/>
    <col min="5" max="16384" width="9.28515625" style="430"/>
  </cols>
  <sheetData>
    <row r="1" spans="1:4" ht="13.5">
      <c r="A1" s="359" t="s">
        <v>30</v>
      </c>
      <c r="B1" s="440" t="str">
        <f>'Info '!C2</f>
        <v>JSC "VTB Bank (Georgia)"</v>
      </c>
    </row>
    <row r="2" spans="1:4">
      <c r="A2" s="360" t="s">
        <v>31</v>
      </c>
      <c r="B2" s="439">
        <f>'Info '!D2</f>
        <v>45838</v>
      </c>
    </row>
    <row r="3" spans="1:4">
      <c r="A3" s="361" t="s">
        <v>460</v>
      </c>
    </row>
    <row r="4" spans="1:4">
      <c r="A4" s="361"/>
    </row>
    <row r="5" spans="1:4" ht="15" customHeight="1">
      <c r="A5" s="811" t="s">
        <v>530</v>
      </c>
      <c r="B5" s="812"/>
      <c r="C5" s="815" t="s">
        <v>461</v>
      </c>
      <c r="D5" s="815" t="s">
        <v>462</v>
      </c>
    </row>
    <row r="6" spans="1:4">
      <c r="A6" s="813"/>
      <c r="B6" s="814"/>
      <c r="C6" s="815"/>
      <c r="D6" s="815"/>
    </row>
    <row r="7" spans="1:4">
      <c r="A7" s="469">
        <v>1</v>
      </c>
      <c r="B7" s="431" t="s">
        <v>457</v>
      </c>
      <c r="C7" s="698">
        <v>101053492.52562232</v>
      </c>
      <c r="D7" s="467"/>
    </row>
    <row r="8" spans="1:4">
      <c r="A8" s="471">
        <v>2</v>
      </c>
      <c r="B8" s="471" t="s">
        <v>463</v>
      </c>
      <c r="C8" s="699">
        <v>491879.33630000002</v>
      </c>
      <c r="D8" s="467"/>
    </row>
    <row r="9" spans="1:4">
      <c r="A9" s="471">
        <v>3</v>
      </c>
      <c r="B9" s="472" t="s">
        <v>673</v>
      </c>
      <c r="C9" s="699">
        <v>0</v>
      </c>
      <c r="D9" s="467"/>
    </row>
    <row r="10" spans="1:4">
      <c r="A10" s="471">
        <v>4</v>
      </c>
      <c r="B10" s="471" t="s">
        <v>464</v>
      </c>
      <c r="C10" s="699">
        <f>SUM(C11:C17)</f>
        <v>14675120.2904</v>
      </c>
      <c r="D10" s="467"/>
    </row>
    <row r="11" spans="1:4">
      <c r="A11" s="471">
        <v>5</v>
      </c>
      <c r="B11" s="470" t="s">
        <v>672</v>
      </c>
      <c r="C11" s="699">
        <v>0</v>
      </c>
      <c r="D11" s="467"/>
    </row>
    <row r="12" spans="1:4">
      <c r="A12" s="471">
        <v>6</v>
      </c>
      <c r="B12" s="470" t="s">
        <v>465</v>
      </c>
      <c r="C12" s="699">
        <v>13681576.9604</v>
      </c>
      <c r="D12" s="467"/>
    </row>
    <row r="13" spans="1:4">
      <c r="A13" s="471">
        <v>7</v>
      </c>
      <c r="B13" s="470" t="s">
        <v>468</v>
      </c>
      <c r="C13" s="699">
        <v>0</v>
      </c>
      <c r="D13" s="467"/>
    </row>
    <row r="14" spans="1:4">
      <c r="A14" s="471">
        <v>8</v>
      </c>
      <c r="B14" s="470" t="s">
        <v>466</v>
      </c>
      <c r="C14" s="699">
        <v>993543.33</v>
      </c>
      <c r="D14" s="471"/>
    </row>
    <row r="15" spans="1:4">
      <c r="A15" s="471">
        <v>9</v>
      </c>
      <c r="B15" s="470" t="s">
        <v>467</v>
      </c>
      <c r="C15" s="699">
        <v>0</v>
      </c>
      <c r="D15" s="471"/>
    </row>
    <row r="16" spans="1:4">
      <c r="A16" s="471">
        <v>10</v>
      </c>
      <c r="B16" s="470" t="s">
        <v>469</v>
      </c>
      <c r="C16" s="699">
        <v>0</v>
      </c>
      <c r="D16" s="471"/>
    </row>
    <row r="17" spans="1:4">
      <c r="A17" s="471">
        <v>11</v>
      </c>
      <c r="B17" s="470" t="s">
        <v>671</v>
      </c>
      <c r="C17" s="699">
        <v>0</v>
      </c>
      <c r="D17" s="467"/>
    </row>
    <row r="18" spans="1:4">
      <c r="A18" s="469">
        <v>12</v>
      </c>
      <c r="B18" s="468" t="s">
        <v>459</v>
      </c>
      <c r="C18" s="698">
        <f>C7+C8+C9-C10</f>
        <v>86870251.571522325</v>
      </c>
      <c r="D18" s="467"/>
    </row>
    <row r="19" spans="1:4">
      <c r="C19" s="652">
        <f>C18-'18. Assets by Exposure classes'!C22</f>
        <v>0.29650503396987915</v>
      </c>
    </row>
    <row r="21" spans="1:4">
      <c r="B21" s="359"/>
    </row>
    <row r="22" spans="1:4">
      <c r="B22" s="360"/>
    </row>
    <row r="23" spans="1:4">
      <c r="B23" s="361"/>
    </row>
  </sheetData>
  <mergeCells count="3">
    <mergeCell ref="A5:B6"/>
    <mergeCell ref="C5:C6"/>
    <mergeCell ref="D5:D6"/>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32"/>
  <sheetViews>
    <sheetView showGridLines="0" zoomScale="85" zoomScaleNormal="85" workbookViewId="0"/>
  </sheetViews>
  <sheetFormatPr defaultColWidth="9.28515625" defaultRowHeight="12.75"/>
  <cols>
    <col min="1" max="1" width="11.7109375" style="454" bestFit="1" customWidth="1"/>
    <col min="2" max="2" width="30.140625" style="454" customWidth="1"/>
    <col min="3" max="3" width="15.5703125" style="454" customWidth="1"/>
    <col min="4" max="18" width="22.28515625" style="454" customWidth="1"/>
    <col min="19" max="19" width="23.28515625" style="454" bestFit="1" customWidth="1"/>
    <col min="20" max="26" width="22.28515625" style="454" customWidth="1"/>
    <col min="27" max="27" width="23.28515625" style="454" bestFit="1" customWidth="1"/>
    <col min="28" max="28" width="20" style="454" customWidth="1"/>
    <col min="29" max="16384" width="9.28515625" style="454"/>
  </cols>
  <sheetData>
    <row r="1" spans="1:28" ht="13.5">
      <c r="A1" s="359" t="s">
        <v>30</v>
      </c>
      <c r="B1" s="440" t="str">
        <f>'Info '!C2</f>
        <v>JSC "VTB Bank (Georgia)"</v>
      </c>
    </row>
    <row r="2" spans="1:28">
      <c r="A2" s="360" t="s">
        <v>31</v>
      </c>
      <c r="B2" s="439">
        <f>'Info '!D2</f>
        <v>45838</v>
      </c>
      <c r="C2" s="455"/>
    </row>
    <row r="3" spans="1:28">
      <c r="A3" s="361" t="s">
        <v>470</v>
      </c>
      <c r="C3" s="727">
        <f>C8-'[4]FSF-SOFP'!$W$21</f>
        <v>0</v>
      </c>
      <c r="D3" s="727">
        <f>D8-'24. Risk Sector'!D33</f>
        <v>0</v>
      </c>
    </row>
    <row r="4" spans="1:28">
      <c r="C4" s="727">
        <f>C8-'24. Risk Sector'!C33</f>
        <v>-0.28677582740783691</v>
      </c>
      <c r="D4" s="727">
        <f>D8-'23. LTV'!D8</f>
        <v>0</v>
      </c>
      <c r="H4" s="727">
        <f>H8-'23. LTV'!H8</f>
        <v>0</v>
      </c>
    </row>
    <row r="5" spans="1:28" ht="15" customHeight="1">
      <c r="A5" s="817" t="s">
        <v>685</v>
      </c>
      <c r="B5" s="818"/>
      <c r="C5" s="823" t="s">
        <v>471</v>
      </c>
      <c r="D5" s="824"/>
      <c r="E5" s="824"/>
      <c r="F5" s="824"/>
      <c r="G5" s="824"/>
      <c r="H5" s="824"/>
      <c r="I5" s="824"/>
      <c r="J5" s="824"/>
      <c r="K5" s="824"/>
      <c r="L5" s="824"/>
      <c r="M5" s="824"/>
      <c r="N5" s="824"/>
      <c r="O5" s="824"/>
      <c r="P5" s="824"/>
      <c r="Q5" s="824"/>
      <c r="R5" s="824"/>
      <c r="S5" s="824"/>
      <c r="T5" s="484"/>
      <c r="U5" s="484"/>
      <c r="V5" s="484"/>
      <c r="W5" s="484"/>
      <c r="X5" s="484"/>
      <c r="Y5" s="484"/>
      <c r="Z5" s="484"/>
      <c r="AA5" s="483"/>
      <c r="AB5" s="476"/>
    </row>
    <row r="6" spans="1:28" ht="12" customHeight="1">
      <c r="A6" s="819"/>
      <c r="B6" s="820"/>
      <c r="C6" s="825" t="s">
        <v>64</v>
      </c>
      <c r="D6" s="827" t="s">
        <v>684</v>
      </c>
      <c r="E6" s="827"/>
      <c r="F6" s="827"/>
      <c r="G6" s="827"/>
      <c r="H6" s="827" t="s">
        <v>683</v>
      </c>
      <c r="I6" s="827"/>
      <c r="J6" s="827"/>
      <c r="K6" s="827"/>
      <c r="L6" s="482"/>
      <c r="M6" s="828" t="s">
        <v>682</v>
      </c>
      <c r="N6" s="828"/>
      <c r="O6" s="828"/>
      <c r="P6" s="828"/>
      <c r="Q6" s="828"/>
      <c r="R6" s="828"/>
      <c r="S6" s="808"/>
      <c r="T6" s="481"/>
      <c r="U6" s="816" t="s">
        <v>681</v>
      </c>
      <c r="V6" s="816"/>
      <c r="W6" s="816"/>
      <c r="X6" s="816"/>
      <c r="Y6" s="816"/>
      <c r="Z6" s="816"/>
      <c r="AA6" s="809"/>
      <c r="AB6" s="480"/>
    </row>
    <row r="7" spans="1:28">
      <c r="A7" s="821"/>
      <c r="B7" s="822"/>
      <c r="C7" s="826"/>
      <c r="D7" s="479"/>
      <c r="E7" s="477" t="s">
        <v>472</v>
      </c>
      <c r="F7" s="451" t="s">
        <v>679</v>
      </c>
      <c r="G7" s="453" t="s">
        <v>680</v>
      </c>
      <c r="H7" s="455"/>
      <c r="I7" s="477" t="s">
        <v>472</v>
      </c>
      <c r="J7" s="451" t="s">
        <v>679</v>
      </c>
      <c r="K7" s="453" t="s">
        <v>680</v>
      </c>
      <c r="L7" s="478"/>
      <c r="M7" s="477" t="s">
        <v>472</v>
      </c>
      <c r="N7" s="477" t="s">
        <v>679</v>
      </c>
      <c r="O7" s="477" t="s">
        <v>678</v>
      </c>
      <c r="P7" s="477" t="s">
        <v>677</v>
      </c>
      <c r="Q7" s="477" t="s">
        <v>676</v>
      </c>
      <c r="R7" s="451" t="s">
        <v>675</v>
      </c>
      <c r="S7" s="477" t="s">
        <v>674</v>
      </c>
      <c r="T7" s="478"/>
      <c r="U7" s="477" t="s">
        <v>472</v>
      </c>
      <c r="V7" s="477" t="s">
        <v>679</v>
      </c>
      <c r="W7" s="477" t="s">
        <v>678</v>
      </c>
      <c r="X7" s="477" t="s">
        <v>677</v>
      </c>
      <c r="Y7" s="477" t="s">
        <v>676</v>
      </c>
      <c r="Z7" s="451" t="s">
        <v>675</v>
      </c>
      <c r="AA7" s="477" t="s">
        <v>674</v>
      </c>
      <c r="AB7" s="476"/>
    </row>
    <row r="8" spans="1:28">
      <c r="A8" s="475">
        <v>1</v>
      </c>
      <c r="B8" s="447" t="s">
        <v>473</v>
      </c>
      <c r="C8" s="700">
        <f>SUM(C9:C14)</f>
        <v>167083667.28395566</v>
      </c>
      <c r="D8" s="700">
        <f t="shared" ref="D8:U8" si="0">SUM(D9:D14)</f>
        <v>55085779.009177454</v>
      </c>
      <c r="E8" s="700">
        <f t="shared" si="0"/>
        <v>55085779.009177454</v>
      </c>
      <c r="F8" s="700">
        <f t="shared" si="0"/>
        <v>0</v>
      </c>
      <c r="G8" s="700">
        <f t="shared" si="0"/>
        <v>0</v>
      </c>
      <c r="H8" s="700">
        <f t="shared" si="0"/>
        <v>25127636.999760885</v>
      </c>
      <c r="I8" s="700">
        <f t="shared" si="0"/>
        <v>25127636.999760885</v>
      </c>
      <c r="J8" s="700">
        <f t="shared" si="0"/>
        <v>0</v>
      </c>
      <c r="K8" s="700">
        <f t="shared" si="0"/>
        <v>0</v>
      </c>
      <c r="L8" s="700">
        <f t="shared" si="0"/>
        <v>86870251.275017321</v>
      </c>
      <c r="M8" s="700">
        <f t="shared" si="0"/>
        <v>26481221.218559809</v>
      </c>
      <c r="N8" s="700">
        <f t="shared" si="0"/>
        <v>6554193.4493100001</v>
      </c>
      <c r="O8" s="700">
        <f t="shared" si="0"/>
        <v>4167520.045933146</v>
      </c>
      <c r="P8" s="700">
        <f t="shared" si="0"/>
        <v>2050678.4496623559</v>
      </c>
      <c r="Q8" s="700">
        <f t="shared" si="0"/>
        <v>3044828.4097000058</v>
      </c>
      <c r="R8" s="700">
        <f t="shared" si="0"/>
        <v>44571809.701851994</v>
      </c>
      <c r="S8" s="700">
        <f t="shared" si="0"/>
        <v>0</v>
      </c>
      <c r="T8" s="700">
        <f t="shared" si="0"/>
        <v>0</v>
      </c>
      <c r="U8" s="700">
        <f t="shared" si="0"/>
        <v>0</v>
      </c>
      <c r="V8" s="702"/>
      <c r="W8" s="702"/>
      <c r="X8" s="557"/>
      <c r="Y8" s="557"/>
      <c r="Z8" s="557"/>
      <c r="AA8" s="557"/>
      <c r="AB8" s="473"/>
    </row>
    <row r="9" spans="1:28">
      <c r="A9" s="442">
        <v>1.1000000000000001</v>
      </c>
      <c r="B9" s="474" t="s">
        <v>474</v>
      </c>
      <c r="C9" s="701"/>
      <c r="D9" s="699">
        <f>SUM(E9:G9)</f>
        <v>0</v>
      </c>
      <c r="E9" s="699"/>
      <c r="F9" s="699"/>
      <c r="G9" s="699"/>
      <c r="H9" s="699">
        <f>SUM(I9:K9)</f>
        <v>0</v>
      </c>
      <c r="I9" s="699"/>
      <c r="J9" s="699"/>
      <c r="K9" s="699"/>
      <c r="L9" s="699">
        <f>SUM(M9:S9)</f>
        <v>0</v>
      </c>
      <c r="M9" s="699"/>
      <c r="N9" s="699"/>
      <c r="O9" s="699"/>
      <c r="P9" s="699"/>
      <c r="Q9" s="699"/>
      <c r="R9" s="699"/>
      <c r="S9" s="702"/>
      <c r="T9" s="702"/>
      <c r="U9" s="702"/>
      <c r="V9" s="702"/>
      <c r="W9" s="702"/>
      <c r="X9" s="557"/>
      <c r="Y9" s="557"/>
      <c r="Z9" s="557"/>
      <c r="AA9" s="557"/>
      <c r="AB9" s="473"/>
    </row>
    <row r="10" spans="1:28">
      <c r="A10" s="442">
        <v>1.2</v>
      </c>
      <c r="B10" s="474" t="s">
        <v>475</v>
      </c>
      <c r="C10" s="701"/>
      <c r="D10" s="699">
        <f t="shared" ref="D10:D14" si="1">SUM(E10:G10)</f>
        <v>0</v>
      </c>
      <c r="E10" s="699"/>
      <c r="F10" s="699"/>
      <c r="G10" s="699"/>
      <c r="H10" s="699">
        <f t="shared" ref="H10:H14" si="2">SUM(I10:K10)</f>
        <v>0</v>
      </c>
      <c r="I10" s="699"/>
      <c r="J10" s="699"/>
      <c r="K10" s="699"/>
      <c r="L10" s="699">
        <f t="shared" ref="L10:L14" si="3">SUM(M10:S10)</f>
        <v>0</v>
      </c>
      <c r="M10" s="699"/>
      <c r="N10" s="699"/>
      <c r="O10" s="699"/>
      <c r="P10" s="699"/>
      <c r="Q10" s="699"/>
      <c r="R10" s="699"/>
      <c r="S10" s="702"/>
      <c r="T10" s="702"/>
      <c r="U10" s="702"/>
      <c r="V10" s="702"/>
      <c r="W10" s="702"/>
      <c r="X10" s="557"/>
      <c r="Y10" s="557"/>
      <c r="Z10" s="557"/>
      <c r="AA10" s="557"/>
      <c r="AB10" s="473"/>
    </row>
    <row r="11" spans="1:28">
      <c r="A11" s="442">
        <v>1.3</v>
      </c>
      <c r="B11" s="474" t="s">
        <v>476</v>
      </c>
      <c r="C11" s="701"/>
      <c r="D11" s="699">
        <f t="shared" si="1"/>
        <v>0</v>
      </c>
      <c r="E11" s="699"/>
      <c r="F11" s="699"/>
      <c r="G11" s="699"/>
      <c r="H11" s="699">
        <f t="shared" si="2"/>
        <v>0</v>
      </c>
      <c r="I11" s="699"/>
      <c r="J11" s="699"/>
      <c r="K11" s="699"/>
      <c r="L11" s="699">
        <f t="shared" si="3"/>
        <v>0</v>
      </c>
      <c r="M11" s="699"/>
      <c r="N11" s="699"/>
      <c r="O11" s="699"/>
      <c r="P11" s="699"/>
      <c r="Q11" s="699"/>
      <c r="R11" s="699"/>
      <c r="S11" s="702"/>
      <c r="T11" s="702"/>
      <c r="U11" s="702"/>
      <c r="V11" s="702"/>
      <c r="W11" s="702"/>
      <c r="X11" s="557"/>
      <c r="Y11" s="557"/>
      <c r="Z11" s="557"/>
      <c r="AA11" s="557"/>
      <c r="AB11" s="473"/>
    </row>
    <row r="12" spans="1:28">
      <c r="A12" s="442">
        <v>1.4</v>
      </c>
      <c r="B12" s="474" t="s">
        <v>477</v>
      </c>
      <c r="C12" s="701">
        <f>SUM(D12,H12,L12,)</f>
        <v>442539.45240000001</v>
      </c>
      <c r="D12" s="699">
        <f t="shared" si="1"/>
        <v>349443.82</v>
      </c>
      <c r="E12" s="699">
        <v>349443.82</v>
      </c>
      <c r="F12" s="699">
        <v>0</v>
      </c>
      <c r="G12" s="699">
        <v>0</v>
      </c>
      <c r="H12" s="699">
        <f t="shared" si="2"/>
        <v>0</v>
      </c>
      <c r="I12" s="699">
        <v>0</v>
      </c>
      <c r="J12" s="699">
        <v>0</v>
      </c>
      <c r="K12" s="699">
        <v>0</v>
      </c>
      <c r="L12" s="699">
        <f t="shared" si="3"/>
        <v>93095.632400000002</v>
      </c>
      <c r="M12" s="699">
        <v>0</v>
      </c>
      <c r="N12" s="699">
        <v>0</v>
      </c>
      <c r="O12" s="699">
        <v>0</v>
      </c>
      <c r="P12" s="699">
        <v>0</v>
      </c>
      <c r="Q12" s="699">
        <v>93095.632400000002</v>
      </c>
      <c r="R12" s="699">
        <v>0</v>
      </c>
      <c r="S12" s="702">
        <v>0</v>
      </c>
      <c r="T12" s="702"/>
      <c r="U12" s="702"/>
      <c r="V12" s="702"/>
      <c r="W12" s="702"/>
      <c r="X12" s="557"/>
      <c r="Y12" s="557"/>
      <c r="Z12" s="557"/>
      <c r="AA12" s="557"/>
      <c r="AB12" s="473"/>
    </row>
    <row r="13" spans="1:28">
      <c r="A13" s="442">
        <v>1.5</v>
      </c>
      <c r="B13" s="474" t="s">
        <v>478</v>
      </c>
      <c r="C13" s="701">
        <f>SUM(D13,H13,L13,)</f>
        <v>159034949.67261821</v>
      </c>
      <c r="D13" s="699">
        <f t="shared" si="1"/>
        <v>48085266.010959998</v>
      </c>
      <c r="E13" s="699">
        <v>48085266.010959998</v>
      </c>
      <c r="F13" s="699">
        <v>0</v>
      </c>
      <c r="G13" s="699">
        <v>0</v>
      </c>
      <c r="H13" s="699">
        <f t="shared" si="2"/>
        <v>25127636.999760885</v>
      </c>
      <c r="I13" s="699">
        <v>25127636.999760885</v>
      </c>
      <c r="J13" s="699">
        <v>0</v>
      </c>
      <c r="K13" s="699">
        <v>0</v>
      </c>
      <c r="L13" s="699">
        <f t="shared" si="3"/>
        <v>85822046.661897317</v>
      </c>
      <c r="M13" s="699">
        <v>26186600.936889809</v>
      </c>
      <c r="N13" s="699">
        <v>6535862</v>
      </c>
      <c r="O13" s="699">
        <v>3899762.9558931459</v>
      </c>
      <c r="P13" s="699">
        <v>2013697.729662356</v>
      </c>
      <c r="Q13" s="699">
        <v>2742340.4176000059</v>
      </c>
      <c r="R13" s="699">
        <v>44443782.621851996</v>
      </c>
      <c r="S13" s="702">
        <v>0</v>
      </c>
      <c r="T13" s="702"/>
      <c r="U13" s="702"/>
      <c r="V13" s="702"/>
      <c r="W13" s="702"/>
      <c r="X13" s="557"/>
      <c r="Y13" s="557"/>
      <c r="Z13" s="557"/>
      <c r="AA13" s="557"/>
      <c r="AB13" s="473"/>
    </row>
    <row r="14" spans="1:28">
      <c r="A14" s="442">
        <v>1.6</v>
      </c>
      <c r="B14" s="474" t="s">
        <v>479</v>
      </c>
      <c r="C14" s="701">
        <f>SUM(D14,H14,L14,)</f>
        <v>7606178.1589374561</v>
      </c>
      <c r="D14" s="699">
        <f t="shared" si="1"/>
        <v>6651069.1782174567</v>
      </c>
      <c r="E14" s="699">
        <v>6651069.1782174567</v>
      </c>
      <c r="F14" s="699">
        <v>0</v>
      </c>
      <c r="G14" s="699">
        <v>0</v>
      </c>
      <c r="H14" s="699">
        <f t="shared" si="2"/>
        <v>0</v>
      </c>
      <c r="I14" s="699">
        <v>0</v>
      </c>
      <c r="J14" s="699">
        <v>0</v>
      </c>
      <c r="K14" s="699">
        <v>0</v>
      </c>
      <c r="L14" s="699">
        <f t="shared" si="3"/>
        <v>955108.98071999976</v>
      </c>
      <c r="M14" s="699">
        <v>294620.28167</v>
      </c>
      <c r="N14" s="699">
        <v>18331.44931</v>
      </c>
      <c r="O14" s="699">
        <v>267757.09003999998</v>
      </c>
      <c r="P14" s="699">
        <v>36980.719999999994</v>
      </c>
      <c r="Q14" s="699">
        <v>209392.35969999997</v>
      </c>
      <c r="R14" s="699">
        <v>128027.08</v>
      </c>
      <c r="S14" s="702">
        <v>0</v>
      </c>
      <c r="T14" s="702"/>
      <c r="U14" s="702"/>
      <c r="V14" s="702"/>
      <c r="W14" s="702"/>
      <c r="X14" s="557"/>
      <c r="Y14" s="557"/>
      <c r="Z14" s="557"/>
      <c r="AA14" s="557"/>
      <c r="AB14" s="473"/>
    </row>
    <row r="15" spans="1:28">
      <c r="A15" s="475">
        <v>2</v>
      </c>
      <c r="B15" s="458" t="s">
        <v>480</v>
      </c>
      <c r="C15" s="700">
        <f>SUM(C16:C21)</f>
        <v>0</v>
      </c>
      <c r="D15" s="700">
        <f>SUM(D16:D21)</f>
        <v>0</v>
      </c>
      <c r="E15" s="700">
        <f t="shared" ref="E15:U15" si="4">SUM(E16:E21)</f>
        <v>0</v>
      </c>
      <c r="F15" s="700">
        <f t="shared" si="4"/>
        <v>0</v>
      </c>
      <c r="G15" s="700">
        <f t="shared" si="4"/>
        <v>0</v>
      </c>
      <c r="H15" s="700">
        <f t="shared" si="4"/>
        <v>0</v>
      </c>
      <c r="I15" s="700">
        <f t="shared" si="4"/>
        <v>0</v>
      </c>
      <c r="J15" s="700">
        <f t="shared" si="4"/>
        <v>0</v>
      </c>
      <c r="K15" s="700">
        <f t="shared" si="4"/>
        <v>0</v>
      </c>
      <c r="L15" s="700">
        <f t="shared" si="4"/>
        <v>0</v>
      </c>
      <c r="M15" s="700">
        <f t="shared" si="4"/>
        <v>0</v>
      </c>
      <c r="N15" s="700">
        <f t="shared" si="4"/>
        <v>0</v>
      </c>
      <c r="O15" s="700">
        <f t="shared" si="4"/>
        <v>0</v>
      </c>
      <c r="P15" s="700">
        <f t="shared" si="4"/>
        <v>0</v>
      </c>
      <c r="Q15" s="700">
        <f t="shared" si="4"/>
        <v>0</v>
      </c>
      <c r="R15" s="700">
        <f t="shared" si="4"/>
        <v>0</v>
      </c>
      <c r="S15" s="700">
        <f t="shared" si="4"/>
        <v>0</v>
      </c>
      <c r="T15" s="700">
        <f t="shared" si="4"/>
        <v>0</v>
      </c>
      <c r="U15" s="700">
        <f t="shared" si="4"/>
        <v>0</v>
      </c>
      <c r="V15" s="702"/>
      <c r="W15" s="702"/>
      <c r="X15" s="557"/>
      <c r="Y15" s="557"/>
      <c r="Z15" s="557"/>
      <c r="AA15" s="557"/>
      <c r="AB15" s="473"/>
    </row>
    <row r="16" spans="1:28">
      <c r="A16" s="442">
        <v>2.1</v>
      </c>
      <c r="B16" s="474" t="s">
        <v>474</v>
      </c>
      <c r="C16" s="703"/>
      <c r="D16" s="702"/>
      <c r="E16" s="702"/>
      <c r="F16" s="702"/>
      <c r="G16" s="702"/>
      <c r="H16" s="702"/>
      <c r="I16" s="702"/>
      <c r="J16" s="702"/>
      <c r="K16" s="702"/>
      <c r="L16" s="702"/>
      <c r="M16" s="702"/>
      <c r="N16" s="702"/>
      <c r="O16" s="702"/>
      <c r="P16" s="702"/>
      <c r="Q16" s="702"/>
      <c r="R16" s="702"/>
      <c r="S16" s="702"/>
      <c r="T16" s="702"/>
      <c r="U16" s="702"/>
      <c r="V16" s="702"/>
      <c r="W16" s="702"/>
      <c r="X16" s="557"/>
      <c r="Y16" s="557"/>
      <c r="Z16" s="557"/>
      <c r="AA16" s="557"/>
      <c r="AB16" s="473"/>
    </row>
    <row r="17" spans="1:28">
      <c r="A17" s="442">
        <v>2.2000000000000002</v>
      </c>
      <c r="B17" s="474" t="s">
        <v>475</v>
      </c>
      <c r="C17" s="703"/>
      <c r="D17" s="702"/>
      <c r="E17" s="702"/>
      <c r="F17" s="702"/>
      <c r="G17" s="702"/>
      <c r="H17" s="702"/>
      <c r="I17" s="702"/>
      <c r="J17" s="702"/>
      <c r="K17" s="702"/>
      <c r="L17" s="702"/>
      <c r="M17" s="702"/>
      <c r="N17" s="702"/>
      <c r="O17" s="702"/>
      <c r="P17" s="702"/>
      <c r="Q17" s="702"/>
      <c r="R17" s="702"/>
      <c r="S17" s="702"/>
      <c r="T17" s="702"/>
      <c r="U17" s="702"/>
      <c r="V17" s="702"/>
      <c r="W17" s="702"/>
      <c r="X17" s="557"/>
      <c r="Y17" s="557"/>
      <c r="Z17" s="557"/>
      <c r="AA17" s="557"/>
      <c r="AB17" s="473"/>
    </row>
    <row r="18" spans="1:28">
      <c r="A18" s="442">
        <v>2.2999999999999998</v>
      </c>
      <c r="B18" s="474" t="s">
        <v>476</v>
      </c>
      <c r="C18" s="703"/>
      <c r="D18" s="702"/>
      <c r="E18" s="702"/>
      <c r="F18" s="702"/>
      <c r="G18" s="702"/>
      <c r="H18" s="702"/>
      <c r="I18" s="702"/>
      <c r="J18" s="702"/>
      <c r="K18" s="702"/>
      <c r="L18" s="702"/>
      <c r="M18" s="702"/>
      <c r="N18" s="702"/>
      <c r="O18" s="702"/>
      <c r="P18" s="702"/>
      <c r="Q18" s="702"/>
      <c r="R18" s="702"/>
      <c r="S18" s="702"/>
      <c r="T18" s="702"/>
      <c r="U18" s="702"/>
      <c r="V18" s="702"/>
      <c r="W18" s="702"/>
      <c r="X18" s="557"/>
      <c r="Y18" s="557"/>
      <c r="Z18" s="557"/>
      <c r="AA18" s="557"/>
      <c r="AB18" s="473"/>
    </row>
    <row r="19" spans="1:28">
      <c r="A19" s="442">
        <v>2.4</v>
      </c>
      <c r="B19" s="474" t="s">
        <v>477</v>
      </c>
      <c r="C19" s="703"/>
      <c r="D19" s="702"/>
      <c r="E19" s="702"/>
      <c r="F19" s="702"/>
      <c r="G19" s="702"/>
      <c r="H19" s="702"/>
      <c r="I19" s="702"/>
      <c r="J19" s="702"/>
      <c r="K19" s="702"/>
      <c r="L19" s="702"/>
      <c r="M19" s="702"/>
      <c r="N19" s="702"/>
      <c r="O19" s="702"/>
      <c r="P19" s="702"/>
      <c r="Q19" s="702"/>
      <c r="R19" s="702"/>
      <c r="S19" s="702"/>
      <c r="T19" s="702"/>
      <c r="U19" s="702"/>
      <c r="V19" s="702"/>
      <c r="W19" s="702"/>
      <c r="X19" s="557"/>
      <c r="Y19" s="557"/>
      <c r="Z19" s="557"/>
      <c r="AA19" s="557"/>
      <c r="AB19" s="473"/>
    </row>
    <row r="20" spans="1:28">
      <c r="A20" s="442">
        <v>2.5</v>
      </c>
      <c r="B20" s="474" t="s">
        <v>478</v>
      </c>
      <c r="C20" s="703"/>
      <c r="D20" s="702"/>
      <c r="E20" s="702"/>
      <c r="F20" s="702"/>
      <c r="G20" s="702"/>
      <c r="H20" s="702"/>
      <c r="I20" s="702"/>
      <c r="J20" s="702"/>
      <c r="K20" s="702"/>
      <c r="L20" s="702"/>
      <c r="M20" s="702"/>
      <c r="N20" s="702"/>
      <c r="O20" s="702"/>
      <c r="P20" s="702"/>
      <c r="Q20" s="702"/>
      <c r="R20" s="702"/>
      <c r="S20" s="702"/>
      <c r="T20" s="702"/>
      <c r="U20" s="702"/>
      <c r="V20" s="702"/>
      <c r="W20" s="702"/>
      <c r="X20" s="557"/>
      <c r="Y20" s="557"/>
      <c r="Z20" s="557"/>
      <c r="AA20" s="557"/>
      <c r="AB20" s="473"/>
    </row>
    <row r="21" spans="1:28">
      <c r="A21" s="442">
        <v>2.6</v>
      </c>
      <c r="B21" s="474" t="s">
        <v>479</v>
      </c>
      <c r="C21" s="703"/>
      <c r="D21" s="702"/>
      <c r="E21" s="702"/>
      <c r="F21" s="702"/>
      <c r="G21" s="702"/>
      <c r="H21" s="702"/>
      <c r="I21" s="702"/>
      <c r="J21" s="702"/>
      <c r="K21" s="702"/>
      <c r="L21" s="702"/>
      <c r="M21" s="702"/>
      <c r="N21" s="702"/>
      <c r="O21" s="702"/>
      <c r="P21" s="702"/>
      <c r="Q21" s="702"/>
      <c r="R21" s="702"/>
      <c r="S21" s="702"/>
      <c r="T21" s="702"/>
      <c r="U21" s="702"/>
      <c r="V21" s="702"/>
      <c r="W21" s="702"/>
      <c r="X21" s="557"/>
      <c r="Y21" s="557"/>
      <c r="Z21" s="557"/>
      <c r="AA21" s="557"/>
      <c r="AB21" s="473"/>
    </row>
    <row r="22" spans="1:28">
      <c r="A22" s="475">
        <v>3</v>
      </c>
      <c r="B22" s="447" t="s">
        <v>520</v>
      </c>
      <c r="C22" s="700">
        <f>SUM(C23:C28)</f>
        <v>216018.87580000001</v>
      </c>
      <c r="D22" s="700">
        <f>SUM(D23:D28)</f>
        <v>216018.87580000001</v>
      </c>
      <c r="E22" s="700">
        <f t="shared" ref="E22:U22" si="5">SUM(E23:E28)</f>
        <v>0</v>
      </c>
      <c r="F22" s="704">
        <f t="shared" si="5"/>
        <v>0</v>
      </c>
      <c r="G22" s="700">
        <f t="shared" si="5"/>
        <v>0</v>
      </c>
      <c r="H22" s="704">
        <f t="shared" si="5"/>
        <v>0</v>
      </c>
      <c r="I22" s="704">
        <f t="shared" si="5"/>
        <v>0</v>
      </c>
      <c r="J22" s="704">
        <f t="shared" si="5"/>
        <v>0</v>
      </c>
      <c r="K22" s="704">
        <f t="shared" si="5"/>
        <v>0</v>
      </c>
      <c r="L22" s="700">
        <f t="shared" si="5"/>
        <v>0</v>
      </c>
      <c r="M22" s="704">
        <f t="shared" si="5"/>
        <v>0</v>
      </c>
      <c r="N22" s="704">
        <f t="shared" si="5"/>
        <v>0</v>
      </c>
      <c r="O22" s="704">
        <f t="shared" si="5"/>
        <v>0</v>
      </c>
      <c r="P22" s="704">
        <f t="shared" si="5"/>
        <v>0</v>
      </c>
      <c r="Q22" s="704">
        <f t="shared" si="5"/>
        <v>0</v>
      </c>
      <c r="R22" s="704">
        <f t="shared" si="5"/>
        <v>0</v>
      </c>
      <c r="S22" s="704">
        <f t="shared" si="5"/>
        <v>0</v>
      </c>
      <c r="T22" s="704">
        <f t="shared" si="5"/>
        <v>0</v>
      </c>
      <c r="U22" s="700">
        <f t="shared" si="5"/>
        <v>0</v>
      </c>
      <c r="V22" s="708"/>
      <c r="W22" s="708"/>
      <c r="X22" s="556"/>
      <c r="Y22" s="556"/>
      <c r="Z22" s="556"/>
      <c r="AA22" s="556"/>
      <c r="AB22" s="473"/>
    </row>
    <row r="23" spans="1:28">
      <c r="A23" s="442">
        <v>3.1</v>
      </c>
      <c r="B23" s="474" t="s">
        <v>474</v>
      </c>
      <c r="C23" s="705"/>
      <c r="D23" s="706"/>
      <c r="E23" s="707"/>
      <c r="F23" s="707"/>
      <c r="G23" s="707"/>
      <c r="H23" s="706"/>
      <c r="I23" s="707"/>
      <c r="J23" s="707"/>
      <c r="K23" s="707"/>
      <c r="L23" s="706"/>
      <c r="M23" s="707"/>
      <c r="N23" s="707"/>
      <c r="O23" s="707"/>
      <c r="P23" s="707"/>
      <c r="Q23" s="707"/>
      <c r="R23" s="707"/>
      <c r="S23" s="708"/>
      <c r="T23" s="709"/>
      <c r="U23" s="708"/>
      <c r="V23" s="708"/>
      <c r="W23" s="708"/>
      <c r="X23" s="556"/>
      <c r="Y23" s="556"/>
      <c r="Z23" s="556"/>
      <c r="AA23" s="556"/>
      <c r="AB23" s="473"/>
    </row>
    <row r="24" spans="1:28">
      <c r="A24" s="442">
        <v>3.2</v>
      </c>
      <c r="B24" s="474" t="s">
        <v>475</v>
      </c>
      <c r="C24" s="705"/>
      <c r="D24" s="706"/>
      <c r="E24" s="707"/>
      <c r="F24" s="707"/>
      <c r="G24" s="707"/>
      <c r="H24" s="706"/>
      <c r="I24" s="707"/>
      <c r="J24" s="707"/>
      <c r="K24" s="707"/>
      <c r="L24" s="706"/>
      <c r="M24" s="707"/>
      <c r="N24" s="707"/>
      <c r="O24" s="707"/>
      <c r="P24" s="707"/>
      <c r="Q24" s="707"/>
      <c r="R24" s="707"/>
      <c r="S24" s="708"/>
      <c r="T24" s="709"/>
      <c r="U24" s="708"/>
      <c r="V24" s="708"/>
      <c r="W24" s="708"/>
      <c r="X24" s="556"/>
      <c r="Y24" s="556"/>
      <c r="Z24" s="556"/>
      <c r="AA24" s="556"/>
      <c r="AB24" s="473"/>
    </row>
    <row r="25" spans="1:28">
      <c r="A25" s="442">
        <v>3.3</v>
      </c>
      <c r="B25" s="474" t="s">
        <v>476</v>
      </c>
      <c r="C25" s="705"/>
      <c r="D25" s="706"/>
      <c r="E25" s="707"/>
      <c r="F25" s="707"/>
      <c r="G25" s="707"/>
      <c r="H25" s="706"/>
      <c r="I25" s="707"/>
      <c r="J25" s="707"/>
      <c r="K25" s="707"/>
      <c r="L25" s="706"/>
      <c r="M25" s="707"/>
      <c r="N25" s="707"/>
      <c r="O25" s="707"/>
      <c r="P25" s="707"/>
      <c r="Q25" s="707"/>
      <c r="R25" s="707"/>
      <c r="S25" s="708"/>
      <c r="T25" s="709"/>
      <c r="U25" s="708"/>
      <c r="V25" s="708"/>
      <c r="W25" s="708"/>
      <c r="X25" s="556"/>
      <c r="Y25" s="556"/>
      <c r="Z25" s="556"/>
      <c r="AA25" s="556"/>
      <c r="AB25" s="473"/>
    </row>
    <row r="26" spans="1:28">
      <c r="A26" s="442">
        <v>3.4</v>
      </c>
      <c r="B26" s="474" t="s">
        <v>477</v>
      </c>
      <c r="C26" s="701">
        <f>SUM(D26,H26,L26,)</f>
        <v>0</v>
      </c>
      <c r="D26" s="706">
        <v>0</v>
      </c>
      <c r="E26" s="707"/>
      <c r="F26" s="707"/>
      <c r="G26" s="707"/>
      <c r="H26" s="706">
        <v>0</v>
      </c>
      <c r="I26" s="707"/>
      <c r="J26" s="707"/>
      <c r="K26" s="707"/>
      <c r="L26" s="706">
        <v>0</v>
      </c>
      <c r="M26" s="707"/>
      <c r="N26" s="707"/>
      <c r="O26" s="707"/>
      <c r="P26" s="707"/>
      <c r="Q26" s="707"/>
      <c r="R26" s="707"/>
      <c r="S26" s="708"/>
      <c r="T26" s="709"/>
      <c r="U26" s="708"/>
      <c r="V26" s="708"/>
      <c r="W26" s="708"/>
      <c r="X26" s="556"/>
      <c r="Y26" s="556"/>
      <c r="Z26" s="556"/>
      <c r="AA26" s="556"/>
      <c r="AB26" s="473"/>
    </row>
    <row r="27" spans="1:28">
      <c r="A27" s="442">
        <v>3.5</v>
      </c>
      <c r="B27" s="474" t="s">
        <v>478</v>
      </c>
      <c r="C27" s="701">
        <f>SUM(D27,H27,L27,)</f>
        <v>216018.87580000001</v>
      </c>
      <c r="D27" s="710">
        <v>216018.87580000001</v>
      </c>
      <c r="E27" s="707"/>
      <c r="F27" s="707"/>
      <c r="G27" s="707"/>
      <c r="H27" s="706">
        <v>0</v>
      </c>
      <c r="I27" s="707"/>
      <c r="J27" s="707"/>
      <c r="K27" s="707"/>
      <c r="L27" s="706">
        <v>0</v>
      </c>
      <c r="M27" s="707"/>
      <c r="N27" s="707"/>
      <c r="O27" s="707"/>
      <c r="P27" s="707"/>
      <c r="Q27" s="707"/>
      <c r="R27" s="707"/>
      <c r="S27" s="708"/>
      <c r="T27" s="709"/>
      <c r="U27" s="708"/>
      <c r="V27" s="708"/>
      <c r="W27" s="708"/>
      <c r="X27" s="556"/>
      <c r="Y27" s="556"/>
      <c r="Z27" s="556"/>
      <c r="AA27" s="556"/>
      <c r="AB27" s="473"/>
    </row>
    <row r="28" spans="1:28">
      <c r="A28" s="442">
        <v>3.6</v>
      </c>
      <c r="B28" s="474" t="s">
        <v>479</v>
      </c>
      <c r="C28" s="703"/>
      <c r="D28" s="709"/>
      <c r="E28" s="708"/>
      <c r="F28" s="708"/>
      <c r="G28" s="708"/>
      <c r="H28" s="709"/>
      <c r="I28" s="708"/>
      <c r="J28" s="708"/>
      <c r="K28" s="708"/>
      <c r="L28" s="709"/>
      <c r="M28" s="708"/>
      <c r="N28" s="708"/>
      <c r="O28" s="708"/>
      <c r="P28" s="708"/>
      <c r="Q28" s="708"/>
      <c r="R28" s="708"/>
      <c r="S28" s="708"/>
      <c r="T28" s="709"/>
      <c r="U28" s="708"/>
      <c r="V28" s="708"/>
      <c r="W28" s="708"/>
      <c r="X28" s="556"/>
      <c r="Y28" s="556"/>
      <c r="Z28" s="556"/>
      <c r="AA28" s="556"/>
      <c r="AB28" s="473"/>
    </row>
    <row r="32" spans="1:28">
      <c r="C32" s="727">
        <f>C8-'[4]FSF-SOFP'!$W$21</f>
        <v>0</v>
      </c>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38"/>
  <sheetViews>
    <sheetView showGridLines="0" zoomScale="70" zoomScaleNormal="70" workbookViewId="0">
      <selection activeCell="L24" sqref="L24"/>
    </sheetView>
  </sheetViews>
  <sheetFormatPr defaultColWidth="9.28515625" defaultRowHeight="12.75"/>
  <cols>
    <col min="1" max="1" width="11.7109375" style="454" bestFit="1" customWidth="1"/>
    <col min="2" max="2" width="90.28515625" style="454" bestFit="1" customWidth="1"/>
    <col min="3" max="3" width="20.28515625" style="454" customWidth="1"/>
    <col min="4" max="4" width="22.28515625" style="454" customWidth="1"/>
    <col min="5" max="7" width="17.140625" style="454" customWidth="1"/>
    <col min="8" max="8" width="22.28515625" style="454" customWidth="1"/>
    <col min="9" max="10" width="17.140625" style="454" customWidth="1"/>
    <col min="11" max="27" width="22.28515625" style="454" customWidth="1"/>
    <col min="28" max="16384" width="9.28515625" style="454"/>
  </cols>
  <sheetData>
    <row r="1" spans="1:27" ht="13.5">
      <c r="A1" s="359" t="s">
        <v>30</v>
      </c>
      <c r="B1" s="440" t="str">
        <f>'Info '!C2</f>
        <v>JSC "VTB Bank (Georgia)"</v>
      </c>
    </row>
    <row r="2" spans="1:27">
      <c r="A2" s="360" t="s">
        <v>31</v>
      </c>
      <c r="B2" s="439">
        <f>'Info '!D2</f>
        <v>45838</v>
      </c>
    </row>
    <row r="3" spans="1:27">
      <c r="A3" s="361" t="s">
        <v>482</v>
      </c>
      <c r="C3" s="727"/>
    </row>
    <row r="4" spans="1:27" ht="13.5" thickBot="1">
      <c r="A4" s="361"/>
      <c r="B4" s="511"/>
      <c r="C4" s="727">
        <f>C8-'22. Quality'!C8</f>
        <v>0</v>
      </c>
    </row>
    <row r="5" spans="1:27" s="485" customFormat="1" ht="13.5" customHeight="1">
      <c r="A5" s="829" t="s">
        <v>688</v>
      </c>
      <c r="B5" s="830"/>
      <c r="C5" s="838" t="s">
        <v>687</v>
      </c>
      <c r="D5" s="839"/>
      <c r="E5" s="839"/>
      <c r="F5" s="839"/>
      <c r="G5" s="839"/>
      <c r="H5" s="839"/>
      <c r="I5" s="839"/>
      <c r="J5" s="839"/>
      <c r="K5" s="839"/>
      <c r="L5" s="839"/>
      <c r="M5" s="839"/>
      <c r="N5" s="839"/>
      <c r="O5" s="839"/>
      <c r="P5" s="839"/>
      <c r="Q5" s="839"/>
      <c r="R5" s="839"/>
      <c r="S5" s="840"/>
      <c r="T5" s="484"/>
      <c r="U5" s="484"/>
      <c r="V5" s="484"/>
      <c r="W5" s="484"/>
      <c r="X5" s="484"/>
      <c r="Y5" s="484"/>
      <c r="Z5" s="484"/>
      <c r="AA5" s="483"/>
    </row>
    <row r="6" spans="1:27" s="485" customFormat="1" ht="12" customHeight="1">
      <c r="A6" s="831"/>
      <c r="B6" s="832"/>
      <c r="C6" s="835" t="s">
        <v>64</v>
      </c>
      <c r="D6" s="827" t="s">
        <v>684</v>
      </c>
      <c r="E6" s="827"/>
      <c r="F6" s="827"/>
      <c r="G6" s="827"/>
      <c r="H6" s="827" t="s">
        <v>683</v>
      </c>
      <c r="I6" s="827"/>
      <c r="J6" s="827"/>
      <c r="K6" s="827"/>
      <c r="L6" s="482"/>
      <c r="M6" s="828" t="s">
        <v>682</v>
      </c>
      <c r="N6" s="828"/>
      <c r="O6" s="828"/>
      <c r="P6" s="828"/>
      <c r="Q6" s="828"/>
      <c r="R6" s="828"/>
      <c r="S6" s="837"/>
      <c r="T6" s="484"/>
      <c r="U6" s="816" t="s">
        <v>681</v>
      </c>
      <c r="V6" s="816"/>
      <c r="W6" s="816"/>
      <c r="X6" s="816"/>
      <c r="Y6" s="816"/>
      <c r="Z6" s="816"/>
      <c r="AA6" s="809"/>
    </row>
    <row r="7" spans="1:27" s="485" customFormat="1" ht="25.5">
      <c r="A7" s="833"/>
      <c r="B7" s="834"/>
      <c r="C7" s="836"/>
      <c r="D7" s="479"/>
      <c r="E7" s="477" t="s">
        <v>472</v>
      </c>
      <c r="F7" s="451" t="s">
        <v>679</v>
      </c>
      <c r="G7" s="453" t="s">
        <v>680</v>
      </c>
      <c r="H7" s="510"/>
      <c r="I7" s="477" t="s">
        <v>472</v>
      </c>
      <c r="J7" s="451" t="s">
        <v>679</v>
      </c>
      <c r="K7" s="453" t="s">
        <v>680</v>
      </c>
      <c r="L7" s="478"/>
      <c r="M7" s="477" t="s">
        <v>472</v>
      </c>
      <c r="N7" s="451" t="s">
        <v>679</v>
      </c>
      <c r="O7" s="451" t="s">
        <v>678</v>
      </c>
      <c r="P7" s="451" t="s">
        <v>677</v>
      </c>
      <c r="Q7" s="451" t="s">
        <v>676</v>
      </c>
      <c r="R7" s="451" t="s">
        <v>675</v>
      </c>
      <c r="S7" s="509" t="s">
        <v>674</v>
      </c>
      <c r="T7" s="508"/>
      <c r="U7" s="477" t="s">
        <v>472</v>
      </c>
      <c r="V7" s="477" t="s">
        <v>679</v>
      </c>
      <c r="W7" s="477" t="s">
        <v>678</v>
      </c>
      <c r="X7" s="477" t="s">
        <v>677</v>
      </c>
      <c r="Y7" s="477" t="s">
        <v>676</v>
      </c>
      <c r="Z7" s="451" t="s">
        <v>675</v>
      </c>
      <c r="AA7" s="477" t="s">
        <v>674</v>
      </c>
    </row>
    <row r="8" spans="1:27">
      <c r="A8" s="507">
        <v>1</v>
      </c>
      <c r="B8" s="506" t="s">
        <v>473</v>
      </c>
      <c r="C8" s="723">
        <f t="shared" ref="C8:C15" si="0">SUM(E8:F8,I8:J8,M8:S8)</f>
        <v>167083667.28395563</v>
      </c>
      <c r="D8" s="699">
        <v>55085779.009177446</v>
      </c>
      <c r="E8" s="699">
        <v>55085779.009177446</v>
      </c>
      <c r="F8" s="699">
        <v>0</v>
      </c>
      <c r="G8" s="699">
        <v>0</v>
      </c>
      <c r="H8" s="699">
        <f>SUM(I8:K8)</f>
        <v>25127636.999760885</v>
      </c>
      <c r="I8" s="699">
        <v>25127636.999760885</v>
      </c>
      <c r="J8" s="699">
        <v>0</v>
      </c>
      <c r="K8" s="699">
        <v>0</v>
      </c>
      <c r="L8" s="699">
        <f>SUM(M8:S8)</f>
        <v>86870251.275017291</v>
      </c>
      <c r="M8" s="699">
        <v>26481221.218559805</v>
      </c>
      <c r="N8" s="699">
        <v>6554193.4493100001</v>
      </c>
      <c r="O8" s="699">
        <v>4167520.0459331456</v>
      </c>
      <c r="P8" s="699">
        <v>2050678.4496623559</v>
      </c>
      <c r="Q8" s="699">
        <v>3044828.4096999988</v>
      </c>
      <c r="R8" s="699">
        <v>44571809.701851994</v>
      </c>
      <c r="S8" s="699"/>
      <c r="T8" s="702"/>
      <c r="U8" s="702"/>
      <c r="V8" s="702"/>
      <c r="W8" s="702"/>
      <c r="X8" s="702"/>
      <c r="Y8" s="702"/>
      <c r="Z8" s="702"/>
      <c r="AA8" s="724"/>
    </row>
    <row r="9" spans="1:27">
      <c r="A9" s="504">
        <v>1.1000000000000001</v>
      </c>
      <c r="B9" s="505" t="s">
        <v>483</v>
      </c>
      <c r="C9" s="555">
        <f t="shared" si="0"/>
        <v>164614970.99940562</v>
      </c>
      <c r="D9" s="699">
        <v>53042557.483167455</v>
      </c>
      <c r="E9" s="699">
        <v>53042557.48316744</v>
      </c>
      <c r="F9" s="699">
        <v>0</v>
      </c>
      <c r="G9" s="699">
        <v>0</v>
      </c>
      <c r="H9" s="699">
        <f t="shared" ref="H9:H22" si="1">SUM(I9:K9)</f>
        <v>25127636.999760885</v>
      </c>
      <c r="I9" s="699">
        <v>25127636.999760885</v>
      </c>
      <c r="J9" s="699">
        <v>0</v>
      </c>
      <c r="K9" s="699">
        <v>0</v>
      </c>
      <c r="L9" s="699">
        <f t="shared" ref="L9:L22" si="2">SUM(M9:S9)</f>
        <v>86444776.516477317</v>
      </c>
      <c r="M9" s="699">
        <v>26463181.523069806</v>
      </c>
      <c r="N9" s="699">
        <v>6535862</v>
      </c>
      <c r="O9" s="699">
        <v>4163860.6273931456</v>
      </c>
      <c r="P9" s="699">
        <v>2013697.729662356</v>
      </c>
      <c r="Q9" s="699">
        <v>2824392.014500007</v>
      </c>
      <c r="R9" s="699">
        <v>44443782.621851996</v>
      </c>
      <c r="S9" s="699"/>
      <c r="T9" s="702"/>
      <c r="U9" s="702"/>
      <c r="V9" s="702"/>
      <c r="W9" s="702"/>
      <c r="X9" s="702"/>
      <c r="Y9" s="702"/>
      <c r="Z9" s="702"/>
      <c r="AA9" s="724"/>
    </row>
    <row r="10" spans="1:27">
      <c r="A10" s="502" t="s">
        <v>14</v>
      </c>
      <c r="B10" s="503" t="s">
        <v>484</v>
      </c>
      <c r="C10" s="555">
        <f t="shared" si="0"/>
        <v>153357430.89261764</v>
      </c>
      <c r="D10" s="699">
        <v>46670742.271879449</v>
      </c>
      <c r="E10" s="699">
        <v>46670742.271879449</v>
      </c>
      <c r="F10" s="699">
        <v>0</v>
      </c>
      <c r="G10" s="699">
        <v>0</v>
      </c>
      <c r="H10" s="699">
        <f t="shared" si="1"/>
        <v>25127636.999760885</v>
      </c>
      <c r="I10" s="699">
        <v>25127636.999760885</v>
      </c>
      <c r="J10" s="699">
        <v>0</v>
      </c>
      <c r="K10" s="699">
        <v>0</v>
      </c>
      <c r="L10" s="699">
        <f t="shared" si="2"/>
        <v>81559051.620977312</v>
      </c>
      <c r="M10" s="699">
        <v>26463181.523069806</v>
      </c>
      <c r="N10" s="699">
        <v>6535862</v>
      </c>
      <c r="O10" s="699">
        <v>4163860.6273931456</v>
      </c>
      <c r="P10" s="699">
        <v>2013697.729662356</v>
      </c>
      <c r="Q10" s="699">
        <v>2699274.0776000023</v>
      </c>
      <c r="R10" s="699">
        <v>39683175.663251996</v>
      </c>
      <c r="S10" s="699"/>
      <c r="T10" s="702"/>
      <c r="U10" s="702"/>
      <c r="V10" s="702"/>
      <c r="W10" s="702"/>
      <c r="X10" s="702"/>
      <c r="Y10" s="702"/>
      <c r="Z10" s="702"/>
      <c r="AA10" s="724"/>
    </row>
    <row r="11" spans="1:27">
      <c r="A11" s="501" t="s">
        <v>485</v>
      </c>
      <c r="B11" s="500" t="s">
        <v>486</v>
      </c>
      <c r="C11" s="555">
        <f t="shared" si="0"/>
        <v>47407189.8122795</v>
      </c>
      <c r="D11" s="699">
        <v>16198765.09241946</v>
      </c>
      <c r="E11" s="699">
        <v>16198765.09241946</v>
      </c>
      <c r="F11" s="699">
        <v>0</v>
      </c>
      <c r="G11" s="699">
        <v>0</v>
      </c>
      <c r="H11" s="699">
        <f t="shared" si="1"/>
        <v>3976439.4322827281</v>
      </c>
      <c r="I11" s="699">
        <v>3976439.4322827281</v>
      </c>
      <c r="J11" s="699">
        <v>0</v>
      </c>
      <c r="K11" s="699">
        <v>0</v>
      </c>
      <c r="L11" s="699">
        <f t="shared" si="2"/>
        <v>27231985.287577309</v>
      </c>
      <c r="M11" s="699">
        <v>11902707.649869809</v>
      </c>
      <c r="N11" s="699">
        <v>6535862</v>
      </c>
      <c r="O11" s="699">
        <v>4163860.6273931456</v>
      </c>
      <c r="P11" s="699">
        <v>2013697.729662356</v>
      </c>
      <c r="Q11" s="699">
        <v>1084970.7736000002</v>
      </c>
      <c r="R11" s="699">
        <v>1530886.5070519999</v>
      </c>
      <c r="S11" s="699"/>
      <c r="T11" s="702"/>
      <c r="U11" s="702"/>
      <c r="V11" s="702"/>
      <c r="W11" s="702"/>
      <c r="X11" s="702"/>
      <c r="Y11" s="702"/>
      <c r="Z11" s="702"/>
      <c r="AA11" s="724"/>
    </row>
    <row r="12" spans="1:27">
      <c r="A12" s="501" t="s">
        <v>487</v>
      </c>
      <c r="B12" s="500" t="s">
        <v>488</v>
      </c>
      <c r="C12" s="555">
        <f t="shared" si="0"/>
        <v>15935411.109963998</v>
      </c>
      <c r="D12" s="699">
        <v>827703.14199999999</v>
      </c>
      <c r="E12" s="699">
        <v>827703.14199999999</v>
      </c>
      <c r="F12" s="699">
        <v>0</v>
      </c>
      <c r="G12" s="699">
        <v>0</v>
      </c>
      <c r="H12" s="699">
        <f t="shared" si="1"/>
        <v>3260628.0947639998</v>
      </c>
      <c r="I12" s="699">
        <v>3260628.0947639998</v>
      </c>
      <c r="J12" s="699">
        <v>0</v>
      </c>
      <c r="K12" s="699">
        <v>0</v>
      </c>
      <c r="L12" s="699">
        <f t="shared" si="2"/>
        <v>11847079.873199999</v>
      </c>
      <c r="M12" s="699">
        <v>11847079.873199999</v>
      </c>
      <c r="N12" s="699">
        <v>0</v>
      </c>
      <c r="O12" s="699">
        <v>0</v>
      </c>
      <c r="P12" s="699">
        <v>0</v>
      </c>
      <c r="Q12" s="699">
        <v>0</v>
      </c>
      <c r="R12" s="699">
        <v>0</v>
      </c>
      <c r="S12" s="699"/>
      <c r="T12" s="702"/>
      <c r="U12" s="702"/>
      <c r="V12" s="702"/>
      <c r="W12" s="702"/>
      <c r="X12" s="702"/>
      <c r="Y12" s="702"/>
      <c r="Z12" s="702"/>
      <c r="AA12" s="724"/>
    </row>
    <row r="13" spans="1:27">
      <c r="A13" s="501" t="s">
        <v>489</v>
      </c>
      <c r="B13" s="500" t="s">
        <v>490</v>
      </c>
      <c r="C13" s="555">
        <f t="shared" si="0"/>
        <v>17644586.390372001</v>
      </c>
      <c r="D13" s="699">
        <v>8627227.3903719988</v>
      </c>
      <c r="E13" s="699">
        <v>8627227.3903720006</v>
      </c>
      <c r="F13" s="699">
        <v>0</v>
      </c>
      <c r="G13" s="699">
        <v>0</v>
      </c>
      <c r="H13" s="699">
        <f t="shared" si="1"/>
        <v>0</v>
      </c>
      <c r="I13" s="699">
        <v>0</v>
      </c>
      <c r="J13" s="699">
        <v>0</v>
      </c>
      <c r="K13" s="699">
        <v>0</v>
      </c>
      <c r="L13" s="699">
        <f t="shared" si="2"/>
        <v>9017359</v>
      </c>
      <c r="M13" s="699">
        <v>2713394</v>
      </c>
      <c r="N13" s="699">
        <v>0</v>
      </c>
      <c r="O13" s="699">
        <v>0</v>
      </c>
      <c r="P13" s="699">
        <v>0</v>
      </c>
      <c r="Q13" s="699">
        <v>0</v>
      </c>
      <c r="R13" s="699">
        <v>6303965</v>
      </c>
      <c r="S13" s="699"/>
      <c r="T13" s="702"/>
      <c r="U13" s="702"/>
      <c r="V13" s="702"/>
      <c r="W13" s="702"/>
      <c r="X13" s="702"/>
      <c r="Y13" s="702"/>
      <c r="Z13" s="702"/>
      <c r="AA13" s="724"/>
    </row>
    <row r="14" spans="1:27">
      <c r="A14" s="501" t="s">
        <v>491</v>
      </c>
      <c r="B14" s="500" t="s">
        <v>492</v>
      </c>
      <c r="C14" s="555">
        <f t="shared" si="0"/>
        <v>72370243.580002159</v>
      </c>
      <c r="D14" s="699">
        <v>21017046.647087999</v>
      </c>
      <c r="E14" s="699">
        <v>21017046.647087999</v>
      </c>
      <c r="F14" s="699">
        <v>0</v>
      </c>
      <c r="G14" s="699">
        <v>0</v>
      </c>
      <c r="H14" s="699">
        <f t="shared" si="1"/>
        <v>17890569.472714156</v>
      </c>
      <c r="I14" s="699">
        <v>17890569.472714156</v>
      </c>
      <c r="J14" s="699">
        <v>0</v>
      </c>
      <c r="K14" s="699">
        <v>0</v>
      </c>
      <c r="L14" s="699">
        <f t="shared" si="2"/>
        <v>33462627.460199997</v>
      </c>
      <c r="M14" s="699">
        <v>0</v>
      </c>
      <c r="N14" s="699">
        <v>0</v>
      </c>
      <c r="O14" s="699">
        <v>0</v>
      </c>
      <c r="P14" s="699">
        <v>0</v>
      </c>
      <c r="Q14" s="699">
        <v>1614303.3039999977</v>
      </c>
      <c r="R14" s="699">
        <v>31848324.156199999</v>
      </c>
      <c r="S14" s="699"/>
      <c r="T14" s="702"/>
      <c r="U14" s="702"/>
      <c r="V14" s="702"/>
      <c r="W14" s="702"/>
      <c r="X14" s="702"/>
      <c r="Y14" s="702"/>
      <c r="Z14" s="702"/>
      <c r="AA14" s="724"/>
    </row>
    <row r="15" spans="1:27">
      <c r="A15" s="499">
        <v>1.2</v>
      </c>
      <c r="B15" s="497" t="s">
        <v>686</v>
      </c>
      <c r="C15" s="555">
        <f t="shared" si="0"/>
        <v>23134019.849372298</v>
      </c>
      <c r="D15" s="699">
        <v>313495.95048430393</v>
      </c>
      <c r="E15" s="699">
        <v>313495.95048430393</v>
      </c>
      <c r="F15" s="699">
        <v>0</v>
      </c>
      <c r="G15" s="699">
        <v>0</v>
      </c>
      <c r="H15" s="699">
        <f t="shared" si="1"/>
        <v>2908613.3373637032</v>
      </c>
      <c r="I15" s="699">
        <v>2908613.3373637032</v>
      </c>
      <c r="J15" s="699">
        <v>0</v>
      </c>
      <c r="K15" s="699">
        <v>0</v>
      </c>
      <c r="L15" s="699">
        <f t="shared" si="2"/>
        <v>19911910.561524294</v>
      </c>
      <c r="M15" s="699">
        <v>4535640.3546806378</v>
      </c>
      <c r="N15" s="699">
        <v>2798542.9541864377</v>
      </c>
      <c r="O15" s="699">
        <v>489354.96359332727</v>
      </c>
      <c r="P15" s="699">
        <v>466931.29804946267</v>
      </c>
      <c r="Q15" s="699">
        <v>928088.46863970906</v>
      </c>
      <c r="R15" s="699">
        <v>10693352.522374718</v>
      </c>
      <c r="S15" s="699"/>
      <c r="T15" s="702"/>
      <c r="U15" s="702"/>
      <c r="V15" s="702"/>
      <c r="W15" s="702"/>
      <c r="X15" s="702"/>
      <c r="Y15" s="702"/>
      <c r="Z15" s="702"/>
      <c r="AA15" s="724"/>
    </row>
    <row r="16" spans="1:27">
      <c r="A16" s="498">
        <v>1.3</v>
      </c>
      <c r="B16" s="497" t="s">
        <v>531</v>
      </c>
      <c r="C16" s="554">
        <v>0</v>
      </c>
      <c r="D16" s="711"/>
      <c r="E16" s="711"/>
      <c r="F16" s="711"/>
      <c r="G16" s="711"/>
      <c r="H16" s="711"/>
      <c r="I16" s="711"/>
      <c r="J16" s="711"/>
      <c r="K16" s="711"/>
      <c r="L16" s="711"/>
      <c r="M16" s="711"/>
      <c r="N16" s="711"/>
      <c r="O16" s="711"/>
      <c r="P16" s="711"/>
      <c r="Q16" s="711"/>
      <c r="R16" s="711"/>
      <c r="S16" s="712"/>
      <c r="T16" s="712"/>
      <c r="U16" s="712"/>
      <c r="V16" s="712"/>
      <c r="W16" s="712"/>
      <c r="X16" s="712"/>
      <c r="Y16" s="712"/>
      <c r="Z16" s="712"/>
      <c r="AA16" s="725"/>
    </row>
    <row r="17" spans="1:27" s="485" customFormat="1">
      <c r="A17" s="495" t="s">
        <v>493</v>
      </c>
      <c r="B17" s="496" t="s">
        <v>494</v>
      </c>
      <c r="C17" s="555">
        <f>SUM(E17:F17,I17:J17,M17:S17)</f>
        <v>147259874.49601769</v>
      </c>
      <c r="D17" s="713">
        <v>37624064.707879446</v>
      </c>
      <c r="E17" s="713">
        <v>37624064.707879446</v>
      </c>
      <c r="F17" s="713">
        <v>0</v>
      </c>
      <c r="G17" s="713">
        <v>0</v>
      </c>
      <c r="H17" s="699">
        <f t="shared" si="1"/>
        <v>25127636.999760885</v>
      </c>
      <c r="I17" s="713">
        <v>25127636.999760885</v>
      </c>
      <c r="J17" s="713">
        <v>0</v>
      </c>
      <c r="K17" s="713">
        <v>0</v>
      </c>
      <c r="L17" s="699">
        <f t="shared" si="2"/>
        <v>84508172.788377345</v>
      </c>
      <c r="M17" s="713">
        <v>26463181.523069806</v>
      </c>
      <c r="N17" s="713">
        <v>6535862</v>
      </c>
      <c r="O17" s="713">
        <v>4163860.6273931456</v>
      </c>
      <c r="P17" s="713">
        <v>2013697.729662356</v>
      </c>
      <c r="Q17" s="713">
        <v>2681824.8236000091</v>
      </c>
      <c r="R17" s="713">
        <v>42649746.084652022</v>
      </c>
      <c r="S17" s="699"/>
      <c r="T17" s="714"/>
      <c r="U17" s="714"/>
      <c r="V17" s="714"/>
      <c r="W17" s="714"/>
      <c r="X17" s="714"/>
      <c r="Y17" s="714"/>
      <c r="Z17" s="714"/>
      <c r="AA17" s="726"/>
    </row>
    <row r="18" spans="1:27" s="485" customFormat="1">
      <c r="A18" s="492" t="s">
        <v>495</v>
      </c>
      <c r="B18" s="493" t="s">
        <v>496</v>
      </c>
      <c r="C18" s="555">
        <f>SUM(E18:F18,I18:J18,M18:S18)</f>
        <v>131586919.06451549</v>
      </c>
      <c r="D18" s="713">
        <v>31271811.576591454</v>
      </c>
      <c r="E18" s="713">
        <v>31271811.576591458</v>
      </c>
      <c r="F18" s="713">
        <v>0</v>
      </c>
      <c r="G18" s="713">
        <v>0</v>
      </c>
      <c r="H18" s="699">
        <f t="shared" si="1"/>
        <v>22998540.727146726</v>
      </c>
      <c r="I18" s="713">
        <v>22998540.727146726</v>
      </c>
      <c r="J18" s="713">
        <v>0</v>
      </c>
      <c r="K18" s="713">
        <v>0</v>
      </c>
      <c r="L18" s="699">
        <f t="shared" si="2"/>
        <v>77316566.760777324</v>
      </c>
      <c r="M18" s="713">
        <v>26463181.523069806</v>
      </c>
      <c r="N18" s="713">
        <v>6535862</v>
      </c>
      <c r="O18" s="713">
        <v>4163860.6273931456</v>
      </c>
      <c r="P18" s="713">
        <v>2013697.729662356</v>
      </c>
      <c r="Q18" s="713">
        <v>2587613.0395000055</v>
      </c>
      <c r="R18" s="713">
        <v>35552351.841151997</v>
      </c>
      <c r="S18" s="699"/>
      <c r="T18" s="714"/>
      <c r="U18" s="714"/>
      <c r="V18" s="714"/>
      <c r="W18" s="714"/>
      <c r="X18" s="714"/>
      <c r="Y18" s="714"/>
      <c r="Z18" s="714"/>
      <c r="AA18" s="726"/>
    </row>
    <row r="19" spans="1:27" s="485" customFormat="1">
      <c r="A19" s="495" t="s">
        <v>497</v>
      </c>
      <c r="B19" s="494" t="s">
        <v>498</v>
      </c>
      <c r="C19" s="555">
        <f>SUM(E19:F19,I19:J19,M19:S19)</f>
        <v>370468104.70988238</v>
      </c>
      <c r="D19" s="713">
        <v>155702611.02722061</v>
      </c>
      <c r="E19" s="713">
        <v>155702611.02722058</v>
      </c>
      <c r="F19" s="713">
        <v>0</v>
      </c>
      <c r="G19" s="713">
        <v>0</v>
      </c>
      <c r="H19" s="699">
        <f t="shared" si="1"/>
        <v>23941484.143139131</v>
      </c>
      <c r="I19" s="713">
        <v>23941484.143139131</v>
      </c>
      <c r="J19" s="713">
        <v>0</v>
      </c>
      <c r="K19" s="713">
        <v>0</v>
      </c>
      <c r="L19" s="699">
        <f t="shared" si="2"/>
        <v>190824009.53952265</v>
      </c>
      <c r="M19" s="713">
        <v>61887874.275230177</v>
      </c>
      <c r="N19" s="713">
        <v>19569844</v>
      </c>
      <c r="O19" s="713">
        <v>12145726.930206843</v>
      </c>
      <c r="P19" s="713">
        <v>1625494.8823376438</v>
      </c>
      <c r="Q19" s="713">
        <v>17701615.949799985</v>
      </c>
      <c r="R19" s="713">
        <v>77893453.501948014</v>
      </c>
      <c r="S19" s="699"/>
      <c r="T19" s="714"/>
      <c r="U19" s="714"/>
      <c r="V19" s="714"/>
      <c r="W19" s="714"/>
      <c r="X19" s="714"/>
      <c r="Y19" s="714"/>
      <c r="Z19" s="714"/>
      <c r="AA19" s="726"/>
    </row>
    <row r="20" spans="1:27" s="485" customFormat="1">
      <c r="A20" s="492" t="s">
        <v>499</v>
      </c>
      <c r="B20" s="493" t="s">
        <v>496</v>
      </c>
      <c r="C20" s="555">
        <f>SUM(E20:F20,I20:J20,M20:S20)</f>
        <v>217389584.17928454</v>
      </c>
      <c r="D20" s="713">
        <v>148949670.03120857</v>
      </c>
      <c r="E20" s="713">
        <v>148949670.03120857</v>
      </c>
      <c r="F20" s="713">
        <v>0</v>
      </c>
      <c r="G20" s="713">
        <v>0</v>
      </c>
      <c r="H20" s="699">
        <f t="shared" si="1"/>
        <v>3464700.4157532728</v>
      </c>
      <c r="I20" s="713">
        <v>3464700.4157532728</v>
      </c>
      <c r="J20" s="713">
        <v>0</v>
      </c>
      <c r="K20" s="713">
        <v>0</v>
      </c>
      <c r="L20" s="699">
        <f t="shared" si="2"/>
        <v>64975213.732322693</v>
      </c>
      <c r="M20" s="713">
        <v>30396235.442530192</v>
      </c>
      <c r="N20" s="713">
        <v>4644516</v>
      </c>
      <c r="O20" s="713">
        <v>9753316.6902068555</v>
      </c>
      <c r="P20" s="713">
        <v>1625494.8823376442</v>
      </c>
      <c r="Q20" s="713">
        <v>15863976.577100001</v>
      </c>
      <c r="R20" s="713">
        <v>2691674.1401479999</v>
      </c>
      <c r="S20" s="699"/>
      <c r="T20" s="714"/>
      <c r="U20" s="714"/>
      <c r="V20" s="714"/>
      <c r="W20" s="714"/>
      <c r="X20" s="714"/>
      <c r="Y20" s="714"/>
      <c r="Z20" s="714"/>
      <c r="AA20" s="726"/>
    </row>
    <row r="21" spans="1:27" s="485" customFormat="1">
      <c r="A21" s="491">
        <v>1.4</v>
      </c>
      <c r="B21" s="490" t="s">
        <v>500</v>
      </c>
      <c r="C21" s="555">
        <f>SUM(E21:F21,I21:J21,M21:S21)</f>
        <v>44648.72</v>
      </c>
      <c r="D21" s="713">
        <v>44648.72</v>
      </c>
      <c r="E21" s="713">
        <v>44648.72</v>
      </c>
      <c r="F21" s="713">
        <v>0</v>
      </c>
      <c r="G21" s="713">
        <v>0</v>
      </c>
      <c r="H21" s="699">
        <f t="shared" si="1"/>
        <v>0</v>
      </c>
      <c r="I21" s="713">
        <v>0</v>
      </c>
      <c r="J21" s="713">
        <v>0</v>
      </c>
      <c r="K21" s="713">
        <v>0</v>
      </c>
      <c r="L21" s="699">
        <f t="shared" si="2"/>
        <v>0</v>
      </c>
      <c r="M21" s="713">
        <v>0</v>
      </c>
      <c r="N21" s="713">
        <v>0</v>
      </c>
      <c r="O21" s="713">
        <v>0</v>
      </c>
      <c r="P21" s="713">
        <v>0</v>
      </c>
      <c r="Q21" s="713">
        <v>0</v>
      </c>
      <c r="R21" s="713">
        <v>0</v>
      </c>
      <c r="S21" s="699"/>
      <c r="T21" s="714"/>
      <c r="U21" s="714"/>
      <c r="V21" s="714"/>
      <c r="W21" s="714"/>
      <c r="X21" s="714"/>
      <c r="Y21" s="714"/>
      <c r="Z21" s="714"/>
      <c r="AA21" s="726"/>
    </row>
    <row r="22" spans="1:27" s="485" customFormat="1" ht="13.5" thickBot="1">
      <c r="A22" s="489">
        <v>1.5</v>
      </c>
      <c r="B22" s="488" t="s">
        <v>501</v>
      </c>
      <c r="C22" s="553">
        <v>0</v>
      </c>
      <c r="D22" s="552">
        <v>0</v>
      </c>
      <c r="E22" s="552">
        <v>0</v>
      </c>
      <c r="F22" s="552">
        <v>0</v>
      </c>
      <c r="G22" s="552">
        <v>0</v>
      </c>
      <c r="H22" s="699">
        <f t="shared" si="1"/>
        <v>0</v>
      </c>
      <c r="I22" s="552">
        <v>0</v>
      </c>
      <c r="J22" s="552">
        <v>0</v>
      </c>
      <c r="K22" s="552">
        <v>0</v>
      </c>
      <c r="L22" s="699">
        <f t="shared" si="2"/>
        <v>0</v>
      </c>
      <c r="M22" s="552">
        <v>0</v>
      </c>
      <c r="N22" s="552">
        <v>0</v>
      </c>
      <c r="O22" s="552">
        <v>0</v>
      </c>
      <c r="P22" s="552">
        <v>0</v>
      </c>
      <c r="Q22" s="552">
        <v>0</v>
      </c>
      <c r="R22" s="552">
        <v>0</v>
      </c>
      <c r="S22" s="699"/>
      <c r="T22" s="487"/>
      <c r="U22" s="487"/>
      <c r="V22" s="487"/>
      <c r="W22" s="487"/>
      <c r="X22" s="487"/>
      <c r="Y22" s="487"/>
      <c r="Z22" s="487"/>
      <c r="AA22" s="486"/>
    </row>
    <row r="23" spans="1:27">
      <c r="A23" s="473"/>
      <c r="C23" s="727">
        <f>SUM(E8:F8,I8:J8,M8:S8)-C8</f>
        <v>0</v>
      </c>
      <c r="D23" s="727">
        <f>D8-E8</f>
        <v>0</v>
      </c>
      <c r="L23" s="727">
        <f>L8-'[5]19. Assets by Risk Sectors'!C34</f>
        <v>0</v>
      </c>
    </row>
    <row r="24" spans="1:27">
      <c r="C24" s="727">
        <f>SUM(E9:F9,I9:J9,M9:S9)-C9</f>
        <v>0</v>
      </c>
      <c r="D24" s="727">
        <f t="shared" ref="D24:D37" si="3">D9-E9</f>
        <v>0</v>
      </c>
      <c r="L24" s="727">
        <f>SUM(M8:S8)-L8</f>
        <v>0</v>
      </c>
    </row>
    <row r="25" spans="1:27">
      <c r="C25" s="727">
        <f t="shared" ref="C25:C37" si="4">SUM(E10:F10,I10:J10,M10:S10)-C10</f>
        <v>0</v>
      </c>
      <c r="D25" s="727">
        <f t="shared" si="3"/>
        <v>0</v>
      </c>
      <c r="L25" s="727">
        <f t="shared" ref="L25:L38" si="5">SUM(M9:S9)-L9</f>
        <v>0</v>
      </c>
    </row>
    <row r="26" spans="1:27">
      <c r="C26" s="727">
        <f t="shared" si="4"/>
        <v>0</v>
      </c>
      <c r="D26" s="727">
        <f t="shared" si="3"/>
        <v>0</v>
      </c>
      <c r="L26" s="727">
        <f t="shared" si="5"/>
        <v>0</v>
      </c>
    </row>
    <row r="27" spans="1:27">
      <c r="C27" s="727">
        <f t="shared" si="4"/>
        <v>0</v>
      </c>
      <c r="D27" s="727">
        <f t="shared" si="3"/>
        <v>0</v>
      </c>
      <c r="L27" s="727">
        <f t="shared" si="5"/>
        <v>0</v>
      </c>
    </row>
    <row r="28" spans="1:27">
      <c r="C28" s="727">
        <f t="shared" si="4"/>
        <v>0</v>
      </c>
      <c r="D28" s="727">
        <f t="shared" si="3"/>
        <v>0</v>
      </c>
      <c r="L28" s="727">
        <f t="shared" si="5"/>
        <v>0</v>
      </c>
    </row>
    <row r="29" spans="1:27">
      <c r="C29" s="727">
        <f t="shared" si="4"/>
        <v>0</v>
      </c>
      <c r="D29" s="727">
        <f t="shared" si="3"/>
        <v>0</v>
      </c>
      <c r="L29" s="727">
        <f t="shared" si="5"/>
        <v>0</v>
      </c>
    </row>
    <row r="30" spans="1:27">
      <c r="C30" s="727">
        <f t="shared" si="4"/>
        <v>0</v>
      </c>
      <c r="D30" s="727">
        <f t="shared" si="3"/>
        <v>0</v>
      </c>
      <c r="L30" s="727">
        <f t="shared" si="5"/>
        <v>0</v>
      </c>
    </row>
    <row r="31" spans="1:27">
      <c r="C31" s="727">
        <f t="shared" si="4"/>
        <v>0</v>
      </c>
      <c r="D31" s="727">
        <f t="shared" si="3"/>
        <v>0</v>
      </c>
      <c r="L31" s="727">
        <f t="shared" si="5"/>
        <v>0</v>
      </c>
    </row>
    <row r="32" spans="1:27">
      <c r="C32" s="727">
        <f t="shared" si="4"/>
        <v>0</v>
      </c>
      <c r="D32" s="727">
        <f t="shared" si="3"/>
        <v>0</v>
      </c>
      <c r="L32" s="727">
        <f t="shared" si="5"/>
        <v>0</v>
      </c>
    </row>
    <row r="33" spans="3:12">
      <c r="C33" s="727">
        <f t="shared" si="4"/>
        <v>0</v>
      </c>
      <c r="D33" s="727">
        <f t="shared" si="3"/>
        <v>0</v>
      </c>
      <c r="L33" s="727">
        <f t="shared" si="5"/>
        <v>0</v>
      </c>
    </row>
    <row r="34" spans="3:12">
      <c r="C34" s="727">
        <f t="shared" si="4"/>
        <v>0</v>
      </c>
      <c r="D34" s="727">
        <f t="shared" si="3"/>
        <v>0</v>
      </c>
      <c r="L34" s="727">
        <f t="shared" si="5"/>
        <v>0</v>
      </c>
    </row>
    <row r="35" spans="3:12">
      <c r="C35" s="727">
        <f t="shared" si="4"/>
        <v>0</v>
      </c>
      <c r="D35" s="727">
        <f t="shared" si="3"/>
        <v>0</v>
      </c>
      <c r="L35" s="727">
        <f t="shared" si="5"/>
        <v>0</v>
      </c>
    </row>
    <row r="36" spans="3:12">
      <c r="C36" s="727">
        <f t="shared" si="4"/>
        <v>0</v>
      </c>
      <c r="D36" s="727">
        <f t="shared" si="3"/>
        <v>0</v>
      </c>
      <c r="L36" s="727">
        <f t="shared" si="5"/>
        <v>0</v>
      </c>
    </row>
    <row r="37" spans="3:12">
      <c r="C37" s="727">
        <f t="shared" si="4"/>
        <v>0</v>
      </c>
      <c r="D37" s="727">
        <f t="shared" si="3"/>
        <v>0</v>
      </c>
      <c r="L37" s="727">
        <f t="shared" si="5"/>
        <v>0</v>
      </c>
    </row>
    <row r="38" spans="3:12">
      <c r="L38" s="727">
        <f t="shared" si="5"/>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70" zoomScaleNormal="70" workbookViewId="0">
      <selection activeCell="C8" sqref="C8:L32"/>
    </sheetView>
  </sheetViews>
  <sheetFormatPr defaultColWidth="9.28515625" defaultRowHeight="12.75"/>
  <cols>
    <col min="1" max="1" width="11.7109375" style="454" bestFit="1" customWidth="1"/>
    <col min="2" max="2" width="93.42578125" style="454" customWidth="1"/>
    <col min="3" max="3" width="14.7109375" style="454" customWidth="1"/>
    <col min="4" max="5" width="16.140625" style="454" customWidth="1"/>
    <col min="6" max="6" width="14" style="512" bestFit="1" customWidth="1"/>
    <col min="7" max="7" width="25.28515625" style="512" customWidth="1"/>
    <col min="8" max="8" width="16.140625" style="454" customWidth="1"/>
    <col min="9" max="11" width="16.140625" style="512" customWidth="1"/>
    <col min="12" max="12" width="26.28515625" style="512" customWidth="1"/>
    <col min="13" max="16384" width="9.28515625" style="454"/>
  </cols>
  <sheetData>
    <row r="1" spans="1:13" ht="13.5">
      <c r="A1" s="359" t="s">
        <v>30</v>
      </c>
      <c r="B1" s="440" t="str">
        <f>'Info '!C2</f>
        <v>JSC "VTB Bank (Georgia)"</v>
      </c>
      <c r="F1" s="454"/>
      <c r="G1" s="454"/>
      <c r="I1" s="454"/>
      <c r="J1" s="454"/>
      <c r="K1" s="454"/>
      <c r="L1" s="454"/>
    </row>
    <row r="2" spans="1:13">
      <c r="A2" s="360" t="s">
        <v>31</v>
      </c>
      <c r="B2" s="439">
        <f>'Info '!D2</f>
        <v>45838</v>
      </c>
      <c r="F2" s="454"/>
      <c r="G2" s="454"/>
      <c r="I2" s="454"/>
      <c r="J2" s="454"/>
      <c r="K2" s="454"/>
      <c r="L2" s="454"/>
    </row>
    <row r="3" spans="1:13">
      <c r="A3" s="361" t="s">
        <v>502</v>
      </c>
      <c r="F3" s="454"/>
      <c r="G3" s="454"/>
      <c r="I3" s="454"/>
      <c r="J3" s="454"/>
      <c r="K3" s="454"/>
      <c r="L3" s="454"/>
    </row>
    <row r="4" spans="1:13">
      <c r="F4" s="454"/>
      <c r="G4" s="454"/>
      <c r="I4" s="454"/>
      <c r="J4" s="454"/>
      <c r="K4" s="454"/>
      <c r="L4" s="454"/>
    </row>
    <row r="5" spans="1:13" ht="37.5" customHeight="1">
      <c r="A5" s="795" t="s">
        <v>519</v>
      </c>
      <c r="B5" s="796"/>
      <c r="C5" s="841" t="s">
        <v>503</v>
      </c>
      <c r="D5" s="842"/>
      <c r="E5" s="842"/>
      <c r="F5" s="842"/>
      <c r="G5" s="842"/>
      <c r="H5" s="843" t="s">
        <v>663</v>
      </c>
      <c r="I5" s="844"/>
      <c r="J5" s="844"/>
      <c r="K5" s="844"/>
      <c r="L5" s="845"/>
    </row>
    <row r="6" spans="1:13" ht="39.6" customHeight="1">
      <c r="A6" s="799"/>
      <c r="B6" s="800"/>
      <c r="C6" s="363"/>
      <c r="D6" s="452" t="s">
        <v>684</v>
      </c>
      <c r="E6" s="452" t="s">
        <v>683</v>
      </c>
      <c r="F6" s="452" t="s">
        <v>682</v>
      </c>
      <c r="G6" s="452" t="s">
        <v>681</v>
      </c>
      <c r="H6" s="515"/>
      <c r="I6" s="452" t="s">
        <v>684</v>
      </c>
      <c r="J6" s="452" t="s">
        <v>683</v>
      </c>
      <c r="K6" s="452" t="s">
        <v>682</v>
      </c>
      <c r="L6" s="452" t="s">
        <v>681</v>
      </c>
    </row>
    <row r="7" spans="1:13" ht="29.45" customHeight="1">
      <c r="A7" s="443">
        <v>1</v>
      </c>
      <c r="B7" s="459" t="s">
        <v>522</v>
      </c>
      <c r="C7" s="715">
        <v>0</v>
      </c>
      <c r="D7" s="699">
        <v>0</v>
      </c>
      <c r="E7" s="699">
        <v>0</v>
      </c>
      <c r="F7" s="699">
        <v>0</v>
      </c>
      <c r="G7" s="699">
        <v>0</v>
      </c>
      <c r="H7" s="699">
        <v>0</v>
      </c>
      <c r="I7" s="699">
        <v>0</v>
      </c>
      <c r="J7" s="699">
        <v>0</v>
      </c>
      <c r="K7" s="699">
        <v>0</v>
      </c>
      <c r="L7" s="699">
        <v>0</v>
      </c>
      <c r="M7" s="551"/>
    </row>
    <row r="8" spans="1:13">
      <c r="A8" s="443">
        <v>2</v>
      </c>
      <c r="B8" s="459" t="s">
        <v>435</v>
      </c>
      <c r="C8" s="715">
        <v>6746588.2601414574</v>
      </c>
      <c r="D8" s="699">
        <v>6187896.0558214579</v>
      </c>
      <c r="E8" s="699">
        <v>0</v>
      </c>
      <c r="F8" s="716">
        <v>558692.2043199999</v>
      </c>
      <c r="G8" s="716"/>
      <c r="H8" s="699">
        <v>327168.47191444581</v>
      </c>
      <c r="I8" s="716">
        <v>16696.883467161726</v>
      </c>
      <c r="J8" s="716">
        <v>0</v>
      </c>
      <c r="K8" s="716">
        <v>310471.58844728407</v>
      </c>
      <c r="L8" s="716"/>
      <c r="M8" s="551"/>
    </row>
    <row r="9" spans="1:13">
      <c r="A9" s="443">
        <v>3</v>
      </c>
      <c r="B9" s="459" t="s">
        <v>436</v>
      </c>
      <c r="C9" s="715">
        <v>0</v>
      </c>
      <c r="D9" s="699">
        <v>0</v>
      </c>
      <c r="E9" s="699">
        <v>0</v>
      </c>
      <c r="F9" s="717">
        <v>0</v>
      </c>
      <c r="G9" s="717"/>
      <c r="H9" s="699">
        <v>0</v>
      </c>
      <c r="I9" s="717">
        <v>0</v>
      </c>
      <c r="J9" s="717">
        <v>0</v>
      </c>
      <c r="K9" s="717">
        <v>0</v>
      </c>
      <c r="L9" s="717"/>
      <c r="M9" s="551"/>
    </row>
    <row r="10" spans="1:13">
      <c r="A10" s="443">
        <v>4</v>
      </c>
      <c r="B10" s="459" t="s">
        <v>523</v>
      </c>
      <c r="C10" s="715">
        <v>673389.48230000003</v>
      </c>
      <c r="D10" s="699">
        <v>0</v>
      </c>
      <c r="E10" s="699">
        <v>0</v>
      </c>
      <c r="F10" s="717">
        <v>673389.48230000003</v>
      </c>
      <c r="G10" s="717"/>
      <c r="H10" s="699">
        <v>429223.92592313793</v>
      </c>
      <c r="I10" s="717">
        <v>0</v>
      </c>
      <c r="J10" s="717">
        <v>0</v>
      </c>
      <c r="K10" s="717">
        <v>429223.92592313793</v>
      </c>
      <c r="L10" s="717"/>
      <c r="M10" s="551"/>
    </row>
    <row r="11" spans="1:13">
      <c r="A11" s="443">
        <v>5</v>
      </c>
      <c r="B11" s="459" t="s">
        <v>437</v>
      </c>
      <c r="C11" s="715">
        <v>5282767.3243519999</v>
      </c>
      <c r="D11" s="699">
        <v>4562391.8472999996</v>
      </c>
      <c r="E11" s="699">
        <v>0</v>
      </c>
      <c r="F11" s="717">
        <v>720375.47705200012</v>
      </c>
      <c r="G11" s="717"/>
      <c r="H11" s="699">
        <v>264179.40758017777</v>
      </c>
      <c r="I11" s="717">
        <v>2096.8878743197861</v>
      </c>
      <c r="J11" s="717">
        <v>0</v>
      </c>
      <c r="K11" s="717">
        <v>262082.51970585799</v>
      </c>
      <c r="L11" s="717"/>
      <c r="M11" s="551"/>
    </row>
    <row r="12" spans="1:13">
      <c r="A12" s="443">
        <v>6</v>
      </c>
      <c r="B12" s="459" t="s">
        <v>438</v>
      </c>
      <c r="C12" s="715">
        <v>0</v>
      </c>
      <c r="D12" s="699">
        <v>0</v>
      </c>
      <c r="E12" s="699">
        <v>0</v>
      </c>
      <c r="F12" s="717">
        <v>0</v>
      </c>
      <c r="G12" s="717"/>
      <c r="H12" s="699">
        <v>0</v>
      </c>
      <c r="I12" s="717">
        <v>0</v>
      </c>
      <c r="J12" s="717">
        <v>0</v>
      </c>
      <c r="K12" s="717">
        <v>0</v>
      </c>
      <c r="L12" s="717"/>
      <c r="M12" s="551"/>
    </row>
    <row r="13" spans="1:13">
      <c r="A13" s="443">
        <v>7</v>
      </c>
      <c r="B13" s="459" t="s">
        <v>439</v>
      </c>
      <c r="C13" s="715">
        <v>0</v>
      </c>
      <c r="D13" s="699">
        <v>0</v>
      </c>
      <c r="E13" s="699">
        <v>0</v>
      </c>
      <c r="F13" s="717">
        <v>0</v>
      </c>
      <c r="G13" s="717"/>
      <c r="H13" s="699">
        <v>0</v>
      </c>
      <c r="I13" s="717">
        <v>0</v>
      </c>
      <c r="J13" s="717">
        <v>0</v>
      </c>
      <c r="K13" s="717">
        <v>0</v>
      </c>
      <c r="L13" s="717"/>
      <c r="M13" s="551"/>
    </row>
    <row r="14" spans="1:13">
      <c r="A14" s="443">
        <v>8</v>
      </c>
      <c r="B14" s="459" t="s">
        <v>440</v>
      </c>
      <c r="C14" s="715">
        <v>41033705.928672001</v>
      </c>
      <c r="D14" s="699">
        <v>8254509.5745719997</v>
      </c>
      <c r="E14" s="699">
        <v>0</v>
      </c>
      <c r="F14" s="717">
        <v>32779196.3541</v>
      </c>
      <c r="G14" s="717"/>
      <c r="H14" s="699">
        <v>5806790.1408635667</v>
      </c>
      <c r="I14" s="717">
        <v>6066.5787892173939</v>
      </c>
      <c r="J14" s="717">
        <v>0</v>
      </c>
      <c r="K14" s="717">
        <v>5800723.5620743493</v>
      </c>
      <c r="L14" s="717"/>
      <c r="M14" s="551"/>
    </row>
    <row r="15" spans="1:13">
      <c r="A15" s="443">
        <v>9</v>
      </c>
      <c r="B15" s="459" t="s">
        <v>441</v>
      </c>
      <c r="C15" s="715">
        <v>24201759.137963999</v>
      </c>
      <c r="D15" s="699">
        <v>95298.049999999988</v>
      </c>
      <c r="E15" s="699">
        <v>3010125.2147639999</v>
      </c>
      <c r="F15" s="717">
        <v>21096335.873199999</v>
      </c>
      <c r="G15" s="717"/>
      <c r="H15" s="699">
        <v>4856641.3142321864</v>
      </c>
      <c r="I15" s="717">
        <v>25.929772948122199</v>
      </c>
      <c r="J15" s="717">
        <v>602025.04295279994</v>
      </c>
      <c r="K15" s="717">
        <v>4254590.3415064383</v>
      </c>
      <c r="L15" s="717"/>
      <c r="M15" s="551"/>
    </row>
    <row r="16" spans="1:13">
      <c r="A16" s="443">
        <v>10</v>
      </c>
      <c r="B16" s="459" t="s">
        <v>442</v>
      </c>
      <c r="C16" s="715">
        <v>7784.9</v>
      </c>
      <c r="D16" s="699">
        <v>0</v>
      </c>
      <c r="E16" s="699">
        <v>0</v>
      </c>
      <c r="F16" s="717">
        <v>7784.9</v>
      </c>
      <c r="G16" s="717"/>
      <c r="H16" s="699">
        <v>7784.9</v>
      </c>
      <c r="I16" s="717">
        <v>0</v>
      </c>
      <c r="J16" s="717">
        <v>0</v>
      </c>
      <c r="K16" s="717">
        <v>7784.9</v>
      </c>
      <c r="L16" s="717"/>
      <c r="M16" s="551"/>
    </row>
    <row r="17" spans="1:13">
      <c r="A17" s="443">
        <v>11</v>
      </c>
      <c r="B17" s="459" t="s">
        <v>443</v>
      </c>
      <c r="C17" s="715">
        <v>0</v>
      </c>
      <c r="D17" s="699">
        <v>0</v>
      </c>
      <c r="E17" s="699">
        <v>0</v>
      </c>
      <c r="F17" s="717">
        <v>0</v>
      </c>
      <c r="G17" s="717"/>
      <c r="H17" s="699">
        <v>0</v>
      </c>
      <c r="I17" s="717">
        <v>0</v>
      </c>
      <c r="J17" s="717">
        <v>0</v>
      </c>
      <c r="K17" s="717">
        <v>0</v>
      </c>
      <c r="L17" s="717"/>
      <c r="M17" s="551"/>
    </row>
    <row r="18" spans="1:13">
      <c r="A18" s="443">
        <v>12</v>
      </c>
      <c r="B18" s="459" t="s">
        <v>444</v>
      </c>
      <c r="C18" s="715">
        <v>7117841.3256000001</v>
      </c>
      <c r="D18" s="699">
        <v>6275910.2555999998</v>
      </c>
      <c r="E18" s="699">
        <v>0</v>
      </c>
      <c r="F18" s="717">
        <v>841931.07</v>
      </c>
      <c r="G18" s="717"/>
      <c r="H18" s="699">
        <v>779239.77456795552</v>
      </c>
      <c r="I18" s="717">
        <v>1561.7910223435999</v>
      </c>
      <c r="J18" s="717">
        <v>0</v>
      </c>
      <c r="K18" s="717">
        <v>777677.98354561196</v>
      </c>
      <c r="L18" s="717"/>
      <c r="M18" s="551"/>
    </row>
    <row r="19" spans="1:13">
      <c r="A19" s="443">
        <v>13</v>
      </c>
      <c r="B19" s="459" t="s">
        <v>445</v>
      </c>
      <c r="C19" s="715">
        <v>4262223.7522827284</v>
      </c>
      <c r="D19" s="699">
        <v>0</v>
      </c>
      <c r="E19" s="699">
        <v>4226942.312282728</v>
      </c>
      <c r="F19" s="717">
        <v>35281.440000000002</v>
      </c>
      <c r="G19" s="717"/>
      <c r="H19" s="699">
        <v>458048.62627359992</v>
      </c>
      <c r="I19" s="717">
        <v>0</v>
      </c>
      <c r="J19" s="717">
        <v>422767.18627359992</v>
      </c>
      <c r="K19" s="717">
        <v>35281.440000000002</v>
      </c>
      <c r="L19" s="717"/>
      <c r="M19" s="551"/>
    </row>
    <row r="20" spans="1:13">
      <c r="A20" s="443">
        <v>14</v>
      </c>
      <c r="B20" s="459" t="s">
        <v>446</v>
      </c>
      <c r="C20" s="715">
        <v>38620421.227789134</v>
      </c>
      <c r="D20" s="699">
        <v>20712460.717087999</v>
      </c>
      <c r="E20" s="699">
        <v>4669701.92</v>
      </c>
      <c r="F20" s="717">
        <v>13238258.590701129</v>
      </c>
      <c r="G20" s="717"/>
      <c r="H20" s="699">
        <v>4700949.7880002577</v>
      </c>
      <c r="I20" s="717">
        <v>284873.29594134295</v>
      </c>
      <c r="J20" s="717">
        <v>1790716.0665803722</v>
      </c>
      <c r="K20" s="717">
        <v>2625360.4254785422</v>
      </c>
      <c r="L20" s="717"/>
      <c r="M20" s="551"/>
    </row>
    <row r="21" spans="1:13">
      <c r="A21" s="443">
        <v>15</v>
      </c>
      <c r="B21" s="459" t="s">
        <v>447</v>
      </c>
      <c r="C21" s="715">
        <v>0</v>
      </c>
      <c r="D21" s="699">
        <v>0</v>
      </c>
      <c r="E21" s="699">
        <v>0</v>
      </c>
      <c r="F21" s="717">
        <v>0</v>
      </c>
      <c r="G21" s="717"/>
      <c r="H21" s="699">
        <v>0</v>
      </c>
      <c r="I21" s="717">
        <v>0</v>
      </c>
      <c r="J21" s="717">
        <v>0</v>
      </c>
      <c r="K21" s="717">
        <v>0</v>
      </c>
      <c r="L21" s="717"/>
      <c r="M21" s="551"/>
    </row>
    <row r="22" spans="1:13">
      <c r="A22" s="443">
        <v>16</v>
      </c>
      <c r="B22" s="459" t="s">
        <v>448</v>
      </c>
      <c r="C22" s="715">
        <v>0</v>
      </c>
      <c r="D22" s="699">
        <v>0</v>
      </c>
      <c r="E22" s="699">
        <v>0</v>
      </c>
      <c r="F22" s="717">
        <v>0</v>
      </c>
      <c r="G22" s="717"/>
      <c r="H22" s="699">
        <v>0</v>
      </c>
      <c r="I22" s="717">
        <v>0</v>
      </c>
      <c r="J22" s="717">
        <v>0</v>
      </c>
      <c r="K22" s="717">
        <v>0</v>
      </c>
      <c r="L22" s="717"/>
      <c r="M22" s="551"/>
    </row>
    <row r="23" spans="1:13">
      <c r="A23" s="443">
        <v>17</v>
      </c>
      <c r="B23" s="459" t="s">
        <v>526</v>
      </c>
      <c r="C23" s="715">
        <v>17358993.725114156</v>
      </c>
      <c r="D23" s="699">
        <v>0</v>
      </c>
      <c r="E23" s="699">
        <v>13220867.552714156</v>
      </c>
      <c r="F23" s="717">
        <v>4138126.1723999996</v>
      </c>
      <c r="G23" s="717"/>
      <c r="H23" s="699">
        <v>2171239.7292769947</v>
      </c>
      <c r="I23" s="717">
        <v>0</v>
      </c>
      <c r="J23" s="717">
        <v>93105.041556930839</v>
      </c>
      <c r="K23" s="717">
        <v>2078134.6877200641</v>
      </c>
      <c r="L23" s="717"/>
      <c r="M23" s="551"/>
    </row>
    <row r="24" spans="1:13">
      <c r="A24" s="443">
        <v>18</v>
      </c>
      <c r="B24" s="459" t="s">
        <v>449</v>
      </c>
      <c r="C24" s="715">
        <v>0</v>
      </c>
      <c r="D24" s="699">
        <v>0</v>
      </c>
      <c r="E24" s="699">
        <v>0</v>
      </c>
      <c r="F24" s="717">
        <v>0</v>
      </c>
      <c r="G24" s="717"/>
      <c r="H24" s="699">
        <v>0</v>
      </c>
      <c r="I24" s="717">
        <v>0</v>
      </c>
      <c r="J24" s="717">
        <v>0</v>
      </c>
      <c r="K24" s="717">
        <v>0</v>
      </c>
      <c r="L24" s="717"/>
      <c r="M24" s="551"/>
    </row>
    <row r="25" spans="1:13">
      <c r="A25" s="443">
        <v>19</v>
      </c>
      <c r="B25" s="459" t="s">
        <v>450</v>
      </c>
      <c r="C25" s="715">
        <v>0</v>
      </c>
      <c r="D25" s="699">
        <v>0</v>
      </c>
      <c r="E25" s="699">
        <v>0</v>
      </c>
      <c r="F25" s="717">
        <v>0</v>
      </c>
      <c r="G25" s="717"/>
      <c r="H25" s="699">
        <v>0</v>
      </c>
      <c r="I25" s="717">
        <v>0</v>
      </c>
      <c r="J25" s="717">
        <v>0</v>
      </c>
      <c r="K25" s="717">
        <v>0</v>
      </c>
      <c r="L25" s="717"/>
      <c r="M25" s="551"/>
    </row>
    <row r="26" spans="1:13">
      <c r="A26" s="443">
        <v>20</v>
      </c>
      <c r="B26" s="459" t="s">
        <v>525</v>
      </c>
      <c r="C26" s="715">
        <v>5907143.8400000008</v>
      </c>
      <c r="D26" s="699">
        <v>5907143.8400000008</v>
      </c>
      <c r="E26" s="699">
        <v>0</v>
      </c>
      <c r="F26" s="717">
        <v>0</v>
      </c>
      <c r="G26" s="717"/>
      <c r="H26" s="699">
        <v>5008.2283881696994</v>
      </c>
      <c r="I26" s="717">
        <v>5008.2283881696994</v>
      </c>
      <c r="J26" s="717">
        <v>0</v>
      </c>
      <c r="K26" s="717">
        <v>0</v>
      </c>
      <c r="L26" s="717"/>
      <c r="M26" s="551"/>
    </row>
    <row r="27" spans="1:13">
      <c r="A27" s="443">
        <v>21</v>
      </c>
      <c r="B27" s="459" t="s">
        <v>451</v>
      </c>
      <c r="C27" s="715">
        <v>0</v>
      </c>
      <c r="D27" s="699">
        <v>0</v>
      </c>
      <c r="E27" s="699">
        <v>0</v>
      </c>
      <c r="F27" s="717">
        <v>0</v>
      </c>
      <c r="G27" s="717"/>
      <c r="H27" s="699">
        <v>0</v>
      </c>
      <c r="I27" s="717">
        <v>0</v>
      </c>
      <c r="J27" s="717">
        <v>0</v>
      </c>
      <c r="K27" s="717">
        <v>0</v>
      </c>
      <c r="L27" s="717"/>
      <c r="M27" s="551"/>
    </row>
    <row r="28" spans="1:13">
      <c r="A28" s="443">
        <v>22</v>
      </c>
      <c r="B28" s="459" t="s">
        <v>452</v>
      </c>
      <c r="C28" s="715">
        <v>0</v>
      </c>
      <c r="D28" s="699">
        <v>0</v>
      </c>
      <c r="E28" s="699">
        <v>0</v>
      </c>
      <c r="F28" s="717">
        <v>0</v>
      </c>
      <c r="G28" s="717"/>
      <c r="H28" s="699">
        <v>0</v>
      </c>
      <c r="I28" s="717">
        <v>0</v>
      </c>
      <c r="J28" s="717">
        <v>0</v>
      </c>
      <c r="K28" s="717">
        <v>0</v>
      </c>
      <c r="L28" s="717"/>
      <c r="M28" s="551"/>
    </row>
    <row r="29" spans="1:13">
      <c r="A29" s="443">
        <v>23</v>
      </c>
      <c r="B29" s="459" t="s">
        <v>453</v>
      </c>
      <c r="C29" s="715">
        <v>10860489</v>
      </c>
      <c r="D29" s="699">
        <v>1602219.9946999999</v>
      </c>
      <c r="E29" s="699">
        <v>0</v>
      </c>
      <c r="F29" s="717">
        <v>9258269</v>
      </c>
      <c r="G29" s="717"/>
      <c r="H29" s="699">
        <v>2743327.9642166765</v>
      </c>
      <c r="I29" s="717">
        <v>12872.476111022899</v>
      </c>
      <c r="J29" s="717">
        <v>0</v>
      </c>
      <c r="K29" s="717">
        <v>2730455.4881056538</v>
      </c>
      <c r="L29" s="717"/>
      <c r="M29" s="551"/>
    </row>
    <row r="30" spans="1:13">
      <c r="A30" s="443">
        <v>24</v>
      </c>
      <c r="B30" s="459" t="s">
        <v>524</v>
      </c>
      <c r="C30" s="715">
        <v>3833455.2807499999</v>
      </c>
      <c r="D30" s="699">
        <v>675331.7317</v>
      </c>
      <c r="E30" s="699">
        <v>0</v>
      </c>
      <c r="F30" s="717">
        <v>3158123.54905</v>
      </c>
      <c r="G30" s="717"/>
      <c r="H30" s="699">
        <v>757406.75852905912</v>
      </c>
      <c r="I30" s="717">
        <v>942.25562141881585</v>
      </c>
      <c r="J30" s="717">
        <v>0</v>
      </c>
      <c r="K30" s="717">
        <v>756464.5029076403</v>
      </c>
      <c r="L30" s="717"/>
      <c r="M30" s="551"/>
    </row>
    <row r="31" spans="1:13">
      <c r="A31" s="443">
        <v>25</v>
      </c>
      <c r="B31" s="459" t="s">
        <v>454</v>
      </c>
      <c r="C31" s="715">
        <v>0</v>
      </c>
      <c r="D31" s="699">
        <v>0</v>
      </c>
      <c r="E31" s="699">
        <v>0</v>
      </c>
      <c r="F31" s="717">
        <v>0</v>
      </c>
      <c r="G31" s="717"/>
      <c r="H31" s="699">
        <v>0</v>
      </c>
      <c r="I31" s="717">
        <v>0</v>
      </c>
      <c r="J31" s="717">
        <v>0</v>
      </c>
      <c r="K31" s="717">
        <v>0</v>
      </c>
      <c r="L31" s="717"/>
      <c r="M31" s="551"/>
    </row>
    <row r="32" spans="1:13">
      <c r="A32" s="443">
        <v>26</v>
      </c>
      <c r="B32" s="459" t="s">
        <v>521</v>
      </c>
      <c r="C32" s="715">
        <v>1177104.385766</v>
      </c>
      <c r="D32" s="699">
        <v>812616.94239599991</v>
      </c>
      <c r="E32" s="699">
        <v>0</v>
      </c>
      <c r="F32" s="717">
        <v>364487.44336999999</v>
      </c>
      <c r="G32" s="717"/>
      <c r="H32" s="699">
        <v>257070.74907232498</v>
      </c>
      <c r="I32" s="717">
        <v>4064.7346554683004</v>
      </c>
      <c r="J32" s="717">
        <v>0</v>
      </c>
      <c r="K32" s="717">
        <v>253006.01441685669</v>
      </c>
      <c r="L32" s="717"/>
      <c r="M32" s="551"/>
    </row>
    <row r="33" spans="1:12" ht="15">
      <c r="A33" s="443">
        <v>27</v>
      </c>
      <c r="B33" s="514" t="s">
        <v>64</v>
      </c>
      <c r="C33" s="550">
        <f>SUM(C7:C32)</f>
        <v>167083667.57073149</v>
      </c>
      <c r="D33" s="550">
        <f t="shared" ref="D33:L33" si="0">SUM(D7:D32)</f>
        <v>55085779.009177461</v>
      </c>
      <c r="E33" s="550">
        <f t="shared" si="0"/>
        <v>25127636.999760881</v>
      </c>
      <c r="F33" s="550">
        <f t="shared" si="0"/>
        <v>86870251.556493118</v>
      </c>
      <c r="G33" s="550">
        <f t="shared" si="0"/>
        <v>0</v>
      </c>
      <c r="H33" s="550">
        <f t="shared" si="0"/>
        <v>23564079.778838553</v>
      </c>
      <c r="I33" s="550">
        <f t="shared" si="0"/>
        <v>334209.06164341333</v>
      </c>
      <c r="J33" s="550">
        <f t="shared" si="0"/>
        <v>2908613.3373637027</v>
      </c>
      <c r="K33" s="550">
        <f t="shared" si="0"/>
        <v>20321257.379831441</v>
      </c>
      <c r="L33" s="550">
        <f t="shared" si="0"/>
        <v>0</v>
      </c>
    </row>
    <row r="34" spans="1:12">
      <c r="A34" s="473"/>
      <c r="B34" s="473"/>
      <c r="C34" s="549">
        <f>C33-'23. LTV'!C8</f>
        <v>0.2867758572101593</v>
      </c>
      <c r="D34" s="549">
        <f>D33-'22. Quality'!D8</f>
        <v>0</v>
      </c>
      <c r="E34" s="549">
        <f>E33-'22. Quality'!H8</f>
        <v>0</v>
      </c>
      <c r="F34" s="730">
        <f>F33-'22. Quality'!L8</f>
        <v>0.28147579729557037</v>
      </c>
      <c r="H34" s="473"/>
    </row>
    <row r="35" spans="1:12">
      <c r="A35" s="473"/>
      <c r="B35" s="513"/>
      <c r="C35" s="513"/>
      <c r="D35" s="473"/>
      <c r="E35" s="473"/>
      <c r="H35" s="473"/>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
  <sheetViews>
    <sheetView showGridLines="0" zoomScale="70" zoomScaleNormal="70" workbookViewId="0">
      <selection activeCell="A6" sqref="A6"/>
    </sheetView>
  </sheetViews>
  <sheetFormatPr defaultColWidth="8.7109375" defaultRowHeight="12"/>
  <cols>
    <col min="1" max="1" width="11.7109375" style="516" bestFit="1" customWidth="1"/>
    <col min="2" max="2" width="68.7109375" style="516" customWidth="1"/>
    <col min="3" max="11" width="28.28515625" style="516" customWidth="1"/>
    <col min="12" max="16384" width="8.7109375" style="516"/>
  </cols>
  <sheetData>
    <row r="1" spans="1:11" s="454" customFormat="1" ht="13.5">
      <c r="A1" s="359" t="s">
        <v>30</v>
      </c>
      <c r="B1" s="440" t="str">
        <f>'Info '!C2</f>
        <v>JSC "VTB Bank (Georgia)"</v>
      </c>
    </row>
    <row r="2" spans="1:11" s="454" customFormat="1" ht="12.75">
      <c r="A2" s="360" t="s">
        <v>31</v>
      </c>
      <c r="B2" s="439">
        <f>'Info '!D2</f>
        <v>45838</v>
      </c>
    </row>
    <row r="3" spans="1:11" s="454" customFormat="1" ht="12.75">
      <c r="A3" s="361" t="s">
        <v>504</v>
      </c>
    </row>
    <row r="4" spans="1:11">
      <c r="C4" s="519" t="s">
        <v>698</v>
      </c>
      <c r="D4" s="519" t="s">
        <v>697</v>
      </c>
      <c r="E4" s="519" t="s">
        <v>696</v>
      </c>
      <c r="F4" s="519" t="s">
        <v>695</v>
      </c>
      <c r="G4" s="519" t="s">
        <v>694</v>
      </c>
      <c r="H4" s="519" t="s">
        <v>693</v>
      </c>
      <c r="I4" s="519" t="s">
        <v>692</v>
      </c>
      <c r="J4" s="519" t="s">
        <v>691</v>
      </c>
      <c r="K4" s="519" t="s">
        <v>690</v>
      </c>
    </row>
    <row r="5" spans="1:11" ht="104.1" customHeight="1">
      <c r="A5" s="846" t="s">
        <v>689</v>
      </c>
      <c r="B5" s="847"/>
      <c r="C5" s="518" t="s">
        <v>505</v>
      </c>
      <c r="D5" s="518" t="s">
        <v>506</v>
      </c>
      <c r="E5" s="518" t="s">
        <v>507</v>
      </c>
      <c r="F5" s="518" t="s">
        <v>508</v>
      </c>
      <c r="G5" s="518" t="s">
        <v>509</v>
      </c>
      <c r="H5" s="518" t="s">
        <v>510</v>
      </c>
      <c r="I5" s="518" t="s">
        <v>511</v>
      </c>
      <c r="J5" s="518" t="s">
        <v>512</v>
      </c>
      <c r="K5" s="518" t="s">
        <v>513</v>
      </c>
    </row>
    <row r="6" spans="1:11" ht="12.75">
      <c r="A6" s="442">
        <v>1</v>
      </c>
      <c r="B6" s="442" t="s">
        <v>473</v>
      </c>
      <c r="C6" s="710">
        <v>125024.96542999997</v>
      </c>
      <c r="D6" s="710">
        <v>44648.72</v>
      </c>
      <c r="E6" s="710">
        <v>0</v>
      </c>
      <c r="F6" s="710">
        <v>0</v>
      </c>
      <c r="G6" s="710">
        <v>131422075.19068554</v>
      </c>
      <c r="H6" s="710">
        <v>4582671.2420999995</v>
      </c>
      <c r="I6" s="710">
        <v>11065197.549402155</v>
      </c>
      <c r="J6" s="710">
        <v>3329494.6721999994</v>
      </c>
      <c r="K6" s="710">
        <v>16514554.944138002</v>
      </c>
    </row>
    <row r="7" spans="1:11" ht="12.75">
      <c r="A7" s="442">
        <v>2</v>
      </c>
      <c r="B7" s="443" t="s">
        <v>514</v>
      </c>
      <c r="C7" s="710"/>
      <c r="D7" s="710"/>
      <c r="E7" s="710"/>
      <c r="F7" s="710"/>
      <c r="G7" s="710"/>
      <c r="H7" s="710"/>
      <c r="I7" s="710"/>
      <c r="J7" s="710"/>
      <c r="K7" s="710"/>
    </row>
    <row r="8" spans="1:11" ht="12.75">
      <c r="A8" s="442">
        <v>3</v>
      </c>
      <c r="B8" s="443" t="s">
        <v>481</v>
      </c>
      <c r="C8" s="710">
        <v>30000</v>
      </c>
      <c r="D8" s="710">
        <v>0</v>
      </c>
      <c r="E8" s="710">
        <v>0</v>
      </c>
      <c r="F8" s="710">
        <v>0</v>
      </c>
      <c r="G8" s="710">
        <v>47967.263700000003</v>
      </c>
      <c r="H8" s="710">
        <v>0</v>
      </c>
      <c r="I8" s="710">
        <v>0</v>
      </c>
      <c r="J8" s="710">
        <v>0</v>
      </c>
      <c r="K8" s="710">
        <v>138051.6121</v>
      </c>
    </row>
    <row r="9" spans="1:11" ht="12.75">
      <c r="A9" s="442">
        <v>4</v>
      </c>
      <c r="B9" s="474" t="s">
        <v>515</v>
      </c>
      <c r="C9" s="718">
        <v>125024.96542999997</v>
      </c>
      <c r="D9" s="718">
        <v>0</v>
      </c>
      <c r="E9" s="718">
        <v>0</v>
      </c>
      <c r="F9" s="718">
        <v>0</v>
      </c>
      <c r="G9" s="718">
        <v>77191541.795347333</v>
      </c>
      <c r="H9" s="718">
        <v>4543089.3220999995</v>
      </c>
      <c r="I9" s="718">
        <v>2648516.7054999974</v>
      </c>
      <c r="J9" s="718">
        <v>1601753.0546999995</v>
      </c>
      <c r="K9" s="718">
        <v>760325.43194000004</v>
      </c>
    </row>
    <row r="10" spans="1:11" ht="12.75">
      <c r="A10" s="442">
        <v>5</v>
      </c>
      <c r="B10" s="463" t="s">
        <v>516</v>
      </c>
      <c r="C10" s="719"/>
      <c r="D10" s="719"/>
      <c r="E10" s="719"/>
      <c r="F10" s="719"/>
      <c r="G10" s="719"/>
      <c r="H10" s="719"/>
      <c r="I10" s="719"/>
      <c r="J10" s="719"/>
      <c r="K10" s="719"/>
    </row>
    <row r="11" spans="1:11" ht="12.75">
      <c r="A11" s="442">
        <v>6</v>
      </c>
      <c r="B11" s="463" t="s">
        <v>517</v>
      </c>
      <c r="C11" s="548"/>
      <c r="D11" s="548"/>
      <c r="E11" s="548"/>
      <c r="F11" s="548"/>
      <c r="G11" s="548"/>
      <c r="H11" s="548"/>
      <c r="I11" s="548"/>
      <c r="J11" s="548"/>
      <c r="K11" s="548"/>
    </row>
    <row r="13" spans="1:11" ht="15">
      <c r="B13" s="517"/>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20"/>
  <sheetViews>
    <sheetView showGridLines="0" zoomScale="60" zoomScaleNormal="60" workbookViewId="0">
      <selection activeCell="C7" sqref="C7:V19"/>
    </sheetView>
  </sheetViews>
  <sheetFormatPr defaultColWidth="8.7109375" defaultRowHeight="15"/>
  <cols>
    <col min="1" max="1" width="10" style="520" bestFit="1" customWidth="1"/>
    <col min="2" max="2" width="71.7109375" style="520" customWidth="1"/>
    <col min="3" max="3" width="10.7109375" style="520" bestFit="1" customWidth="1"/>
    <col min="4" max="7" width="15.5703125" style="520" customWidth="1"/>
    <col min="8" max="8" width="10.7109375" style="520" bestFit="1" customWidth="1"/>
    <col min="9" max="12" width="17.28515625" style="520" customWidth="1"/>
    <col min="13" max="13" width="10.7109375" style="520" bestFit="1" customWidth="1"/>
    <col min="14" max="17" width="16.28515625" style="520" customWidth="1"/>
    <col min="18" max="18" width="12.28515625" style="520" bestFit="1" customWidth="1"/>
    <col min="19" max="19" width="46.85546875" style="520" bestFit="1" customWidth="1"/>
    <col min="20" max="20" width="43.42578125" style="520" bestFit="1" customWidth="1"/>
    <col min="21" max="21" width="45.85546875" style="520" bestFit="1" customWidth="1"/>
    <col min="22" max="22" width="43.28515625" style="520" bestFit="1" customWidth="1"/>
    <col min="23" max="16384" width="8.7109375" style="520"/>
  </cols>
  <sheetData>
    <row r="1" spans="1:22">
      <c r="A1" s="359" t="s">
        <v>30</v>
      </c>
      <c r="B1" s="440" t="str">
        <f>'Info '!C2</f>
        <v>JSC "VTB Bank (Georgia)"</v>
      </c>
    </row>
    <row r="2" spans="1:22">
      <c r="A2" s="360" t="s">
        <v>31</v>
      </c>
      <c r="B2" s="439">
        <f>'Info '!D2</f>
        <v>45838</v>
      </c>
    </row>
    <row r="3" spans="1:22">
      <c r="A3" s="361" t="s">
        <v>532</v>
      </c>
      <c r="B3" s="454"/>
    </row>
    <row r="4" spans="1:22">
      <c r="A4" s="361"/>
      <c r="B4" s="454"/>
    </row>
    <row r="5" spans="1:22" ht="24" customHeight="1">
      <c r="A5" s="848" t="s">
        <v>533</v>
      </c>
      <c r="B5" s="849"/>
      <c r="C5" s="853" t="s">
        <v>699</v>
      </c>
      <c r="D5" s="853"/>
      <c r="E5" s="853"/>
      <c r="F5" s="853"/>
      <c r="G5" s="853"/>
      <c r="H5" s="853" t="s">
        <v>551</v>
      </c>
      <c r="I5" s="853"/>
      <c r="J5" s="853"/>
      <c r="K5" s="853"/>
      <c r="L5" s="853"/>
      <c r="M5" s="853" t="s">
        <v>663</v>
      </c>
      <c r="N5" s="853"/>
      <c r="O5" s="853"/>
      <c r="P5" s="853"/>
      <c r="Q5" s="853"/>
      <c r="R5" s="852" t="s">
        <v>534</v>
      </c>
      <c r="S5" s="852" t="s">
        <v>548</v>
      </c>
      <c r="T5" s="852" t="s">
        <v>549</v>
      </c>
      <c r="U5" s="852" t="s">
        <v>708</v>
      </c>
      <c r="V5" s="852" t="s">
        <v>709</v>
      </c>
    </row>
    <row r="6" spans="1:22" ht="36" customHeight="1">
      <c r="A6" s="850"/>
      <c r="B6" s="851"/>
      <c r="C6" s="530"/>
      <c r="D6" s="452" t="s">
        <v>684</v>
      </c>
      <c r="E6" s="452" t="s">
        <v>683</v>
      </c>
      <c r="F6" s="452" t="s">
        <v>682</v>
      </c>
      <c r="G6" s="452" t="s">
        <v>681</v>
      </c>
      <c r="H6" s="530"/>
      <c r="I6" s="452" t="s">
        <v>684</v>
      </c>
      <c r="J6" s="452" t="s">
        <v>683</v>
      </c>
      <c r="K6" s="452" t="s">
        <v>682</v>
      </c>
      <c r="L6" s="452" t="s">
        <v>681</v>
      </c>
      <c r="M6" s="530"/>
      <c r="N6" s="452" t="s">
        <v>684</v>
      </c>
      <c r="O6" s="452" t="s">
        <v>683</v>
      </c>
      <c r="P6" s="452" t="s">
        <v>682</v>
      </c>
      <c r="Q6" s="452" t="s">
        <v>681</v>
      </c>
      <c r="R6" s="852"/>
      <c r="S6" s="852"/>
      <c r="T6" s="852"/>
      <c r="U6" s="852"/>
      <c r="V6" s="852"/>
    </row>
    <row r="7" spans="1:22">
      <c r="A7" s="528">
        <v>1</v>
      </c>
      <c r="B7" s="529" t="s">
        <v>542</v>
      </c>
      <c r="C7" s="720">
        <v>93960.468687999994</v>
      </c>
      <c r="D7" s="720">
        <v>93960.468687999994</v>
      </c>
      <c r="E7" s="720">
        <v>0</v>
      </c>
      <c r="F7" s="720">
        <v>0</v>
      </c>
      <c r="G7" s="720"/>
      <c r="H7" s="720">
        <v>95904.955687999987</v>
      </c>
      <c r="I7" s="720">
        <v>95904.955687999987</v>
      </c>
      <c r="J7" s="720">
        <v>0</v>
      </c>
      <c r="K7" s="720">
        <v>0</v>
      </c>
      <c r="L7" s="720"/>
      <c r="M7" s="720">
        <v>2943.1834522251002</v>
      </c>
      <c r="N7" s="720">
        <v>2943.1834522251002</v>
      </c>
      <c r="O7" s="720">
        <v>0</v>
      </c>
      <c r="P7" s="720">
        <v>0</v>
      </c>
      <c r="Q7" s="720"/>
      <c r="R7" s="720">
        <v>1</v>
      </c>
      <c r="S7" s="720">
        <v>0</v>
      </c>
      <c r="T7" s="720">
        <v>0</v>
      </c>
      <c r="U7" s="720">
        <v>6.0057254702909839E-2</v>
      </c>
      <c r="V7" s="720">
        <v>33.661281667639372</v>
      </c>
    </row>
    <row r="8" spans="1:22">
      <c r="A8" s="528">
        <v>2</v>
      </c>
      <c r="B8" s="527" t="s">
        <v>541</v>
      </c>
      <c r="C8" s="720">
        <v>317974.39484999998</v>
      </c>
      <c r="D8" s="720">
        <v>73777.641309999992</v>
      </c>
      <c r="E8" s="720">
        <v>0</v>
      </c>
      <c r="F8" s="720">
        <v>244196.75354000001</v>
      </c>
      <c r="G8" s="720"/>
      <c r="H8" s="720">
        <v>423844.00744999998</v>
      </c>
      <c r="I8" s="720">
        <v>91557.711309999999</v>
      </c>
      <c r="J8" s="720">
        <v>0</v>
      </c>
      <c r="K8" s="720">
        <v>332286.29613999999</v>
      </c>
      <c r="L8" s="720"/>
      <c r="M8" s="720">
        <v>320034.62234859727</v>
      </c>
      <c r="N8" s="720">
        <v>1870.9697897532003</v>
      </c>
      <c r="O8" s="720">
        <v>0</v>
      </c>
      <c r="P8" s="720">
        <v>318163.65255884407</v>
      </c>
      <c r="Q8" s="720"/>
      <c r="R8" s="720">
        <v>48</v>
      </c>
      <c r="S8" s="720">
        <v>0.15</v>
      </c>
      <c r="T8" s="720">
        <v>0.16070399999999999</v>
      </c>
      <c r="U8" s="720">
        <v>0.12853356201614924</v>
      </c>
      <c r="V8" s="720">
        <v>14.614094407305661</v>
      </c>
    </row>
    <row r="9" spans="1:22">
      <c r="A9" s="528">
        <v>3</v>
      </c>
      <c r="B9" s="527" t="s">
        <v>540</v>
      </c>
      <c r="C9" s="720">
        <v>92.83</v>
      </c>
      <c r="D9" s="720">
        <v>0</v>
      </c>
      <c r="E9" s="720">
        <v>0</v>
      </c>
      <c r="F9" s="720">
        <v>92.83</v>
      </c>
      <c r="G9" s="720"/>
      <c r="H9" s="720">
        <v>92.83</v>
      </c>
      <c r="I9" s="720">
        <v>0</v>
      </c>
      <c r="J9" s="720">
        <v>0</v>
      </c>
      <c r="K9" s="720">
        <v>92.83</v>
      </c>
      <c r="L9" s="720"/>
      <c r="M9" s="720">
        <v>82.439756868200007</v>
      </c>
      <c r="N9" s="720">
        <v>0</v>
      </c>
      <c r="O9" s="720">
        <v>0</v>
      </c>
      <c r="P9" s="720">
        <v>82.439756868200007</v>
      </c>
      <c r="Q9" s="720"/>
      <c r="R9" s="720">
        <v>1</v>
      </c>
      <c r="S9" s="720" t="s">
        <v>734</v>
      </c>
      <c r="T9" s="720" t="s">
        <v>734</v>
      </c>
      <c r="U9" s="720">
        <v>0</v>
      </c>
      <c r="V9" s="720">
        <v>0</v>
      </c>
    </row>
    <row r="10" spans="1:22">
      <c r="A10" s="528">
        <v>4</v>
      </c>
      <c r="B10" s="527" t="s">
        <v>539</v>
      </c>
      <c r="C10" s="720">
        <v>0</v>
      </c>
      <c r="D10" s="720">
        <v>0</v>
      </c>
      <c r="E10" s="720">
        <v>0</v>
      </c>
      <c r="F10" s="720">
        <v>0</v>
      </c>
      <c r="G10" s="720"/>
      <c r="H10" s="720">
        <v>0</v>
      </c>
      <c r="I10" s="720">
        <v>0</v>
      </c>
      <c r="J10" s="720">
        <v>0</v>
      </c>
      <c r="K10" s="720">
        <v>0</v>
      </c>
      <c r="L10" s="720"/>
      <c r="M10" s="720">
        <v>0</v>
      </c>
      <c r="N10" s="720">
        <v>0</v>
      </c>
      <c r="O10" s="720">
        <v>0</v>
      </c>
      <c r="P10" s="720">
        <v>0</v>
      </c>
      <c r="Q10" s="720"/>
      <c r="R10" s="720">
        <v>0</v>
      </c>
      <c r="S10" s="720" t="s">
        <v>734</v>
      </c>
      <c r="T10" s="720" t="s">
        <v>734</v>
      </c>
      <c r="U10" s="720">
        <v>0</v>
      </c>
      <c r="V10" s="720">
        <v>0</v>
      </c>
    </row>
    <row r="11" spans="1:22">
      <c r="A11" s="528">
        <v>5</v>
      </c>
      <c r="B11" s="527" t="s">
        <v>538</v>
      </c>
      <c r="C11" s="720">
        <v>0</v>
      </c>
      <c r="D11" s="720">
        <v>0</v>
      </c>
      <c r="E11" s="720">
        <v>0</v>
      </c>
      <c r="F11" s="720">
        <v>0</v>
      </c>
      <c r="G11" s="720"/>
      <c r="H11" s="720">
        <v>0</v>
      </c>
      <c r="I11" s="720">
        <v>0</v>
      </c>
      <c r="J11" s="720">
        <v>0</v>
      </c>
      <c r="K11" s="720">
        <v>0</v>
      </c>
      <c r="L11" s="720"/>
      <c r="M11" s="720">
        <v>0</v>
      </c>
      <c r="N11" s="720">
        <v>0</v>
      </c>
      <c r="O11" s="720">
        <v>0</v>
      </c>
      <c r="P11" s="720">
        <v>0</v>
      </c>
      <c r="Q11" s="720"/>
      <c r="R11" s="720">
        <v>0</v>
      </c>
      <c r="S11" s="720">
        <v>0</v>
      </c>
      <c r="T11" s="720">
        <v>0</v>
      </c>
      <c r="U11" s="720">
        <v>0</v>
      </c>
      <c r="V11" s="720">
        <v>0</v>
      </c>
    </row>
    <row r="12" spans="1:22">
      <c r="A12" s="528">
        <v>6</v>
      </c>
      <c r="B12" s="527" t="s">
        <v>537</v>
      </c>
      <c r="C12" s="720">
        <v>0</v>
      </c>
      <c r="D12" s="720">
        <v>0</v>
      </c>
      <c r="E12" s="720">
        <v>0</v>
      </c>
      <c r="F12" s="720">
        <v>0</v>
      </c>
      <c r="G12" s="720"/>
      <c r="H12" s="720">
        <v>0</v>
      </c>
      <c r="I12" s="720">
        <v>0</v>
      </c>
      <c r="J12" s="720">
        <v>0</v>
      </c>
      <c r="K12" s="720">
        <v>0</v>
      </c>
      <c r="L12" s="720"/>
      <c r="M12" s="720">
        <v>0</v>
      </c>
      <c r="N12" s="720">
        <v>0</v>
      </c>
      <c r="O12" s="720">
        <v>0</v>
      </c>
      <c r="P12" s="720">
        <v>0</v>
      </c>
      <c r="Q12" s="720"/>
      <c r="R12" s="720">
        <v>0</v>
      </c>
      <c r="S12" s="720">
        <v>0</v>
      </c>
      <c r="T12" s="720">
        <v>0</v>
      </c>
      <c r="U12" s="720">
        <v>0</v>
      </c>
      <c r="V12" s="720">
        <v>0</v>
      </c>
    </row>
    <row r="13" spans="1:22">
      <c r="A13" s="528">
        <v>7</v>
      </c>
      <c r="B13" s="527" t="s">
        <v>536</v>
      </c>
      <c r="C13" s="720">
        <v>6806954.1213694531</v>
      </c>
      <c r="D13" s="720">
        <v>6386099.984419453</v>
      </c>
      <c r="E13" s="720">
        <v>0</v>
      </c>
      <c r="F13" s="720">
        <v>420854.13695000001</v>
      </c>
      <c r="G13" s="720"/>
      <c r="H13" s="720">
        <v>6961311.400369457</v>
      </c>
      <c r="I13" s="720">
        <v>6463606.5112194568</v>
      </c>
      <c r="J13" s="720">
        <v>0</v>
      </c>
      <c r="K13" s="720">
        <v>497704.88914999994</v>
      </c>
      <c r="L13" s="720"/>
      <c r="M13" s="720">
        <v>164108.58417931831</v>
      </c>
      <c r="N13" s="720">
        <v>9977.7996223183964</v>
      </c>
      <c r="O13" s="720">
        <v>0</v>
      </c>
      <c r="P13" s="720">
        <v>154130.78455699992</v>
      </c>
      <c r="Q13" s="720"/>
      <c r="R13" s="720">
        <v>109</v>
      </c>
      <c r="S13" s="720">
        <v>0</v>
      </c>
      <c r="T13" s="720">
        <v>0</v>
      </c>
      <c r="U13" s="720">
        <v>7.0241613969304562E-2</v>
      </c>
      <c r="V13" s="720">
        <v>103.72618947700158</v>
      </c>
    </row>
    <row r="14" spans="1:22">
      <c r="A14" s="522">
        <v>7.1</v>
      </c>
      <c r="B14" s="521" t="s">
        <v>545</v>
      </c>
      <c r="C14" s="720">
        <v>6653551.8384954529</v>
      </c>
      <c r="D14" s="720">
        <v>6232697.7015454527</v>
      </c>
      <c r="E14" s="720">
        <v>0</v>
      </c>
      <c r="F14" s="720">
        <v>420854.13695000001</v>
      </c>
      <c r="G14" s="720"/>
      <c r="H14" s="720">
        <v>6806217.3507954571</v>
      </c>
      <c r="I14" s="720">
        <v>6308512.461645457</v>
      </c>
      <c r="J14" s="720">
        <v>0</v>
      </c>
      <c r="K14" s="720">
        <v>497704.88914999994</v>
      </c>
      <c r="L14" s="720"/>
      <c r="M14" s="720">
        <v>163865.1000772503</v>
      </c>
      <c r="N14" s="720">
        <v>9734.3155202503967</v>
      </c>
      <c r="O14" s="720">
        <v>0</v>
      </c>
      <c r="P14" s="720">
        <v>154130.78455699992</v>
      </c>
      <c r="Q14" s="720"/>
      <c r="R14" s="720">
        <v>107</v>
      </c>
      <c r="S14" s="720">
        <v>0</v>
      </c>
      <c r="T14" s="720">
        <v>0</v>
      </c>
      <c r="U14" s="720">
        <v>6.991029789664692E-2</v>
      </c>
      <c r="V14" s="720">
        <v>105.10918337038761</v>
      </c>
    </row>
    <row r="15" spans="1:22">
      <c r="A15" s="522">
        <v>7.2</v>
      </c>
      <c r="B15" s="521" t="s">
        <v>547</v>
      </c>
      <c r="C15" s="720">
        <v>153402.28287400003</v>
      </c>
      <c r="D15" s="720">
        <v>153402.28287400003</v>
      </c>
      <c r="E15" s="720">
        <v>0</v>
      </c>
      <c r="F15" s="720">
        <v>0</v>
      </c>
      <c r="G15" s="720"/>
      <c r="H15" s="720">
        <v>155094.049574</v>
      </c>
      <c r="I15" s="720">
        <v>155094.049574</v>
      </c>
      <c r="J15" s="720">
        <v>0</v>
      </c>
      <c r="K15" s="720">
        <v>0</v>
      </c>
      <c r="L15" s="720"/>
      <c r="M15" s="720">
        <v>243.48410206799997</v>
      </c>
      <c r="N15" s="720">
        <v>243.48410206799997</v>
      </c>
      <c r="O15" s="720">
        <v>0</v>
      </c>
      <c r="P15" s="720">
        <v>0</v>
      </c>
      <c r="Q15" s="720"/>
      <c r="R15" s="720">
        <v>2</v>
      </c>
      <c r="S15" s="720" t="s">
        <v>734</v>
      </c>
      <c r="T15" s="720" t="s">
        <v>734</v>
      </c>
      <c r="U15" s="720">
        <v>8.4611860767815905E-2</v>
      </c>
      <c r="V15" s="720">
        <v>43.741283192884175</v>
      </c>
    </row>
    <row r="16" spans="1:22">
      <c r="A16" s="522">
        <v>7.3</v>
      </c>
      <c r="B16" s="521" t="s">
        <v>544</v>
      </c>
      <c r="C16" s="720"/>
      <c r="D16" s="720"/>
      <c r="E16" s="720"/>
      <c r="F16" s="720"/>
      <c r="G16" s="720"/>
      <c r="H16" s="720"/>
      <c r="I16" s="720"/>
      <c r="J16" s="720"/>
      <c r="K16" s="720"/>
      <c r="L16" s="720"/>
      <c r="M16" s="720"/>
      <c r="N16" s="720"/>
      <c r="O16" s="720"/>
      <c r="P16" s="720"/>
      <c r="Q16" s="720"/>
      <c r="R16" s="720"/>
      <c r="S16" s="720" t="s">
        <v>734</v>
      </c>
      <c r="T16" s="720" t="s">
        <v>734</v>
      </c>
      <c r="U16" s="720"/>
      <c r="V16" s="720"/>
    </row>
    <row r="17" spans="1:22">
      <c r="A17" s="528">
        <v>8</v>
      </c>
      <c r="B17" s="527" t="s">
        <v>543</v>
      </c>
      <c r="C17" s="720">
        <v>0</v>
      </c>
      <c r="D17" s="720">
        <v>0</v>
      </c>
      <c r="E17" s="720">
        <v>0</v>
      </c>
      <c r="F17" s="720">
        <v>0</v>
      </c>
      <c r="G17" s="720"/>
      <c r="H17" s="720">
        <v>0</v>
      </c>
      <c r="I17" s="720">
        <v>0</v>
      </c>
      <c r="J17" s="720">
        <v>0</v>
      </c>
      <c r="K17" s="720">
        <v>0</v>
      </c>
      <c r="L17" s="720"/>
      <c r="M17" s="720">
        <v>0</v>
      </c>
      <c r="N17" s="720">
        <v>0</v>
      </c>
      <c r="O17" s="720">
        <v>0</v>
      </c>
      <c r="P17" s="720">
        <v>0</v>
      </c>
      <c r="Q17" s="720"/>
      <c r="R17" s="720">
        <v>0</v>
      </c>
      <c r="S17" s="720">
        <v>0</v>
      </c>
      <c r="T17" s="720">
        <v>0</v>
      </c>
      <c r="U17" s="720">
        <v>0</v>
      </c>
      <c r="V17" s="720">
        <v>0</v>
      </c>
    </row>
    <row r="18" spans="1:22">
      <c r="A18" s="526">
        <v>9</v>
      </c>
      <c r="B18" s="525" t="s">
        <v>535</v>
      </c>
      <c r="C18" s="547">
        <v>0</v>
      </c>
      <c r="D18" s="547">
        <v>0</v>
      </c>
      <c r="E18" s="547">
        <v>0</v>
      </c>
      <c r="F18" s="547">
        <v>0</v>
      </c>
      <c r="G18" s="547"/>
      <c r="H18" s="547">
        <v>0</v>
      </c>
      <c r="I18" s="547">
        <v>0</v>
      </c>
      <c r="J18" s="547">
        <v>0</v>
      </c>
      <c r="K18" s="547">
        <v>0</v>
      </c>
      <c r="L18" s="547"/>
      <c r="M18" s="547">
        <v>0</v>
      </c>
      <c r="N18" s="547">
        <v>0</v>
      </c>
      <c r="O18" s="547">
        <v>0</v>
      </c>
      <c r="P18" s="547">
        <v>0</v>
      </c>
      <c r="Q18" s="547"/>
      <c r="R18" s="547">
        <v>0</v>
      </c>
      <c r="S18" s="547">
        <v>0</v>
      </c>
      <c r="T18" s="547">
        <v>0</v>
      </c>
      <c r="U18" s="547">
        <v>0</v>
      </c>
      <c r="V18" s="547">
        <v>0</v>
      </c>
    </row>
    <row r="19" spans="1:22">
      <c r="A19" s="524">
        <v>10</v>
      </c>
      <c r="B19" s="523" t="s">
        <v>546</v>
      </c>
      <c r="C19" s="720">
        <v>7218981.814907453</v>
      </c>
      <c r="D19" s="720">
        <v>6553838.0944174528</v>
      </c>
      <c r="E19" s="720">
        <v>0</v>
      </c>
      <c r="F19" s="720">
        <v>665143.72048999998</v>
      </c>
      <c r="G19" s="720">
        <v>0</v>
      </c>
      <c r="H19" s="720">
        <v>7481153.1935074572</v>
      </c>
      <c r="I19" s="720">
        <v>6651069.1782174567</v>
      </c>
      <c r="J19" s="720">
        <v>0</v>
      </c>
      <c r="K19" s="720">
        <v>830084.01529000001</v>
      </c>
      <c r="L19" s="720">
        <v>0</v>
      </c>
      <c r="M19" s="720">
        <v>487168.8297370089</v>
      </c>
      <c r="N19" s="720">
        <v>14791.952864296698</v>
      </c>
      <c r="O19" s="720">
        <v>0</v>
      </c>
      <c r="P19" s="720">
        <v>472376.87687271216</v>
      </c>
      <c r="Q19" s="720">
        <v>0</v>
      </c>
      <c r="R19" s="720">
        <v>159</v>
      </c>
      <c r="S19" s="720">
        <v>0.15</v>
      </c>
      <c r="T19" s="720">
        <v>0.16070399999999999</v>
      </c>
      <c r="U19" s="720">
        <v>7.2675738289933026E-2</v>
      </c>
      <c r="V19" s="720">
        <v>98.887789010332895</v>
      </c>
    </row>
    <row r="20" spans="1:22" ht="25.5">
      <c r="A20" s="522">
        <v>10.1</v>
      </c>
      <c r="B20" s="521" t="s">
        <v>550</v>
      </c>
      <c r="C20" s="548"/>
      <c r="D20" s="548"/>
      <c r="E20" s="548"/>
      <c r="F20" s="548"/>
      <c r="G20" s="548"/>
      <c r="H20" s="548"/>
      <c r="I20" s="548"/>
      <c r="J20" s="548"/>
      <c r="K20" s="548"/>
      <c r="L20" s="548"/>
      <c r="M20" s="548"/>
      <c r="N20" s="548"/>
      <c r="O20" s="548"/>
      <c r="P20" s="548"/>
      <c r="Q20" s="548"/>
      <c r="R20" s="548"/>
      <c r="S20" s="548"/>
      <c r="T20" s="548"/>
      <c r="U20" s="548"/>
      <c r="V20" s="54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1"/>
  <sheetViews>
    <sheetView topLeftCell="A48" zoomScale="80" zoomScaleNormal="80" workbookViewId="0">
      <selection activeCell="F55" sqref="F55:G71"/>
    </sheetView>
  </sheetViews>
  <sheetFormatPr defaultRowHeight="15"/>
  <cols>
    <col min="1" max="1" width="8.7109375" style="396"/>
    <col min="2" max="2" width="69.28515625" style="397" customWidth="1"/>
    <col min="3" max="3" width="13.7109375" customWidth="1"/>
    <col min="4" max="4" width="14.42578125" customWidth="1"/>
    <col min="5" max="8" width="13.28515625" customWidth="1"/>
  </cols>
  <sheetData>
    <row r="1" spans="1:8" s="5" customFormat="1" ht="14.25">
      <c r="A1" s="2" t="s">
        <v>30</v>
      </c>
      <c r="B1" s="3" t="str">
        <f>'Info '!C2</f>
        <v>JSC "VTB Bank (Georgia)"</v>
      </c>
      <c r="C1" s="3"/>
      <c r="D1" s="4"/>
      <c r="E1" s="4"/>
      <c r="F1" s="4"/>
      <c r="G1" s="4"/>
    </row>
    <row r="2" spans="1:8" s="5" customFormat="1" ht="14.25">
      <c r="A2" s="2" t="s">
        <v>31</v>
      </c>
      <c r="B2" s="324">
        <f>'Info '!D2</f>
        <v>45838</v>
      </c>
      <c r="C2" s="6"/>
      <c r="D2" s="7"/>
      <c r="E2" s="7"/>
      <c r="F2" s="7"/>
      <c r="G2" s="7"/>
      <c r="H2" s="8"/>
    </row>
    <row r="3" spans="1:8" s="5" customFormat="1" ht="14.25">
      <c r="A3" s="2"/>
      <c r="B3" s="6"/>
      <c r="C3" s="6"/>
      <c r="D3" s="7"/>
      <c r="E3" s="7"/>
      <c r="F3" s="7"/>
      <c r="G3" s="7"/>
      <c r="H3" s="8"/>
    </row>
    <row r="4" spans="1:8" ht="21" customHeight="1">
      <c r="A4" s="741" t="s">
        <v>6</v>
      </c>
      <c r="B4" s="742" t="s">
        <v>557</v>
      </c>
      <c r="C4" s="744" t="s">
        <v>558</v>
      </c>
      <c r="D4" s="744"/>
      <c r="E4" s="744"/>
      <c r="F4" s="744" t="s">
        <v>559</v>
      </c>
      <c r="G4" s="744"/>
      <c r="H4" s="745"/>
    </row>
    <row r="5" spans="1:8" ht="21" customHeight="1">
      <c r="A5" s="741"/>
      <c r="B5" s="743"/>
      <c r="C5" s="366" t="s">
        <v>32</v>
      </c>
      <c r="D5" s="366" t="s">
        <v>33</v>
      </c>
      <c r="E5" s="366" t="s">
        <v>34</v>
      </c>
      <c r="F5" s="366" t="s">
        <v>32</v>
      </c>
      <c r="G5" s="366" t="s">
        <v>33</v>
      </c>
      <c r="H5" s="366" t="s">
        <v>34</v>
      </c>
    </row>
    <row r="6" spans="1:8" ht="26.85" customHeight="1">
      <c r="A6" s="741"/>
      <c r="B6" s="367" t="s">
        <v>560</v>
      </c>
      <c r="C6" s="746"/>
      <c r="D6" s="747"/>
      <c r="E6" s="747"/>
      <c r="F6" s="747"/>
      <c r="G6" s="747"/>
      <c r="H6" s="748"/>
    </row>
    <row r="7" spans="1:8" ht="23.1" customHeight="1">
      <c r="A7" s="368">
        <v>1</v>
      </c>
      <c r="B7" s="369" t="s">
        <v>561</v>
      </c>
      <c r="C7" s="678">
        <v>99114063.549999997</v>
      </c>
      <c r="D7" s="678">
        <v>97582054.948799983</v>
      </c>
      <c r="E7" s="679">
        <f>C7+D7</f>
        <v>196696118.49879998</v>
      </c>
      <c r="F7" s="678">
        <v>85924190.599999994</v>
      </c>
      <c r="G7" s="678">
        <v>77076474.101099998</v>
      </c>
      <c r="H7" s="679">
        <f>F7+G7</f>
        <v>163000664.70109999</v>
      </c>
    </row>
    <row r="8" spans="1:8">
      <c r="A8" s="368">
        <v>1.1000000000000001</v>
      </c>
      <c r="B8" s="370" t="s">
        <v>562</v>
      </c>
      <c r="C8" s="678">
        <v>99113712.189999998</v>
      </c>
      <c r="D8" s="678">
        <v>90362151.298799977</v>
      </c>
      <c r="E8" s="679">
        <f t="shared" ref="E8:E36" si="0">C8+D8</f>
        <v>189475863.48879999</v>
      </c>
      <c r="F8" s="678">
        <v>85923839.239999995</v>
      </c>
      <c r="G8" s="678">
        <v>70196094.918300003</v>
      </c>
      <c r="H8" s="679">
        <f t="shared" ref="H8:H36" si="1">F8+G8</f>
        <v>156119934.15829998</v>
      </c>
    </row>
    <row r="9" spans="1:8">
      <c r="A9" s="368">
        <v>1.2</v>
      </c>
      <c r="B9" s="370" t="s">
        <v>563</v>
      </c>
      <c r="C9" s="678">
        <v>351.36</v>
      </c>
      <c r="D9" s="678">
        <v>0</v>
      </c>
      <c r="E9" s="679">
        <f t="shared" si="0"/>
        <v>351.36</v>
      </c>
      <c r="F9" s="678">
        <v>351.36</v>
      </c>
      <c r="G9" s="678">
        <v>0</v>
      </c>
      <c r="H9" s="679">
        <f t="shared" si="1"/>
        <v>351.36</v>
      </c>
    </row>
    <row r="10" spans="1:8">
      <c r="A10" s="368">
        <v>1.3</v>
      </c>
      <c r="B10" s="370" t="s">
        <v>564</v>
      </c>
      <c r="C10" s="678">
        <v>0</v>
      </c>
      <c r="D10" s="678">
        <v>7219903.6500000004</v>
      </c>
      <c r="E10" s="679">
        <f t="shared" si="0"/>
        <v>7219903.6500000004</v>
      </c>
      <c r="F10" s="678">
        <v>0</v>
      </c>
      <c r="G10" s="678">
        <v>6880379.1827999996</v>
      </c>
      <c r="H10" s="679">
        <f t="shared" si="1"/>
        <v>6880379.1827999996</v>
      </c>
    </row>
    <row r="11" spans="1:8">
      <c r="A11" s="368">
        <v>2</v>
      </c>
      <c r="B11" s="371" t="s">
        <v>565</v>
      </c>
      <c r="C11" s="678"/>
      <c r="D11" s="678"/>
      <c r="E11" s="679">
        <f t="shared" si="0"/>
        <v>0</v>
      </c>
      <c r="F11" s="678"/>
      <c r="G11" s="678"/>
      <c r="H11" s="679">
        <f t="shared" si="1"/>
        <v>0</v>
      </c>
    </row>
    <row r="12" spans="1:8">
      <c r="A12" s="368">
        <v>2.1</v>
      </c>
      <c r="B12" s="372" t="s">
        <v>566</v>
      </c>
      <c r="C12" s="678"/>
      <c r="D12" s="678"/>
      <c r="E12" s="679">
        <f t="shared" si="0"/>
        <v>0</v>
      </c>
      <c r="F12" s="678"/>
      <c r="G12" s="678"/>
      <c r="H12" s="679">
        <f t="shared" si="1"/>
        <v>0</v>
      </c>
    </row>
    <row r="13" spans="1:8" ht="26.85" customHeight="1">
      <c r="A13" s="368">
        <v>3</v>
      </c>
      <c r="B13" s="373" t="s">
        <v>567</v>
      </c>
      <c r="C13" s="678"/>
      <c r="D13" s="678"/>
      <c r="E13" s="679">
        <f t="shared" si="0"/>
        <v>0</v>
      </c>
      <c r="F13" s="678"/>
      <c r="G13" s="678"/>
      <c r="H13" s="679">
        <f t="shared" si="1"/>
        <v>0</v>
      </c>
    </row>
    <row r="14" spans="1:8" ht="26.85" customHeight="1">
      <c r="A14" s="368">
        <v>4</v>
      </c>
      <c r="B14" s="374" t="s">
        <v>568</v>
      </c>
      <c r="C14" s="678"/>
      <c r="D14" s="678"/>
      <c r="E14" s="679">
        <f t="shared" si="0"/>
        <v>0</v>
      </c>
      <c r="F14" s="678"/>
      <c r="G14" s="678"/>
      <c r="H14" s="679">
        <f t="shared" si="1"/>
        <v>0</v>
      </c>
    </row>
    <row r="15" spans="1:8" ht="24.6" customHeight="1">
      <c r="A15" s="368">
        <v>5</v>
      </c>
      <c r="B15" s="375" t="s">
        <v>569</v>
      </c>
      <c r="C15" s="680">
        <v>54000</v>
      </c>
      <c r="D15" s="680">
        <v>0</v>
      </c>
      <c r="E15" s="722">
        <f t="shared" si="0"/>
        <v>54000</v>
      </c>
      <c r="F15" s="678">
        <v>54000</v>
      </c>
      <c r="G15" s="680">
        <v>0</v>
      </c>
      <c r="H15" s="722">
        <f t="shared" si="1"/>
        <v>54000</v>
      </c>
    </row>
    <row r="16" spans="1:8">
      <c r="A16" s="368">
        <v>5.0999999999999996</v>
      </c>
      <c r="B16" s="376" t="s">
        <v>570</v>
      </c>
      <c r="C16" s="678">
        <v>54000</v>
      </c>
      <c r="D16" s="678">
        <v>0</v>
      </c>
      <c r="E16" s="679">
        <f t="shared" si="0"/>
        <v>54000</v>
      </c>
      <c r="F16" s="678">
        <v>54000</v>
      </c>
      <c r="G16" s="678">
        <v>0</v>
      </c>
      <c r="H16" s="679">
        <f t="shared" si="1"/>
        <v>54000</v>
      </c>
    </row>
    <row r="17" spans="1:8">
      <c r="A17" s="368">
        <v>5.2</v>
      </c>
      <c r="B17" s="376" t="s">
        <v>571</v>
      </c>
      <c r="C17" s="678"/>
      <c r="D17" s="678"/>
      <c r="E17" s="679">
        <f t="shared" si="0"/>
        <v>0</v>
      </c>
      <c r="F17" s="678"/>
      <c r="G17" s="678"/>
      <c r="H17" s="679">
        <f t="shared" si="1"/>
        <v>0</v>
      </c>
    </row>
    <row r="18" spans="1:8">
      <c r="A18" s="368">
        <v>5.3</v>
      </c>
      <c r="B18" s="377" t="s">
        <v>572</v>
      </c>
      <c r="C18" s="678"/>
      <c r="D18" s="678"/>
      <c r="E18" s="679">
        <f t="shared" si="0"/>
        <v>0</v>
      </c>
      <c r="F18" s="678"/>
      <c r="G18" s="678"/>
      <c r="H18" s="679">
        <f t="shared" si="1"/>
        <v>0</v>
      </c>
    </row>
    <row r="19" spans="1:8">
      <c r="A19" s="368">
        <v>6</v>
      </c>
      <c r="B19" s="373" t="s">
        <v>573</v>
      </c>
      <c r="C19" s="678">
        <v>48471641.228598222</v>
      </c>
      <c r="D19" s="678">
        <v>95047946.276518852</v>
      </c>
      <c r="E19" s="679">
        <f t="shared" si="0"/>
        <v>143519587.50511706</v>
      </c>
      <c r="F19" s="678">
        <v>75398091.399953991</v>
      </c>
      <c r="G19" s="678">
        <v>119607259.72307189</v>
      </c>
      <c r="H19" s="679">
        <f t="shared" si="1"/>
        <v>195005351.12302589</v>
      </c>
    </row>
    <row r="20" spans="1:8">
      <c r="A20" s="368">
        <v>6.1</v>
      </c>
      <c r="B20" s="376" t="s">
        <v>571</v>
      </c>
      <c r="C20" s="678"/>
      <c r="D20" s="678"/>
      <c r="E20" s="679">
        <f t="shared" si="0"/>
        <v>0</v>
      </c>
      <c r="F20" s="678"/>
      <c r="G20" s="678"/>
      <c r="H20" s="679">
        <f t="shared" si="1"/>
        <v>0</v>
      </c>
    </row>
    <row r="21" spans="1:8">
      <c r="A21" s="368">
        <v>6.2</v>
      </c>
      <c r="B21" s="377" t="s">
        <v>572</v>
      </c>
      <c r="C21" s="678">
        <v>48471641.228598222</v>
      </c>
      <c r="D21" s="678">
        <v>95047946.276518852</v>
      </c>
      <c r="E21" s="679">
        <f t="shared" si="0"/>
        <v>143519587.50511706</v>
      </c>
      <c r="F21" s="678">
        <v>75398091.399953991</v>
      </c>
      <c r="G21" s="678">
        <v>119607259.72307189</v>
      </c>
      <c r="H21" s="679">
        <f t="shared" si="1"/>
        <v>195005351.12302589</v>
      </c>
    </row>
    <row r="22" spans="1:8">
      <c r="A22" s="368">
        <v>7</v>
      </c>
      <c r="B22" s="371" t="s">
        <v>574</v>
      </c>
      <c r="C22" s="678"/>
      <c r="D22" s="678"/>
      <c r="E22" s="679">
        <f t="shared" si="0"/>
        <v>0</v>
      </c>
      <c r="F22" s="678">
        <v>0</v>
      </c>
      <c r="G22" s="678"/>
      <c r="H22" s="679">
        <f t="shared" si="1"/>
        <v>0</v>
      </c>
    </row>
    <row r="23" spans="1:8">
      <c r="A23" s="368">
        <v>8</v>
      </c>
      <c r="B23" s="378" t="s">
        <v>575</v>
      </c>
      <c r="C23" s="678"/>
      <c r="D23" s="678"/>
      <c r="E23" s="679">
        <f t="shared" si="0"/>
        <v>0</v>
      </c>
      <c r="F23" s="678"/>
      <c r="G23" s="678"/>
      <c r="H23" s="679">
        <f t="shared" si="1"/>
        <v>0</v>
      </c>
    </row>
    <row r="24" spans="1:8">
      <c r="A24" s="368">
        <v>9</v>
      </c>
      <c r="B24" s="374" t="s">
        <v>576</v>
      </c>
      <c r="C24" s="678">
        <v>61198018.200000003</v>
      </c>
      <c r="D24" s="678">
        <v>0</v>
      </c>
      <c r="E24" s="679">
        <f t="shared" si="0"/>
        <v>61198018.200000003</v>
      </c>
      <c r="F24" s="678">
        <v>62112391.230000004</v>
      </c>
      <c r="G24" s="678">
        <v>0</v>
      </c>
      <c r="H24" s="679">
        <f t="shared" si="1"/>
        <v>62112391.230000004</v>
      </c>
    </row>
    <row r="25" spans="1:8">
      <c r="A25" s="368">
        <v>9.1</v>
      </c>
      <c r="B25" s="376" t="s">
        <v>577</v>
      </c>
      <c r="C25" s="678">
        <v>33432418.200000003</v>
      </c>
      <c r="D25" s="678"/>
      <c r="E25" s="679">
        <f t="shared" si="0"/>
        <v>33432418.200000003</v>
      </c>
      <c r="F25" s="678">
        <v>33937909.550000004</v>
      </c>
      <c r="G25" s="678"/>
      <c r="H25" s="679">
        <f t="shared" si="1"/>
        <v>33937909.550000004</v>
      </c>
    </row>
    <row r="26" spans="1:8">
      <c r="A26" s="368">
        <v>9.1999999999999993</v>
      </c>
      <c r="B26" s="376" t="s">
        <v>578</v>
      </c>
      <c r="C26" s="678">
        <v>27765600</v>
      </c>
      <c r="D26" s="678"/>
      <c r="E26" s="679">
        <f t="shared" si="0"/>
        <v>27765600</v>
      </c>
      <c r="F26" s="678">
        <v>28174481.68</v>
      </c>
      <c r="G26" s="678"/>
      <c r="H26" s="679">
        <f t="shared" si="1"/>
        <v>28174481.68</v>
      </c>
    </row>
    <row r="27" spans="1:8">
      <c r="A27" s="368">
        <v>10</v>
      </c>
      <c r="B27" s="374" t="s">
        <v>579</v>
      </c>
      <c r="C27" s="678">
        <v>908838.35999999987</v>
      </c>
      <c r="D27" s="678">
        <v>0</v>
      </c>
      <c r="E27" s="679">
        <f t="shared" si="0"/>
        <v>908838.35999999987</v>
      </c>
      <c r="F27" s="678">
        <v>1120927.04</v>
      </c>
      <c r="G27" s="678">
        <v>0</v>
      </c>
      <c r="H27" s="679">
        <f t="shared" si="1"/>
        <v>1120927.04</v>
      </c>
    </row>
    <row r="28" spans="1:8">
      <c r="A28" s="368">
        <v>10.1</v>
      </c>
      <c r="B28" s="376" t="s">
        <v>580</v>
      </c>
      <c r="C28" s="678"/>
      <c r="D28" s="678"/>
      <c r="E28" s="679">
        <f t="shared" si="0"/>
        <v>0</v>
      </c>
      <c r="F28" s="678"/>
      <c r="G28" s="678"/>
      <c r="H28" s="679">
        <f t="shared" si="1"/>
        <v>0</v>
      </c>
    </row>
    <row r="29" spans="1:8">
      <c r="A29" s="368">
        <v>10.199999999999999</v>
      </c>
      <c r="B29" s="376" t="s">
        <v>581</v>
      </c>
      <c r="C29" s="678">
        <v>908838.35999999987</v>
      </c>
      <c r="D29" s="678"/>
      <c r="E29" s="679">
        <f t="shared" si="0"/>
        <v>908838.35999999987</v>
      </c>
      <c r="F29" s="678">
        <v>1120927.04</v>
      </c>
      <c r="G29" s="678"/>
      <c r="H29" s="679">
        <f t="shared" si="1"/>
        <v>1120927.04</v>
      </c>
    </row>
    <row r="30" spans="1:8">
      <c r="A30" s="368">
        <v>11</v>
      </c>
      <c r="B30" s="374" t="s">
        <v>582</v>
      </c>
      <c r="C30" s="678">
        <v>0</v>
      </c>
      <c r="D30" s="678">
        <v>0</v>
      </c>
      <c r="E30" s="679">
        <f t="shared" si="0"/>
        <v>0</v>
      </c>
      <c r="F30" s="678">
        <v>929001.43</v>
      </c>
      <c r="G30" s="678">
        <v>0</v>
      </c>
      <c r="H30" s="679">
        <f t="shared" si="1"/>
        <v>929001.43</v>
      </c>
    </row>
    <row r="31" spans="1:8">
      <c r="A31" s="368">
        <v>11.1</v>
      </c>
      <c r="B31" s="376" t="s">
        <v>583</v>
      </c>
      <c r="C31" s="678">
        <v>0</v>
      </c>
      <c r="D31" s="678"/>
      <c r="E31" s="679">
        <f t="shared" si="0"/>
        <v>0</v>
      </c>
      <c r="F31" s="678">
        <v>929001.43</v>
      </c>
      <c r="G31" s="678"/>
      <c r="H31" s="679">
        <f t="shared" si="1"/>
        <v>929001.43</v>
      </c>
    </row>
    <row r="32" spans="1:8">
      <c r="A32" s="368">
        <v>11.2</v>
      </c>
      <c r="B32" s="376" t="s">
        <v>584</v>
      </c>
      <c r="C32" s="678">
        <v>0</v>
      </c>
      <c r="D32" s="678"/>
      <c r="E32" s="679">
        <f t="shared" si="0"/>
        <v>0</v>
      </c>
      <c r="F32" s="678">
        <v>0</v>
      </c>
      <c r="G32" s="678"/>
      <c r="H32" s="679">
        <f t="shared" si="1"/>
        <v>0</v>
      </c>
    </row>
    <row r="33" spans="1:8">
      <c r="A33" s="368">
        <v>13</v>
      </c>
      <c r="B33" s="374" t="s">
        <v>585</v>
      </c>
      <c r="C33" s="678">
        <v>43340471.980000004</v>
      </c>
      <c r="D33" s="678">
        <v>712430.63089999999</v>
      </c>
      <c r="E33" s="679">
        <f t="shared" si="0"/>
        <v>44052902.610900007</v>
      </c>
      <c r="F33" s="678">
        <v>36754282.994530894</v>
      </c>
      <c r="G33" s="678">
        <v>3493205.4204000034</v>
      </c>
      <c r="H33" s="679">
        <f t="shared" si="1"/>
        <v>40247488.414930895</v>
      </c>
    </row>
    <row r="34" spans="1:8">
      <c r="A34" s="368">
        <v>13.1</v>
      </c>
      <c r="B34" s="379" t="s">
        <v>586</v>
      </c>
      <c r="C34" s="678">
        <v>27298636.440000001</v>
      </c>
      <c r="D34" s="678"/>
      <c r="E34" s="679">
        <f t="shared" si="0"/>
        <v>27298636.440000001</v>
      </c>
      <c r="F34" s="678">
        <v>22019563.32</v>
      </c>
      <c r="G34" s="678"/>
      <c r="H34" s="679">
        <f t="shared" si="1"/>
        <v>22019563.32</v>
      </c>
    </row>
    <row r="35" spans="1:8">
      <c r="A35" s="368">
        <v>13.2</v>
      </c>
      <c r="B35" s="379" t="s">
        <v>587</v>
      </c>
      <c r="C35" s="678"/>
      <c r="D35" s="678"/>
      <c r="E35" s="679">
        <f t="shared" si="0"/>
        <v>0</v>
      </c>
      <c r="F35" s="678"/>
      <c r="G35" s="678"/>
      <c r="H35" s="679">
        <f t="shared" si="1"/>
        <v>0</v>
      </c>
    </row>
    <row r="36" spans="1:8">
      <c r="A36" s="368">
        <v>14</v>
      </c>
      <c r="B36" s="380" t="s">
        <v>588</v>
      </c>
      <c r="C36" s="678">
        <v>253087033.31859827</v>
      </c>
      <c r="D36" s="678">
        <v>193342431.85621884</v>
      </c>
      <c r="E36" s="679">
        <f t="shared" si="0"/>
        <v>446429465.17481709</v>
      </c>
      <c r="F36" s="678">
        <v>262292884.69448489</v>
      </c>
      <c r="G36" s="678">
        <v>200176939.24457189</v>
      </c>
      <c r="H36" s="679">
        <f t="shared" si="1"/>
        <v>462469823.93905675</v>
      </c>
    </row>
    <row r="37" spans="1:8" ht="22.5" customHeight="1">
      <c r="A37" s="368"/>
      <c r="B37" s="381" t="s">
        <v>589</v>
      </c>
      <c r="C37" s="738"/>
      <c r="D37" s="739"/>
      <c r="E37" s="739"/>
      <c r="F37" s="739"/>
      <c r="G37" s="739"/>
      <c r="H37" s="740"/>
    </row>
    <row r="38" spans="1:8">
      <c r="A38" s="368">
        <v>15</v>
      </c>
      <c r="B38" s="382" t="s">
        <v>590</v>
      </c>
      <c r="C38" s="678"/>
      <c r="D38" s="678"/>
      <c r="E38" s="679">
        <f>C38+D38</f>
        <v>0</v>
      </c>
      <c r="F38" s="678"/>
      <c r="G38" s="678"/>
      <c r="H38" s="679">
        <f>F38+G38</f>
        <v>0</v>
      </c>
    </row>
    <row r="39" spans="1:8">
      <c r="A39" s="383">
        <v>15.1</v>
      </c>
      <c r="B39" s="384" t="s">
        <v>566</v>
      </c>
      <c r="C39" s="678"/>
      <c r="D39" s="678"/>
      <c r="E39" s="679">
        <f t="shared" ref="E39:E53" si="2">C39+D39</f>
        <v>0</v>
      </c>
      <c r="F39" s="678"/>
      <c r="G39" s="678"/>
      <c r="H39" s="679">
        <f t="shared" ref="H39:H53" si="3">F39+G39</f>
        <v>0</v>
      </c>
    </row>
    <row r="40" spans="1:8" ht="24" customHeight="1">
      <c r="A40" s="383">
        <v>16</v>
      </c>
      <c r="B40" s="371" t="s">
        <v>591</v>
      </c>
      <c r="C40" s="678"/>
      <c r="D40" s="678"/>
      <c r="E40" s="679">
        <f t="shared" si="2"/>
        <v>0</v>
      </c>
      <c r="F40" s="678"/>
      <c r="G40" s="678"/>
      <c r="H40" s="679">
        <f t="shared" si="3"/>
        <v>0</v>
      </c>
    </row>
    <row r="41" spans="1:8">
      <c r="A41" s="383">
        <v>17</v>
      </c>
      <c r="B41" s="371" t="s">
        <v>592</v>
      </c>
      <c r="C41" s="678">
        <v>12049603.280000001</v>
      </c>
      <c r="D41" s="678">
        <v>636107.23970000003</v>
      </c>
      <c r="E41" s="679">
        <f t="shared" si="2"/>
        <v>12685710.519700002</v>
      </c>
      <c r="F41" s="678">
        <v>15606573.810000002</v>
      </c>
      <c r="G41" s="678">
        <v>1377927.6125</v>
      </c>
      <c r="H41" s="679">
        <f t="shared" si="3"/>
        <v>16984501.422500003</v>
      </c>
    </row>
    <row r="42" spans="1:8">
      <c r="A42" s="383">
        <v>17.100000000000001</v>
      </c>
      <c r="B42" s="385" t="s">
        <v>593</v>
      </c>
      <c r="C42" s="678">
        <v>12049603.280000001</v>
      </c>
      <c r="D42" s="678">
        <v>636107.23970000003</v>
      </c>
      <c r="E42" s="679">
        <f t="shared" si="2"/>
        <v>12685710.519700002</v>
      </c>
      <c r="F42" s="678">
        <v>15606573.810000002</v>
      </c>
      <c r="G42" s="678">
        <v>1377927.6125</v>
      </c>
      <c r="H42" s="679">
        <f t="shared" si="3"/>
        <v>16984501.422500003</v>
      </c>
    </row>
    <row r="43" spans="1:8">
      <c r="A43" s="383">
        <v>17.2</v>
      </c>
      <c r="B43" s="386" t="s">
        <v>594</v>
      </c>
      <c r="C43" s="678"/>
      <c r="D43" s="678"/>
      <c r="E43" s="679">
        <f t="shared" si="2"/>
        <v>0</v>
      </c>
      <c r="F43" s="678"/>
      <c r="G43" s="678"/>
      <c r="H43" s="679">
        <f t="shared" si="3"/>
        <v>0</v>
      </c>
    </row>
    <row r="44" spans="1:8">
      <c r="A44" s="383">
        <v>17.3</v>
      </c>
      <c r="B44" s="385" t="s">
        <v>595</v>
      </c>
      <c r="C44" s="678"/>
      <c r="D44" s="678"/>
      <c r="E44" s="679">
        <f t="shared" si="2"/>
        <v>0</v>
      </c>
      <c r="F44" s="678"/>
      <c r="G44" s="678"/>
      <c r="H44" s="679">
        <f t="shared" si="3"/>
        <v>0</v>
      </c>
    </row>
    <row r="45" spans="1:8">
      <c r="A45" s="383">
        <v>17.399999999999999</v>
      </c>
      <c r="B45" s="385" t="s">
        <v>596</v>
      </c>
      <c r="C45" s="678"/>
      <c r="D45" s="678"/>
      <c r="E45" s="679">
        <f t="shared" si="2"/>
        <v>0</v>
      </c>
      <c r="F45" s="678"/>
      <c r="G45" s="678"/>
      <c r="H45" s="679">
        <f t="shared" si="3"/>
        <v>0</v>
      </c>
    </row>
    <row r="46" spans="1:8">
      <c r="A46" s="383">
        <v>18</v>
      </c>
      <c r="B46" s="387" t="s">
        <v>597</v>
      </c>
      <c r="C46" s="678">
        <v>7936.323542213453</v>
      </c>
      <c r="D46" s="678">
        <v>9.4853153738029672</v>
      </c>
      <c r="E46" s="679">
        <f t="shared" si="2"/>
        <v>7945.8088575872562</v>
      </c>
      <c r="F46" s="678">
        <v>8132.6627298154999</v>
      </c>
      <c r="G46" s="678">
        <v>35</v>
      </c>
      <c r="H46" s="679">
        <f t="shared" si="3"/>
        <v>8167.6627298154999</v>
      </c>
    </row>
    <row r="47" spans="1:8">
      <c r="A47" s="383">
        <v>19</v>
      </c>
      <c r="B47" s="387" t="s">
        <v>598</v>
      </c>
      <c r="C47" s="678">
        <v>121279</v>
      </c>
      <c r="D47" s="678">
        <v>0</v>
      </c>
      <c r="E47" s="679">
        <f t="shared" si="2"/>
        <v>121279</v>
      </c>
      <c r="F47" s="678">
        <v>124830.15</v>
      </c>
      <c r="G47" s="678">
        <v>0</v>
      </c>
      <c r="H47" s="679">
        <f t="shared" si="3"/>
        <v>124830.15</v>
      </c>
    </row>
    <row r="48" spans="1:8">
      <c r="A48" s="383">
        <v>19.100000000000001</v>
      </c>
      <c r="B48" s="388" t="s">
        <v>599</v>
      </c>
      <c r="C48" s="678">
        <v>0</v>
      </c>
      <c r="D48" s="678">
        <v>0</v>
      </c>
      <c r="E48" s="679">
        <f t="shared" si="2"/>
        <v>0</v>
      </c>
      <c r="F48" s="678">
        <v>17775.150000000001</v>
      </c>
      <c r="G48" s="678">
        <v>0</v>
      </c>
      <c r="H48" s="679">
        <f t="shared" si="3"/>
        <v>17775.150000000001</v>
      </c>
    </row>
    <row r="49" spans="1:8">
      <c r="A49" s="383">
        <v>19.2</v>
      </c>
      <c r="B49" s="389" t="s">
        <v>600</v>
      </c>
      <c r="C49" s="678">
        <v>121279</v>
      </c>
      <c r="D49" s="678">
        <v>0</v>
      </c>
      <c r="E49" s="679">
        <f t="shared" si="2"/>
        <v>121279</v>
      </c>
      <c r="F49" s="678">
        <v>107055</v>
      </c>
      <c r="G49" s="678">
        <v>0</v>
      </c>
      <c r="H49" s="679">
        <f t="shared" si="3"/>
        <v>107055</v>
      </c>
    </row>
    <row r="50" spans="1:8">
      <c r="A50" s="383">
        <v>20</v>
      </c>
      <c r="B50" s="390" t="s">
        <v>601</v>
      </c>
      <c r="C50" s="678">
        <v>0</v>
      </c>
      <c r="D50" s="678">
        <v>127129822.8883</v>
      </c>
      <c r="E50" s="679">
        <f t="shared" si="2"/>
        <v>127129822.8883</v>
      </c>
      <c r="F50" s="678">
        <v>0</v>
      </c>
      <c r="G50" s="678">
        <v>110466980.5587</v>
      </c>
      <c r="H50" s="679">
        <f t="shared" si="3"/>
        <v>110466980.5587</v>
      </c>
    </row>
    <row r="51" spans="1:8">
      <c r="A51" s="383">
        <v>21</v>
      </c>
      <c r="B51" s="378" t="s">
        <v>602</v>
      </c>
      <c r="C51" s="678">
        <v>2037508.93</v>
      </c>
      <c r="D51" s="678">
        <v>16967576.494100001</v>
      </c>
      <c r="E51" s="679">
        <f t="shared" si="2"/>
        <v>19005085.4241</v>
      </c>
      <c r="F51" s="678">
        <v>2170673.79</v>
      </c>
      <c r="G51" s="678">
        <v>16310178.392499994</v>
      </c>
      <c r="H51" s="679">
        <f t="shared" si="3"/>
        <v>18480852.182499994</v>
      </c>
    </row>
    <row r="52" spans="1:8">
      <c r="A52" s="383">
        <v>21.1</v>
      </c>
      <c r="B52" s="386" t="s">
        <v>603</v>
      </c>
      <c r="C52" s="678">
        <v>1060412.6299999999</v>
      </c>
      <c r="D52" s="678"/>
      <c r="E52" s="679">
        <f t="shared" si="2"/>
        <v>1060412.6299999999</v>
      </c>
      <c r="F52" s="678">
        <v>1060412.6299999999</v>
      </c>
      <c r="G52" s="678"/>
      <c r="H52" s="679">
        <f t="shared" si="3"/>
        <v>1060412.6299999999</v>
      </c>
    </row>
    <row r="53" spans="1:8">
      <c r="A53" s="383">
        <v>22</v>
      </c>
      <c r="B53" s="391" t="s">
        <v>604</v>
      </c>
      <c r="C53" s="678">
        <v>14216327.533542214</v>
      </c>
      <c r="D53" s="678">
        <v>144733516.10741538</v>
      </c>
      <c r="E53" s="679">
        <f t="shared" si="2"/>
        <v>158949843.64095759</v>
      </c>
      <c r="F53" s="678">
        <v>17910210.412729818</v>
      </c>
      <c r="G53" s="678">
        <v>128155121.56369999</v>
      </c>
      <c r="H53" s="679">
        <f t="shared" si="3"/>
        <v>146065331.97642982</v>
      </c>
    </row>
    <row r="54" spans="1:8" ht="24" customHeight="1">
      <c r="A54" s="383"/>
      <c r="B54" s="392" t="s">
        <v>605</v>
      </c>
      <c r="C54" s="738"/>
      <c r="D54" s="739"/>
      <c r="E54" s="739"/>
      <c r="F54" s="739"/>
      <c r="G54" s="739"/>
      <c r="H54" s="740"/>
    </row>
    <row r="55" spans="1:8">
      <c r="A55" s="383">
        <v>23</v>
      </c>
      <c r="B55" s="390" t="s">
        <v>606</v>
      </c>
      <c r="C55" s="678">
        <v>209008277</v>
      </c>
      <c r="D55" s="678"/>
      <c r="E55" s="679">
        <f>C55+D55</f>
        <v>209008277</v>
      </c>
      <c r="F55" s="678">
        <v>209008277</v>
      </c>
      <c r="G55" s="678"/>
      <c r="H55" s="679">
        <f>F55+G55</f>
        <v>209008277</v>
      </c>
    </row>
    <row r="56" spans="1:8">
      <c r="A56" s="383">
        <v>24</v>
      </c>
      <c r="B56" s="390" t="s">
        <v>607</v>
      </c>
      <c r="C56" s="678"/>
      <c r="D56" s="678"/>
      <c r="E56" s="679">
        <f t="shared" ref="E56:E69" si="4">C56+D56</f>
        <v>0</v>
      </c>
      <c r="F56" s="678"/>
      <c r="G56" s="678"/>
      <c r="H56" s="679">
        <f t="shared" ref="H56:H69" si="5">F56+G56</f>
        <v>0</v>
      </c>
    </row>
    <row r="57" spans="1:8">
      <c r="A57" s="383">
        <v>25</v>
      </c>
      <c r="B57" s="387" t="s">
        <v>608</v>
      </c>
      <c r="C57" s="678"/>
      <c r="D57" s="678"/>
      <c r="E57" s="679">
        <f t="shared" si="4"/>
        <v>0</v>
      </c>
      <c r="F57" s="678"/>
      <c r="G57" s="678"/>
      <c r="H57" s="679">
        <f t="shared" si="5"/>
        <v>0</v>
      </c>
    </row>
    <row r="58" spans="1:8">
      <c r="A58" s="383">
        <v>26</v>
      </c>
      <c r="B58" s="387" t="s">
        <v>609</v>
      </c>
      <c r="C58" s="678"/>
      <c r="D58" s="678"/>
      <c r="E58" s="679">
        <f t="shared" si="4"/>
        <v>0</v>
      </c>
      <c r="F58" s="678"/>
      <c r="G58" s="678"/>
      <c r="H58" s="679">
        <f t="shared" si="5"/>
        <v>0</v>
      </c>
    </row>
    <row r="59" spans="1:8">
      <c r="A59" s="383">
        <v>27</v>
      </c>
      <c r="B59" s="387" t="s">
        <v>610</v>
      </c>
      <c r="C59" s="678">
        <v>0</v>
      </c>
      <c r="D59" s="678">
        <v>58835300</v>
      </c>
      <c r="E59" s="679">
        <f t="shared" si="4"/>
        <v>58835300</v>
      </c>
      <c r="F59" s="678">
        <v>0</v>
      </c>
      <c r="G59" s="678">
        <v>56154400</v>
      </c>
      <c r="H59" s="679">
        <f t="shared" si="5"/>
        <v>56154400</v>
      </c>
    </row>
    <row r="60" spans="1:8">
      <c r="A60" s="383">
        <v>27.1</v>
      </c>
      <c r="B60" s="385" t="s">
        <v>611</v>
      </c>
      <c r="C60" s="678">
        <v>0</v>
      </c>
      <c r="D60" s="678">
        <v>58835300</v>
      </c>
      <c r="E60" s="679">
        <f t="shared" si="4"/>
        <v>58835300</v>
      </c>
      <c r="F60" s="678">
        <v>0</v>
      </c>
      <c r="G60" s="678">
        <v>56154400</v>
      </c>
      <c r="H60" s="679">
        <f t="shared" si="5"/>
        <v>56154400</v>
      </c>
    </row>
    <row r="61" spans="1:8">
      <c r="A61" s="383">
        <v>27.2</v>
      </c>
      <c r="B61" s="385" t="s">
        <v>612</v>
      </c>
      <c r="C61" s="678"/>
      <c r="D61" s="678"/>
      <c r="E61" s="679">
        <f t="shared" si="4"/>
        <v>0</v>
      </c>
      <c r="F61" s="678"/>
      <c r="G61" s="678"/>
      <c r="H61" s="679">
        <f t="shared" si="5"/>
        <v>0</v>
      </c>
    </row>
    <row r="62" spans="1:8">
      <c r="A62" s="383">
        <v>28</v>
      </c>
      <c r="B62" s="393" t="s">
        <v>613</v>
      </c>
      <c r="C62" s="678"/>
      <c r="D62" s="678"/>
      <c r="E62" s="679">
        <f t="shared" si="4"/>
        <v>0</v>
      </c>
      <c r="F62" s="678"/>
      <c r="G62" s="678"/>
      <c r="H62" s="679">
        <f t="shared" si="5"/>
        <v>0</v>
      </c>
    </row>
    <row r="63" spans="1:8">
      <c r="A63" s="383">
        <v>29</v>
      </c>
      <c r="B63" s="387" t="s">
        <v>614</v>
      </c>
      <c r="C63" s="678">
        <v>12418942</v>
      </c>
      <c r="D63" s="678">
        <v>0</v>
      </c>
      <c r="E63" s="679">
        <f t="shared" si="4"/>
        <v>12418942</v>
      </c>
      <c r="F63" s="678">
        <v>11691975</v>
      </c>
      <c r="G63" s="678">
        <v>0</v>
      </c>
      <c r="H63" s="679">
        <f t="shared" si="5"/>
        <v>11691975</v>
      </c>
    </row>
    <row r="64" spans="1:8">
      <c r="A64" s="383">
        <v>29.1</v>
      </c>
      <c r="B64" s="377" t="s">
        <v>615</v>
      </c>
      <c r="C64" s="678">
        <v>12418942</v>
      </c>
      <c r="D64" s="678"/>
      <c r="E64" s="679">
        <f t="shared" si="4"/>
        <v>12418942</v>
      </c>
      <c r="F64" s="678">
        <v>11691975</v>
      </c>
      <c r="G64" s="678"/>
      <c r="H64" s="679">
        <f t="shared" si="5"/>
        <v>11691975</v>
      </c>
    </row>
    <row r="65" spans="1:8" ht="25.35" customHeight="1">
      <c r="A65" s="383">
        <v>29.2</v>
      </c>
      <c r="B65" s="401" t="s">
        <v>616</v>
      </c>
      <c r="C65" s="678"/>
      <c r="D65" s="678"/>
      <c r="E65" s="679">
        <f t="shared" si="4"/>
        <v>0</v>
      </c>
      <c r="F65" s="678"/>
      <c r="G65" s="678"/>
      <c r="H65" s="679">
        <f t="shared" si="5"/>
        <v>0</v>
      </c>
    </row>
    <row r="66" spans="1:8" ht="22.5" customHeight="1">
      <c r="A66" s="383">
        <v>29.3</v>
      </c>
      <c r="B66" s="401" t="s">
        <v>617</v>
      </c>
      <c r="C66" s="678"/>
      <c r="D66" s="678"/>
      <c r="E66" s="679">
        <f t="shared" si="4"/>
        <v>0</v>
      </c>
      <c r="F66" s="678"/>
      <c r="G66" s="678"/>
      <c r="H66" s="679">
        <f t="shared" si="5"/>
        <v>0</v>
      </c>
    </row>
    <row r="67" spans="1:8">
      <c r="A67" s="383">
        <v>30</v>
      </c>
      <c r="B67" s="374" t="s">
        <v>618</v>
      </c>
      <c r="C67" s="678">
        <v>7217102.5330147147</v>
      </c>
      <c r="D67" s="678"/>
      <c r="E67" s="679">
        <f t="shared" si="4"/>
        <v>7217102.5330147147</v>
      </c>
      <c r="F67" s="678">
        <v>39549839.962626934</v>
      </c>
      <c r="G67" s="678"/>
      <c r="H67" s="679">
        <f t="shared" si="5"/>
        <v>39549839.962626934</v>
      </c>
    </row>
    <row r="68" spans="1:8">
      <c r="A68" s="383">
        <v>31</v>
      </c>
      <c r="B68" s="394" t="s">
        <v>619</v>
      </c>
      <c r="C68" s="678">
        <v>228644321.53301471</v>
      </c>
      <c r="D68" s="678">
        <v>58835300</v>
      </c>
      <c r="E68" s="679">
        <f t="shared" si="4"/>
        <v>287479621.53301471</v>
      </c>
      <c r="F68" s="678">
        <v>260250091.96262693</v>
      </c>
      <c r="G68" s="678">
        <v>56154400</v>
      </c>
      <c r="H68" s="679">
        <f t="shared" si="5"/>
        <v>316404491.96262693</v>
      </c>
    </row>
    <row r="69" spans="1:8">
      <c r="A69" s="383">
        <v>32</v>
      </c>
      <c r="B69" s="395" t="s">
        <v>620</v>
      </c>
      <c r="C69" s="678">
        <v>242860649.06655693</v>
      </c>
      <c r="D69" s="678">
        <v>203568816.10741538</v>
      </c>
      <c r="E69" s="679">
        <f t="shared" si="4"/>
        <v>446429465.17397231</v>
      </c>
      <c r="F69" s="678">
        <v>278160302.37535673</v>
      </c>
      <c r="G69" s="678">
        <v>184309521.56369999</v>
      </c>
      <c r="H69" s="679">
        <f t="shared" si="5"/>
        <v>462469823.93905675</v>
      </c>
    </row>
    <row r="70" spans="1:8">
      <c r="C70" s="612"/>
      <c r="D70" s="612"/>
      <c r="E70" s="612"/>
      <c r="F70" s="612"/>
      <c r="G70" s="612"/>
      <c r="H70" s="612"/>
    </row>
    <row r="71" spans="1:8">
      <c r="C71" s="612"/>
      <c r="D71" s="612"/>
      <c r="E71" s="612"/>
      <c r="F71" s="612"/>
      <c r="G71" s="612"/>
      <c r="H71" s="612"/>
    </row>
    <row r="72" spans="1:8">
      <c r="C72" s="612"/>
      <c r="D72" s="612"/>
      <c r="E72" s="612"/>
      <c r="F72" s="612"/>
      <c r="G72" s="612"/>
      <c r="H72" s="612"/>
    </row>
    <row r="73" spans="1:8">
      <c r="C73" s="612"/>
      <c r="D73" s="612"/>
      <c r="E73" s="612"/>
      <c r="F73" s="612"/>
      <c r="G73" s="612"/>
      <c r="H73" s="612"/>
    </row>
    <row r="74" spans="1:8">
      <c r="C74" s="612"/>
      <c r="D74" s="612"/>
      <c r="E74" s="612"/>
      <c r="F74" s="612"/>
      <c r="G74" s="612"/>
      <c r="H74" s="612"/>
    </row>
    <row r="75" spans="1:8">
      <c r="C75" s="612"/>
      <c r="D75" s="612"/>
      <c r="E75" s="612"/>
      <c r="F75" s="612"/>
      <c r="G75" s="612"/>
      <c r="H75" s="612"/>
    </row>
    <row r="76" spans="1:8">
      <c r="C76" s="612"/>
      <c r="D76" s="612"/>
      <c r="E76" s="612"/>
      <c r="F76" s="612"/>
      <c r="G76" s="612"/>
      <c r="H76" s="612"/>
    </row>
    <row r="77" spans="1:8">
      <c r="C77" s="612"/>
      <c r="D77" s="612"/>
      <c r="E77" s="612"/>
      <c r="F77" s="612"/>
      <c r="G77" s="612"/>
      <c r="H77" s="612"/>
    </row>
    <row r="78" spans="1:8">
      <c r="C78" s="612"/>
      <c r="D78" s="612"/>
      <c r="E78" s="612"/>
      <c r="F78" s="612"/>
      <c r="G78" s="612"/>
      <c r="H78" s="612"/>
    </row>
    <row r="79" spans="1:8">
      <c r="C79" s="612"/>
      <c r="D79" s="612"/>
      <c r="E79" s="612"/>
      <c r="F79" s="612"/>
      <c r="G79" s="612"/>
      <c r="H79" s="612"/>
    </row>
    <row r="80" spans="1:8">
      <c r="C80" s="612"/>
      <c r="D80" s="612"/>
      <c r="E80" s="612"/>
      <c r="F80" s="612"/>
      <c r="G80" s="612"/>
      <c r="H80" s="612"/>
    </row>
    <row r="81" spans="3:8">
      <c r="C81" s="612"/>
      <c r="D81" s="612"/>
      <c r="E81" s="612"/>
      <c r="F81" s="612"/>
      <c r="G81" s="612"/>
      <c r="H81" s="612"/>
    </row>
    <row r="82" spans="3:8">
      <c r="C82" s="612"/>
      <c r="D82" s="612"/>
      <c r="E82" s="612"/>
      <c r="F82" s="612"/>
      <c r="G82" s="612"/>
      <c r="H82" s="612"/>
    </row>
    <row r="83" spans="3:8">
      <c r="C83" s="612"/>
      <c r="D83" s="612"/>
      <c r="E83" s="612"/>
      <c r="F83" s="612"/>
      <c r="G83" s="612"/>
      <c r="H83" s="612"/>
    </row>
    <row r="84" spans="3:8">
      <c r="C84" s="612"/>
      <c r="D84" s="612"/>
      <c r="E84" s="612"/>
      <c r="F84" s="612"/>
      <c r="G84" s="612"/>
      <c r="H84" s="612"/>
    </row>
    <row r="85" spans="3:8">
      <c r="C85" s="612"/>
      <c r="D85" s="612"/>
      <c r="E85" s="612"/>
      <c r="F85" s="612"/>
      <c r="G85" s="612"/>
      <c r="H85" s="612"/>
    </row>
    <row r="86" spans="3:8">
      <c r="C86" s="612"/>
      <c r="D86" s="612"/>
      <c r="E86" s="612"/>
      <c r="F86" s="612"/>
      <c r="G86" s="612"/>
      <c r="H86" s="612"/>
    </row>
    <row r="87" spans="3:8">
      <c r="C87" s="612"/>
      <c r="D87" s="612"/>
      <c r="E87" s="612"/>
      <c r="F87" s="612"/>
      <c r="G87" s="612"/>
      <c r="H87" s="612"/>
    </row>
    <row r="88" spans="3:8">
      <c r="C88" s="612"/>
      <c r="D88" s="612"/>
      <c r="E88" s="612"/>
      <c r="F88" s="612"/>
      <c r="G88" s="612"/>
      <c r="H88" s="612"/>
    </row>
    <row r="89" spans="3:8">
      <c r="C89" s="612"/>
      <c r="D89" s="612"/>
      <c r="E89" s="612"/>
      <c r="F89" s="612"/>
      <c r="G89" s="612"/>
      <c r="H89" s="612"/>
    </row>
    <row r="90" spans="3:8">
      <c r="C90" s="612"/>
      <c r="D90" s="612"/>
      <c r="E90" s="612"/>
      <c r="F90" s="612"/>
      <c r="G90" s="612"/>
      <c r="H90" s="612"/>
    </row>
    <row r="91" spans="3:8">
      <c r="C91" s="612"/>
      <c r="D91" s="612"/>
      <c r="E91" s="612"/>
      <c r="F91" s="612"/>
      <c r="G91" s="612"/>
      <c r="H91" s="612"/>
    </row>
    <row r="92" spans="3:8">
      <c r="C92" s="612"/>
      <c r="D92" s="612"/>
      <c r="E92" s="612"/>
      <c r="F92" s="612"/>
      <c r="G92" s="612"/>
      <c r="H92" s="612"/>
    </row>
    <row r="93" spans="3:8">
      <c r="C93" s="612"/>
      <c r="D93" s="612"/>
      <c r="E93" s="612"/>
      <c r="F93" s="612"/>
      <c r="G93" s="612"/>
      <c r="H93" s="612"/>
    </row>
    <row r="94" spans="3:8">
      <c r="C94" s="612"/>
      <c r="D94" s="612"/>
      <c r="E94" s="612"/>
      <c r="F94" s="612"/>
      <c r="G94" s="612"/>
      <c r="H94" s="612"/>
    </row>
    <row r="95" spans="3:8">
      <c r="C95" s="612"/>
      <c r="D95" s="612"/>
      <c r="E95" s="612"/>
      <c r="F95" s="612"/>
      <c r="G95" s="612"/>
      <c r="H95" s="612"/>
    </row>
    <row r="96" spans="3:8">
      <c r="C96" s="612"/>
      <c r="D96" s="612"/>
      <c r="E96" s="612"/>
      <c r="F96" s="612"/>
      <c r="G96" s="612"/>
      <c r="H96" s="612"/>
    </row>
    <row r="97" spans="3:8">
      <c r="C97" s="612"/>
      <c r="D97" s="612"/>
      <c r="E97" s="612"/>
      <c r="F97" s="612"/>
      <c r="G97" s="612"/>
      <c r="H97" s="612"/>
    </row>
    <row r="98" spans="3:8">
      <c r="C98" s="612"/>
      <c r="D98" s="612"/>
      <c r="E98" s="612"/>
      <c r="F98" s="612"/>
      <c r="G98" s="612"/>
      <c r="H98" s="612"/>
    </row>
    <row r="99" spans="3:8">
      <c r="C99" s="612"/>
      <c r="D99" s="612"/>
      <c r="E99" s="612"/>
      <c r="F99" s="612"/>
      <c r="G99" s="612"/>
      <c r="H99" s="612"/>
    </row>
    <row r="100" spans="3:8">
      <c r="C100" s="612"/>
      <c r="D100" s="612"/>
      <c r="E100" s="612"/>
      <c r="F100" s="612"/>
      <c r="G100" s="612"/>
      <c r="H100" s="612"/>
    </row>
    <row r="101" spans="3:8">
      <c r="C101" s="612"/>
      <c r="D101" s="612"/>
      <c r="E101" s="612"/>
      <c r="F101" s="612"/>
      <c r="G101" s="612"/>
      <c r="H101" s="612"/>
    </row>
    <row r="102" spans="3:8">
      <c r="C102" s="612"/>
      <c r="D102" s="612"/>
      <c r="E102" s="612"/>
      <c r="F102" s="612"/>
      <c r="G102" s="612"/>
      <c r="H102" s="612"/>
    </row>
    <row r="103" spans="3:8">
      <c r="C103" s="612"/>
      <c r="D103" s="612"/>
      <c r="E103" s="612"/>
      <c r="F103" s="612"/>
      <c r="G103" s="612"/>
      <c r="H103" s="612"/>
    </row>
    <row r="104" spans="3:8">
      <c r="C104" s="612"/>
      <c r="D104" s="612"/>
      <c r="E104" s="612"/>
      <c r="F104" s="612"/>
      <c r="G104" s="612"/>
      <c r="H104" s="612"/>
    </row>
    <row r="105" spans="3:8">
      <c r="C105" s="612"/>
      <c r="D105" s="612"/>
      <c r="E105" s="612"/>
      <c r="F105" s="612"/>
      <c r="G105" s="612"/>
      <c r="H105" s="612"/>
    </row>
    <row r="106" spans="3:8">
      <c r="C106" s="612"/>
      <c r="D106" s="612"/>
      <c r="E106" s="612"/>
      <c r="F106" s="612"/>
      <c r="G106" s="612"/>
      <c r="H106" s="612"/>
    </row>
    <row r="107" spans="3:8">
      <c r="C107" s="612"/>
      <c r="D107" s="612"/>
      <c r="E107" s="612"/>
      <c r="F107" s="612"/>
      <c r="G107" s="612"/>
      <c r="H107" s="612"/>
    </row>
    <row r="108" spans="3:8">
      <c r="C108" s="612"/>
      <c r="D108" s="612"/>
      <c r="E108" s="612"/>
      <c r="F108" s="612"/>
      <c r="G108" s="612"/>
      <c r="H108" s="612"/>
    </row>
    <row r="109" spans="3:8">
      <c r="C109" s="612"/>
      <c r="D109" s="612"/>
      <c r="E109" s="612"/>
      <c r="F109" s="612"/>
      <c r="G109" s="612"/>
      <c r="H109" s="612"/>
    </row>
    <row r="110" spans="3:8">
      <c r="C110" s="612"/>
      <c r="D110" s="612"/>
      <c r="E110" s="612"/>
      <c r="F110" s="612"/>
      <c r="G110" s="612"/>
      <c r="H110" s="612"/>
    </row>
    <row r="111" spans="3:8">
      <c r="C111" s="612"/>
      <c r="D111" s="612"/>
      <c r="E111" s="612"/>
      <c r="F111" s="612"/>
      <c r="G111" s="612"/>
      <c r="H111" s="612"/>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10"/>
  <sheetViews>
    <sheetView topLeftCell="A35" zoomScale="80" zoomScaleNormal="80" workbookViewId="0">
      <selection activeCell="F6" sqref="F6:G56"/>
    </sheetView>
  </sheetViews>
  <sheetFormatPr defaultRowHeight="15"/>
  <cols>
    <col min="2" max="2" width="66.7109375" customWidth="1"/>
    <col min="3" max="8" width="17.7109375" customWidth="1"/>
  </cols>
  <sheetData>
    <row r="1" spans="1:8" s="5" customFormat="1" ht="14.25">
      <c r="A1" s="2" t="s">
        <v>30</v>
      </c>
      <c r="B1" s="3" t="str">
        <f>'Info '!C2</f>
        <v>JSC "VTB Bank (Georgia)"</v>
      </c>
      <c r="C1" s="3"/>
      <c r="D1" s="4"/>
      <c r="E1" s="4"/>
      <c r="F1" s="4"/>
      <c r="G1" s="4"/>
    </row>
    <row r="2" spans="1:8" s="5" customFormat="1" ht="14.25">
      <c r="A2" s="2" t="s">
        <v>31</v>
      </c>
      <c r="B2" s="324">
        <f>'Info '!D2</f>
        <v>45838</v>
      </c>
      <c r="C2" s="6"/>
      <c r="D2" s="7"/>
      <c r="E2" s="7"/>
      <c r="F2" s="7"/>
      <c r="G2" s="7"/>
      <c r="H2" s="8"/>
    </row>
    <row r="4" spans="1:8">
      <c r="A4" s="749" t="s">
        <v>6</v>
      </c>
      <c r="B4" s="751" t="s">
        <v>621</v>
      </c>
      <c r="C4" s="744" t="s">
        <v>558</v>
      </c>
      <c r="D4" s="744"/>
      <c r="E4" s="744"/>
      <c r="F4" s="744" t="s">
        <v>559</v>
      </c>
      <c r="G4" s="744"/>
      <c r="H4" s="745"/>
    </row>
    <row r="5" spans="1:8" ht="15.6" customHeight="1">
      <c r="A5" s="750"/>
      <c r="B5" s="752"/>
      <c r="C5" s="398" t="s">
        <v>32</v>
      </c>
      <c r="D5" s="398" t="s">
        <v>33</v>
      </c>
      <c r="E5" s="398" t="s">
        <v>34</v>
      </c>
      <c r="F5" s="398" t="s">
        <v>32</v>
      </c>
      <c r="G5" s="398" t="s">
        <v>33</v>
      </c>
      <c r="H5" s="398" t="s">
        <v>34</v>
      </c>
    </row>
    <row r="6" spans="1:8">
      <c r="A6" s="399">
        <v>1</v>
      </c>
      <c r="B6" s="400" t="s">
        <v>622</v>
      </c>
      <c r="C6" s="678">
        <v>3357928.7196725588</v>
      </c>
      <c r="D6" s="678">
        <v>4028495.7375051347</v>
      </c>
      <c r="E6" s="679">
        <f>C6+D6</f>
        <v>7386424.457177693</v>
      </c>
      <c r="F6" s="678">
        <v>5194848.1745494595</v>
      </c>
      <c r="G6" s="678">
        <v>3520232.8956694221</v>
      </c>
      <c r="H6" s="679">
        <f>F6+G6</f>
        <v>8715081.0702188816</v>
      </c>
    </row>
    <row r="7" spans="1:8">
      <c r="A7" s="399">
        <v>1.1000000000000001</v>
      </c>
      <c r="B7" s="401" t="s">
        <v>565</v>
      </c>
      <c r="C7" s="678"/>
      <c r="D7" s="678"/>
      <c r="E7" s="679">
        <f t="shared" ref="E7:E45" si="0">C7+D7</f>
        <v>0</v>
      </c>
      <c r="F7" s="678"/>
      <c r="G7" s="678"/>
      <c r="H7" s="679">
        <f t="shared" ref="H7:H45" si="1">F7+G7</f>
        <v>0</v>
      </c>
    </row>
    <row r="8" spans="1:8">
      <c r="A8" s="399">
        <v>1.2</v>
      </c>
      <c r="B8" s="401" t="s">
        <v>567</v>
      </c>
      <c r="C8" s="678">
        <v>0</v>
      </c>
      <c r="D8" s="678"/>
      <c r="E8" s="679">
        <f t="shared" si="0"/>
        <v>0</v>
      </c>
      <c r="F8" s="678">
        <v>0</v>
      </c>
      <c r="G8" s="678"/>
      <c r="H8" s="679">
        <f t="shared" si="1"/>
        <v>0</v>
      </c>
    </row>
    <row r="9" spans="1:8" ht="21.6" customHeight="1">
      <c r="A9" s="399">
        <v>1.3</v>
      </c>
      <c r="B9" s="401" t="s">
        <v>623</v>
      </c>
      <c r="C9" s="678"/>
      <c r="D9" s="678"/>
      <c r="E9" s="679">
        <f t="shared" si="0"/>
        <v>0</v>
      </c>
      <c r="F9" s="678"/>
      <c r="G9" s="678"/>
      <c r="H9" s="679">
        <f t="shared" si="1"/>
        <v>0</v>
      </c>
    </row>
    <row r="10" spans="1:8">
      <c r="A10" s="399">
        <v>1.4</v>
      </c>
      <c r="B10" s="401" t="s">
        <v>569</v>
      </c>
      <c r="C10" s="678"/>
      <c r="D10" s="678"/>
      <c r="E10" s="679">
        <f t="shared" si="0"/>
        <v>0</v>
      </c>
      <c r="F10" s="678"/>
      <c r="G10" s="678"/>
      <c r="H10" s="679">
        <f t="shared" si="1"/>
        <v>0</v>
      </c>
    </row>
    <row r="11" spans="1:8">
      <c r="A11" s="399">
        <v>1.5</v>
      </c>
      <c r="B11" s="401" t="s">
        <v>573</v>
      </c>
      <c r="C11" s="678">
        <v>3357928.7196725588</v>
      </c>
      <c r="D11" s="678">
        <v>4028495.7375051347</v>
      </c>
      <c r="E11" s="679">
        <f t="shared" si="0"/>
        <v>7386424.457177693</v>
      </c>
      <c r="F11" s="678">
        <v>5194848.1745494595</v>
      </c>
      <c r="G11" s="678">
        <v>3520232.8956694221</v>
      </c>
      <c r="H11" s="679">
        <f t="shared" si="1"/>
        <v>8715081.0702188816</v>
      </c>
    </row>
    <row r="12" spans="1:8">
      <c r="A12" s="399">
        <v>1.6</v>
      </c>
      <c r="B12" s="402" t="s">
        <v>455</v>
      </c>
      <c r="C12" s="678"/>
      <c r="D12" s="678"/>
      <c r="E12" s="679">
        <f t="shared" si="0"/>
        <v>0</v>
      </c>
      <c r="F12" s="678"/>
      <c r="G12" s="678"/>
      <c r="H12" s="679">
        <f t="shared" si="1"/>
        <v>0</v>
      </c>
    </row>
    <row r="13" spans="1:8">
      <c r="A13" s="399">
        <v>2</v>
      </c>
      <c r="B13" s="403" t="s">
        <v>624</v>
      </c>
      <c r="C13" s="678">
        <v>-471505.87999999995</v>
      </c>
      <c r="D13" s="678">
        <v>-4554248.67</v>
      </c>
      <c r="E13" s="679">
        <f t="shared" si="0"/>
        <v>-5025754.55</v>
      </c>
      <c r="F13" s="678">
        <v>-604435.38</v>
      </c>
      <c r="G13" s="678">
        <v>-4182731.26</v>
      </c>
      <c r="H13" s="679">
        <f t="shared" si="1"/>
        <v>-4787166.6399999997</v>
      </c>
    </row>
    <row r="14" spans="1:8">
      <c r="A14" s="399">
        <v>2.1</v>
      </c>
      <c r="B14" s="401" t="s">
        <v>625</v>
      </c>
      <c r="C14" s="678"/>
      <c r="D14" s="678"/>
      <c r="E14" s="679">
        <f t="shared" si="0"/>
        <v>0</v>
      </c>
      <c r="F14" s="678"/>
      <c r="G14" s="678"/>
      <c r="H14" s="679">
        <f t="shared" si="1"/>
        <v>0</v>
      </c>
    </row>
    <row r="15" spans="1:8" ht="24.6" customHeight="1">
      <c r="A15" s="399">
        <v>2.2000000000000002</v>
      </c>
      <c r="B15" s="401" t="s">
        <v>626</v>
      </c>
      <c r="C15" s="678"/>
      <c r="D15" s="678"/>
      <c r="E15" s="679">
        <f t="shared" si="0"/>
        <v>0</v>
      </c>
      <c r="F15" s="678"/>
      <c r="G15" s="678"/>
      <c r="H15" s="679">
        <f t="shared" si="1"/>
        <v>0</v>
      </c>
    </row>
    <row r="16" spans="1:8" ht="20.85" customHeight="1">
      <c r="A16" s="399">
        <v>2.2999999999999998</v>
      </c>
      <c r="B16" s="401" t="s">
        <v>627</v>
      </c>
      <c r="C16" s="678">
        <v>-471505.87999999995</v>
      </c>
      <c r="D16" s="678">
        <v>-4554248.67</v>
      </c>
      <c r="E16" s="679">
        <f t="shared" si="0"/>
        <v>-5025754.55</v>
      </c>
      <c r="F16" s="678">
        <v>-604435.38</v>
      </c>
      <c r="G16" s="678">
        <v>-4182731.26</v>
      </c>
      <c r="H16" s="679">
        <f t="shared" si="1"/>
        <v>-4787166.6399999997</v>
      </c>
    </row>
    <row r="17" spans="1:8">
      <c r="A17" s="399">
        <v>2.4</v>
      </c>
      <c r="B17" s="401" t="s">
        <v>628</v>
      </c>
      <c r="C17" s="678"/>
      <c r="D17" s="678">
        <v>0</v>
      </c>
      <c r="E17" s="679">
        <f t="shared" si="0"/>
        <v>0</v>
      </c>
      <c r="F17" s="678"/>
      <c r="G17" s="678">
        <v>0</v>
      </c>
      <c r="H17" s="679">
        <f t="shared" si="1"/>
        <v>0</v>
      </c>
    </row>
    <row r="18" spans="1:8">
      <c r="A18" s="399">
        <v>3</v>
      </c>
      <c r="B18" s="403" t="s">
        <v>629</v>
      </c>
      <c r="C18" s="678"/>
      <c r="D18" s="678"/>
      <c r="E18" s="679">
        <f t="shared" si="0"/>
        <v>0</v>
      </c>
      <c r="F18" s="678"/>
      <c r="G18" s="678"/>
      <c r="H18" s="679">
        <f t="shared" si="1"/>
        <v>0</v>
      </c>
    </row>
    <row r="19" spans="1:8">
      <c r="A19" s="399">
        <v>4</v>
      </c>
      <c r="B19" s="403" t="s">
        <v>630</v>
      </c>
      <c r="C19" s="678">
        <v>2218.6500000000005</v>
      </c>
      <c r="D19" s="678">
        <v>557</v>
      </c>
      <c r="E19" s="679">
        <f t="shared" si="0"/>
        <v>2775.6500000000005</v>
      </c>
      <c r="F19" s="678">
        <v>25731.080000000005</v>
      </c>
      <c r="G19" s="678">
        <v>0</v>
      </c>
      <c r="H19" s="679">
        <f t="shared" si="1"/>
        <v>25731.080000000005</v>
      </c>
    </row>
    <row r="20" spans="1:8">
      <c r="A20" s="399">
        <v>5</v>
      </c>
      <c r="B20" s="403" t="s">
        <v>631</v>
      </c>
      <c r="C20" s="678">
        <v>-5197.26</v>
      </c>
      <c r="D20" s="678">
        <v>0</v>
      </c>
      <c r="E20" s="679">
        <f t="shared" si="0"/>
        <v>-5197.26</v>
      </c>
      <c r="F20" s="678">
        <v>-8034.92</v>
      </c>
      <c r="G20" s="678">
        <v>0</v>
      </c>
      <c r="H20" s="679">
        <f t="shared" si="1"/>
        <v>-8034.92</v>
      </c>
    </row>
    <row r="21" spans="1:8" ht="24" customHeight="1">
      <c r="A21" s="399">
        <v>6</v>
      </c>
      <c r="B21" s="403" t="s">
        <v>632</v>
      </c>
      <c r="C21" s="678">
        <v>7018</v>
      </c>
      <c r="D21" s="678">
        <v>145</v>
      </c>
      <c r="E21" s="679">
        <f t="shared" si="0"/>
        <v>7163</v>
      </c>
      <c r="F21" s="678">
        <v>0</v>
      </c>
      <c r="G21" s="678">
        <v>0</v>
      </c>
      <c r="H21" s="679">
        <f t="shared" si="1"/>
        <v>0</v>
      </c>
    </row>
    <row r="22" spans="1:8" ht="18.600000000000001" customHeight="1">
      <c r="A22" s="399">
        <v>7</v>
      </c>
      <c r="B22" s="403" t="s">
        <v>633</v>
      </c>
      <c r="C22" s="678"/>
      <c r="D22" s="678"/>
      <c r="E22" s="679">
        <f t="shared" si="0"/>
        <v>0</v>
      </c>
      <c r="F22" s="678"/>
      <c r="G22" s="678"/>
      <c r="H22" s="679">
        <f t="shared" si="1"/>
        <v>0</v>
      </c>
    </row>
    <row r="23" spans="1:8" ht="25.5" customHeight="1">
      <c r="A23" s="399">
        <v>8</v>
      </c>
      <c r="B23" s="404" t="s">
        <v>634</v>
      </c>
      <c r="C23" s="678"/>
      <c r="D23" s="678"/>
      <c r="E23" s="679">
        <f t="shared" si="0"/>
        <v>0</v>
      </c>
      <c r="F23" s="678"/>
      <c r="G23" s="678"/>
      <c r="H23" s="679">
        <f t="shared" si="1"/>
        <v>0</v>
      </c>
    </row>
    <row r="24" spans="1:8" ht="34.5" customHeight="1">
      <c r="A24" s="399">
        <v>9</v>
      </c>
      <c r="B24" s="404" t="s">
        <v>635</v>
      </c>
      <c r="C24" s="678"/>
      <c r="D24" s="678"/>
      <c r="E24" s="679">
        <f t="shared" si="0"/>
        <v>0</v>
      </c>
      <c r="F24" s="678"/>
      <c r="G24" s="678"/>
      <c r="H24" s="679">
        <f t="shared" si="1"/>
        <v>0</v>
      </c>
    </row>
    <row r="25" spans="1:8">
      <c r="A25" s="399">
        <v>10</v>
      </c>
      <c r="B25" s="403" t="s">
        <v>636</v>
      </c>
      <c r="C25" s="678">
        <v>-33465047.157014273</v>
      </c>
      <c r="D25" s="678">
        <v>0</v>
      </c>
      <c r="E25" s="679">
        <f t="shared" si="0"/>
        <v>-33465047.157014273</v>
      </c>
      <c r="F25" s="678">
        <v>-4836016.0130083859</v>
      </c>
      <c r="G25" s="678">
        <v>0</v>
      </c>
      <c r="H25" s="679">
        <f t="shared" si="1"/>
        <v>-4836016.0130083859</v>
      </c>
    </row>
    <row r="26" spans="1:8">
      <c r="A26" s="399">
        <v>11</v>
      </c>
      <c r="B26" s="405" t="s">
        <v>637</v>
      </c>
      <c r="C26" s="678">
        <v>-6630</v>
      </c>
      <c r="D26" s="678">
        <v>0</v>
      </c>
      <c r="E26" s="679">
        <f t="shared" si="0"/>
        <v>-6630</v>
      </c>
      <c r="F26" s="678">
        <v>2778.58</v>
      </c>
      <c r="G26" s="678">
        <v>0</v>
      </c>
      <c r="H26" s="679">
        <f t="shared" si="1"/>
        <v>2778.58</v>
      </c>
    </row>
    <row r="27" spans="1:8">
      <c r="A27" s="399">
        <v>12</v>
      </c>
      <c r="B27" s="403" t="s">
        <v>638</v>
      </c>
      <c r="C27" s="678">
        <v>0</v>
      </c>
      <c r="D27" s="678">
        <v>0</v>
      </c>
      <c r="E27" s="679">
        <f t="shared" si="0"/>
        <v>0</v>
      </c>
      <c r="F27" s="678">
        <v>7902.54</v>
      </c>
      <c r="G27" s="678">
        <v>0</v>
      </c>
      <c r="H27" s="679">
        <f t="shared" si="1"/>
        <v>7902.54</v>
      </c>
    </row>
    <row r="28" spans="1:8">
      <c r="A28" s="399">
        <v>13</v>
      </c>
      <c r="B28" s="406" t="s">
        <v>639</v>
      </c>
      <c r="C28" s="678">
        <v>-1580342</v>
      </c>
      <c r="D28" s="678">
        <v>-60009</v>
      </c>
      <c r="E28" s="679">
        <f t="shared" si="0"/>
        <v>-1640351</v>
      </c>
      <c r="F28" s="678">
        <v>-1899648.2099999997</v>
      </c>
      <c r="G28" s="678">
        <v>0</v>
      </c>
      <c r="H28" s="679">
        <f t="shared" si="1"/>
        <v>-1899648.2099999997</v>
      </c>
    </row>
    <row r="29" spans="1:8">
      <c r="A29" s="399">
        <v>14</v>
      </c>
      <c r="B29" s="407" t="s">
        <v>640</v>
      </c>
      <c r="C29" s="678">
        <v>-3715618</v>
      </c>
      <c r="D29" s="678">
        <v>0</v>
      </c>
      <c r="E29" s="679">
        <f t="shared" si="0"/>
        <v>-3715618</v>
      </c>
      <c r="F29" s="678">
        <v>-3712012</v>
      </c>
      <c r="G29" s="678">
        <v>0</v>
      </c>
      <c r="H29" s="679">
        <f t="shared" si="1"/>
        <v>-3712012</v>
      </c>
    </row>
    <row r="30" spans="1:8">
      <c r="A30" s="399">
        <v>14.1</v>
      </c>
      <c r="B30" s="376" t="s">
        <v>641</v>
      </c>
      <c r="C30" s="678">
        <v>-3715618</v>
      </c>
      <c r="D30" s="678">
        <v>0</v>
      </c>
      <c r="E30" s="679">
        <f t="shared" si="0"/>
        <v>-3715618</v>
      </c>
      <c r="F30" s="678">
        <v>-3712012</v>
      </c>
      <c r="G30" s="678">
        <v>0</v>
      </c>
      <c r="H30" s="679">
        <f t="shared" si="1"/>
        <v>-3712012</v>
      </c>
    </row>
    <row r="31" spans="1:8">
      <c r="A31" s="399">
        <v>14.2</v>
      </c>
      <c r="B31" s="376" t="s">
        <v>642</v>
      </c>
      <c r="C31" s="678">
        <v>0</v>
      </c>
      <c r="D31" s="678"/>
      <c r="E31" s="679">
        <f t="shared" si="0"/>
        <v>0</v>
      </c>
      <c r="F31" s="678">
        <v>0</v>
      </c>
      <c r="G31" s="678"/>
      <c r="H31" s="679">
        <f t="shared" si="1"/>
        <v>0</v>
      </c>
    </row>
    <row r="32" spans="1:8">
      <c r="A32" s="399">
        <v>15</v>
      </c>
      <c r="B32" s="403" t="s">
        <v>643</v>
      </c>
      <c r="C32" s="678">
        <v>-706294</v>
      </c>
      <c r="D32" s="678">
        <v>0</v>
      </c>
      <c r="E32" s="679">
        <f t="shared" si="0"/>
        <v>-706294</v>
      </c>
      <c r="F32" s="678">
        <v>-674421</v>
      </c>
      <c r="G32" s="678">
        <v>0</v>
      </c>
      <c r="H32" s="679">
        <f t="shared" si="1"/>
        <v>-674421</v>
      </c>
    </row>
    <row r="33" spans="1:8" ht="22.5" customHeight="1">
      <c r="A33" s="399">
        <v>16</v>
      </c>
      <c r="B33" s="374" t="s">
        <v>644</v>
      </c>
      <c r="C33" s="678">
        <v>-389579</v>
      </c>
      <c r="D33" s="678">
        <v>-297221.620146</v>
      </c>
      <c r="E33" s="679">
        <f t="shared" si="0"/>
        <v>-686800.62014600006</v>
      </c>
      <c r="F33" s="678"/>
      <c r="G33" s="678"/>
      <c r="H33" s="679">
        <f t="shared" si="1"/>
        <v>0</v>
      </c>
    </row>
    <row r="34" spans="1:8">
      <c r="A34" s="399">
        <v>17</v>
      </c>
      <c r="B34" s="403" t="s">
        <v>645</v>
      </c>
      <c r="C34" s="678">
        <v>61327.938350791694</v>
      </c>
      <c r="D34" s="678">
        <v>0</v>
      </c>
      <c r="E34" s="679">
        <f t="shared" si="0"/>
        <v>61327.938350791694</v>
      </c>
      <c r="F34" s="678">
        <v>-3625.3766494045121</v>
      </c>
      <c r="G34" s="678">
        <v>0</v>
      </c>
      <c r="H34" s="679">
        <f t="shared" si="1"/>
        <v>-3625.3766494045121</v>
      </c>
    </row>
    <row r="35" spans="1:8">
      <c r="A35" s="399">
        <v>17.100000000000001</v>
      </c>
      <c r="B35" s="376" t="s">
        <v>646</v>
      </c>
      <c r="C35" s="678">
        <v>61327.938350791694</v>
      </c>
      <c r="D35" s="678"/>
      <c r="E35" s="679">
        <f t="shared" si="0"/>
        <v>61327.938350791694</v>
      </c>
      <c r="F35" s="678">
        <v>0</v>
      </c>
      <c r="G35" s="678"/>
      <c r="H35" s="679">
        <f t="shared" si="1"/>
        <v>0</v>
      </c>
    </row>
    <row r="36" spans="1:8">
      <c r="A36" s="399">
        <v>17.2</v>
      </c>
      <c r="B36" s="376" t="s">
        <v>647</v>
      </c>
      <c r="C36" s="678"/>
      <c r="D36" s="678">
        <v>0</v>
      </c>
      <c r="E36" s="679">
        <f t="shared" si="0"/>
        <v>0</v>
      </c>
      <c r="F36" s="678">
        <v>-3625.3766494045121</v>
      </c>
      <c r="G36" s="678">
        <v>0</v>
      </c>
      <c r="H36" s="679">
        <f t="shared" si="1"/>
        <v>-3625.3766494045121</v>
      </c>
    </row>
    <row r="37" spans="1:8" ht="41.85" customHeight="1">
      <c r="A37" s="399">
        <v>18</v>
      </c>
      <c r="B37" s="408" t="s">
        <v>648</v>
      </c>
      <c r="C37" s="678">
        <v>-4868277.7699999996</v>
      </c>
      <c r="D37" s="678">
        <v>0</v>
      </c>
      <c r="E37" s="679">
        <f t="shared" si="0"/>
        <v>-4868277.7699999996</v>
      </c>
      <c r="F37" s="678">
        <v>-1506366.3328186166</v>
      </c>
      <c r="G37" s="678">
        <v>0</v>
      </c>
      <c r="H37" s="679">
        <f t="shared" si="1"/>
        <v>-1506366.3328186166</v>
      </c>
    </row>
    <row r="38" spans="1:8">
      <c r="A38" s="399">
        <v>18.100000000000001</v>
      </c>
      <c r="B38" s="409" t="s">
        <v>649</v>
      </c>
      <c r="C38" s="678"/>
      <c r="D38" s="678"/>
      <c r="E38" s="679">
        <f t="shared" si="0"/>
        <v>0</v>
      </c>
      <c r="F38" s="678"/>
      <c r="G38" s="678"/>
      <c r="H38" s="679">
        <f t="shared" si="1"/>
        <v>0</v>
      </c>
    </row>
    <row r="39" spans="1:8">
      <c r="A39" s="399">
        <v>18.2</v>
      </c>
      <c r="B39" s="409" t="s">
        <v>650</v>
      </c>
      <c r="C39" s="678">
        <v>-4868277.7699999996</v>
      </c>
      <c r="D39" s="678">
        <v>0</v>
      </c>
      <c r="E39" s="679">
        <f t="shared" si="0"/>
        <v>-4868277.7699999996</v>
      </c>
      <c r="F39" s="678">
        <v>-1506366.3328186166</v>
      </c>
      <c r="G39" s="678">
        <v>0</v>
      </c>
      <c r="H39" s="679">
        <f t="shared" si="1"/>
        <v>-1506366.3328186166</v>
      </c>
    </row>
    <row r="40" spans="1:8" ht="24.6" customHeight="1">
      <c r="A40" s="399">
        <v>19</v>
      </c>
      <c r="B40" s="408" t="s">
        <v>651</v>
      </c>
      <c r="C40" s="678"/>
      <c r="D40" s="678"/>
      <c r="E40" s="679">
        <f t="shared" si="0"/>
        <v>0</v>
      </c>
      <c r="F40" s="678"/>
      <c r="G40" s="678"/>
      <c r="H40" s="679">
        <f t="shared" si="1"/>
        <v>0</v>
      </c>
    </row>
    <row r="41" spans="1:8" ht="17.850000000000001" customHeight="1">
      <c r="A41" s="399">
        <v>20</v>
      </c>
      <c r="B41" s="408" t="s">
        <v>652</v>
      </c>
      <c r="C41" s="678"/>
      <c r="D41" s="678"/>
      <c r="E41" s="679">
        <f t="shared" si="0"/>
        <v>0</v>
      </c>
      <c r="F41" s="678"/>
      <c r="G41" s="678"/>
      <c r="H41" s="679">
        <f t="shared" si="1"/>
        <v>0</v>
      </c>
    </row>
    <row r="42" spans="1:8" ht="26.85" customHeight="1">
      <c r="A42" s="399">
        <v>21</v>
      </c>
      <c r="B42" s="408" t="s">
        <v>653</v>
      </c>
      <c r="C42" s="678"/>
      <c r="D42" s="678"/>
      <c r="E42" s="679">
        <f t="shared" si="0"/>
        <v>0</v>
      </c>
      <c r="F42" s="678"/>
      <c r="G42" s="678"/>
      <c r="H42" s="679">
        <f t="shared" si="1"/>
        <v>0</v>
      </c>
    </row>
    <row r="43" spans="1:8">
      <c r="A43" s="399">
        <v>22</v>
      </c>
      <c r="B43" s="410" t="s">
        <v>654</v>
      </c>
      <c r="C43" s="678">
        <v>-41779997.758990929</v>
      </c>
      <c r="D43" s="678">
        <v>-882281.55264086532</v>
      </c>
      <c r="E43" s="679">
        <f t="shared" si="0"/>
        <v>-42662279.311631791</v>
      </c>
      <c r="F43" s="678">
        <v>-8013298.857926948</v>
      </c>
      <c r="G43" s="678">
        <v>-662498.36433057766</v>
      </c>
      <c r="H43" s="679">
        <f t="shared" si="1"/>
        <v>-8675797.2222575247</v>
      </c>
    </row>
    <row r="44" spans="1:8">
      <c r="A44" s="399">
        <v>23</v>
      </c>
      <c r="B44" s="410" t="s">
        <v>655</v>
      </c>
      <c r="C44" s="678">
        <v>438268</v>
      </c>
      <c r="D44" s="678">
        <v>0</v>
      </c>
      <c r="E44" s="679">
        <f t="shared" si="0"/>
        <v>438268</v>
      </c>
      <c r="F44" s="678">
        <v>-68425</v>
      </c>
      <c r="G44" s="678">
        <v>0</v>
      </c>
      <c r="H44" s="679">
        <f t="shared" si="1"/>
        <v>-68425</v>
      </c>
    </row>
    <row r="45" spans="1:8">
      <c r="A45" s="399">
        <v>24</v>
      </c>
      <c r="B45" s="411" t="s">
        <v>656</v>
      </c>
      <c r="C45" s="678">
        <v>-42218265.758990929</v>
      </c>
      <c r="D45" s="678">
        <v>-882281.55264086532</v>
      </c>
      <c r="E45" s="679">
        <f t="shared" si="0"/>
        <v>-43100547.311631791</v>
      </c>
      <c r="F45" s="678">
        <v>-7944873.857926948</v>
      </c>
      <c r="G45" s="678">
        <v>-662498.36433057766</v>
      </c>
      <c r="H45" s="679">
        <f t="shared" si="1"/>
        <v>-8607372.2222575247</v>
      </c>
    </row>
    <row r="46" spans="1:8">
      <c r="C46" s="685"/>
      <c r="D46" s="685"/>
      <c r="E46" s="685"/>
      <c r="F46" s="685"/>
      <c r="G46" s="685"/>
      <c r="H46" s="685"/>
    </row>
    <row r="47" spans="1:8">
      <c r="C47" s="685"/>
      <c r="D47" s="685"/>
      <c r="E47" s="685"/>
      <c r="F47" s="685"/>
      <c r="G47" s="685"/>
      <c r="H47" s="685"/>
    </row>
    <row r="48" spans="1:8">
      <c r="C48" s="685"/>
      <c r="D48" s="685"/>
      <c r="E48" s="685"/>
      <c r="F48" s="685"/>
      <c r="G48" s="685"/>
      <c r="H48" s="685"/>
    </row>
    <row r="49" spans="3:8">
      <c r="C49" s="685"/>
      <c r="D49" s="685"/>
      <c r="E49" s="685"/>
      <c r="F49" s="685"/>
      <c r="G49" s="685"/>
      <c r="H49" s="685"/>
    </row>
    <row r="50" spans="3:8">
      <c r="C50" s="685"/>
      <c r="D50" s="685"/>
      <c r="E50" s="685"/>
      <c r="F50" s="685"/>
      <c r="G50" s="685"/>
      <c r="H50" s="685"/>
    </row>
    <row r="51" spans="3:8">
      <c r="C51" s="685"/>
      <c r="D51" s="685"/>
      <c r="E51" s="685"/>
      <c r="F51" s="685"/>
      <c r="G51" s="685"/>
      <c r="H51" s="685"/>
    </row>
    <row r="52" spans="3:8">
      <c r="C52" s="685"/>
      <c r="D52" s="685"/>
      <c r="E52" s="685"/>
      <c r="F52" s="685"/>
      <c r="G52" s="685"/>
      <c r="H52" s="685"/>
    </row>
    <row r="53" spans="3:8">
      <c r="C53" s="685"/>
      <c r="D53" s="685"/>
      <c r="E53" s="685"/>
      <c r="F53" s="685"/>
      <c r="G53" s="685"/>
      <c r="H53" s="685"/>
    </row>
    <row r="54" spans="3:8">
      <c r="C54" s="685"/>
      <c r="D54" s="685"/>
      <c r="E54" s="685"/>
      <c r="F54" s="685"/>
      <c r="G54" s="685"/>
      <c r="H54" s="685"/>
    </row>
    <row r="55" spans="3:8">
      <c r="C55" s="685"/>
      <c r="D55" s="685"/>
      <c r="E55" s="685"/>
      <c r="F55" s="685"/>
      <c r="G55" s="685"/>
      <c r="H55" s="685"/>
    </row>
    <row r="56" spans="3:8">
      <c r="C56" s="685"/>
      <c r="D56" s="685"/>
      <c r="E56" s="685"/>
      <c r="F56" s="685"/>
      <c r="G56" s="685"/>
      <c r="H56" s="685"/>
    </row>
    <row r="57" spans="3:8">
      <c r="C57" s="685"/>
      <c r="D57" s="685"/>
      <c r="E57" s="685"/>
      <c r="F57" s="685"/>
      <c r="G57" s="685"/>
      <c r="H57" s="685"/>
    </row>
    <row r="58" spans="3:8">
      <c r="C58" s="685"/>
      <c r="D58" s="685"/>
      <c r="E58" s="685"/>
      <c r="F58" s="685"/>
      <c r="G58" s="685"/>
      <c r="H58" s="685"/>
    </row>
    <row r="59" spans="3:8">
      <c r="C59" s="685"/>
      <c r="D59" s="685"/>
      <c r="E59" s="685"/>
      <c r="F59" s="685"/>
      <c r="G59" s="685"/>
      <c r="H59" s="685"/>
    </row>
    <row r="60" spans="3:8">
      <c r="C60" s="685"/>
      <c r="D60" s="685"/>
      <c r="E60" s="685"/>
      <c r="F60" s="685"/>
      <c r="G60" s="685"/>
      <c r="H60" s="685"/>
    </row>
    <row r="61" spans="3:8">
      <c r="C61" s="685"/>
      <c r="D61" s="685"/>
      <c r="E61" s="685"/>
      <c r="F61" s="685"/>
      <c r="G61" s="685"/>
      <c r="H61" s="685"/>
    </row>
    <row r="62" spans="3:8">
      <c r="C62" s="685"/>
      <c r="D62" s="685"/>
      <c r="E62" s="685"/>
      <c r="F62" s="685"/>
      <c r="G62" s="685"/>
      <c r="H62" s="685"/>
    </row>
    <row r="63" spans="3:8">
      <c r="C63" s="685"/>
      <c r="D63" s="685"/>
      <c r="E63" s="685"/>
      <c r="F63" s="685"/>
      <c r="G63" s="685"/>
      <c r="H63" s="685"/>
    </row>
    <row r="64" spans="3:8">
      <c r="C64" s="685"/>
      <c r="D64" s="685"/>
      <c r="E64" s="685"/>
      <c r="F64" s="685"/>
      <c r="G64" s="685"/>
      <c r="H64" s="685"/>
    </row>
    <row r="65" spans="3:8">
      <c r="C65" s="685"/>
      <c r="D65" s="685"/>
      <c r="E65" s="685"/>
      <c r="F65" s="685"/>
      <c r="G65" s="685"/>
      <c r="H65" s="685"/>
    </row>
    <row r="66" spans="3:8">
      <c r="C66" s="685"/>
      <c r="D66" s="685"/>
      <c r="E66" s="685"/>
      <c r="F66" s="685"/>
      <c r="G66" s="685"/>
      <c r="H66" s="685"/>
    </row>
    <row r="67" spans="3:8">
      <c r="C67" s="685"/>
      <c r="D67" s="685"/>
      <c r="E67" s="685"/>
      <c r="F67" s="685"/>
      <c r="G67" s="685"/>
      <c r="H67" s="685"/>
    </row>
    <row r="68" spans="3:8">
      <c r="C68" s="685"/>
      <c r="D68" s="685"/>
      <c r="E68" s="685"/>
      <c r="F68" s="685"/>
      <c r="G68" s="685"/>
      <c r="H68" s="685"/>
    </row>
    <row r="69" spans="3:8">
      <c r="C69" s="612"/>
      <c r="D69" s="612"/>
      <c r="E69" s="612"/>
      <c r="F69" s="612"/>
      <c r="G69" s="612"/>
      <c r="H69" s="612"/>
    </row>
    <row r="70" spans="3:8">
      <c r="C70" s="612"/>
      <c r="D70" s="612"/>
      <c r="E70" s="612"/>
      <c r="F70" s="612"/>
      <c r="G70" s="612"/>
      <c r="H70" s="612"/>
    </row>
    <row r="71" spans="3:8">
      <c r="C71" s="612"/>
      <c r="D71" s="612"/>
      <c r="E71" s="612"/>
      <c r="F71" s="612"/>
      <c r="G71" s="612"/>
      <c r="H71" s="612"/>
    </row>
    <row r="72" spans="3:8">
      <c r="C72" s="612"/>
      <c r="D72" s="612"/>
      <c r="E72" s="612"/>
      <c r="F72" s="612"/>
      <c r="G72" s="612"/>
      <c r="H72" s="612"/>
    </row>
    <row r="73" spans="3:8">
      <c r="C73" s="612"/>
      <c r="D73" s="612"/>
      <c r="E73" s="612"/>
      <c r="F73" s="612"/>
      <c r="G73" s="612"/>
      <c r="H73" s="612"/>
    </row>
    <row r="74" spans="3:8">
      <c r="C74" s="612"/>
      <c r="D74" s="612"/>
      <c r="E74" s="612"/>
      <c r="F74" s="612"/>
      <c r="G74" s="612"/>
      <c r="H74" s="612"/>
    </row>
    <row r="75" spans="3:8">
      <c r="C75" s="612"/>
      <c r="D75" s="612"/>
      <c r="E75" s="612"/>
      <c r="F75" s="612"/>
      <c r="G75" s="612"/>
      <c r="H75" s="612"/>
    </row>
    <row r="76" spans="3:8">
      <c r="C76" s="612"/>
      <c r="D76" s="612"/>
      <c r="E76" s="612"/>
      <c r="F76" s="612"/>
      <c r="G76" s="612"/>
      <c r="H76" s="612"/>
    </row>
    <row r="77" spans="3:8">
      <c r="C77" s="612"/>
      <c r="D77" s="612"/>
      <c r="E77" s="612"/>
      <c r="F77" s="612"/>
      <c r="G77" s="612"/>
      <c r="H77" s="612"/>
    </row>
    <row r="78" spans="3:8">
      <c r="C78" s="612"/>
      <c r="D78" s="612"/>
      <c r="E78" s="612"/>
      <c r="F78" s="612"/>
      <c r="G78" s="612"/>
      <c r="H78" s="612"/>
    </row>
    <row r="79" spans="3:8">
      <c r="C79" s="612"/>
      <c r="D79" s="612"/>
      <c r="E79" s="612"/>
      <c r="F79" s="612"/>
      <c r="G79" s="612"/>
      <c r="H79" s="612"/>
    </row>
    <row r="80" spans="3:8">
      <c r="C80" s="612"/>
      <c r="D80" s="612"/>
      <c r="E80" s="612"/>
      <c r="F80" s="612"/>
      <c r="G80" s="612"/>
      <c r="H80" s="612"/>
    </row>
    <row r="81" spans="3:8">
      <c r="C81" s="612"/>
      <c r="D81" s="612"/>
      <c r="E81" s="612"/>
      <c r="F81" s="612"/>
      <c r="G81" s="612"/>
      <c r="H81" s="612"/>
    </row>
    <row r="82" spans="3:8">
      <c r="C82" s="612"/>
      <c r="D82" s="612"/>
      <c r="E82" s="612"/>
      <c r="F82" s="612"/>
      <c r="G82" s="612"/>
      <c r="H82" s="612"/>
    </row>
    <row r="83" spans="3:8">
      <c r="C83" s="612"/>
      <c r="D83" s="612"/>
      <c r="E83" s="612"/>
      <c r="F83" s="612"/>
      <c r="G83" s="612"/>
      <c r="H83" s="612"/>
    </row>
    <row r="84" spans="3:8">
      <c r="C84" s="612"/>
      <c r="D84" s="612"/>
      <c r="E84" s="612"/>
      <c r="F84" s="612"/>
      <c r="G84" s="612"/>
      <c r="H84" s="612"/>
    </row>
    <row r="85" spans="3:8">
      <c r="C85" s="612"/>
      <c r="D85" s="612"/>
      <c r="E85" s="612"/>
      <c r="F85" s="612"/>
      <c r="G85" s="612"/>
      <c r="H85" s="612"/>
    </row>
    <row r="86" spans="3:8">
      <c r="C86" s="612"/>
      <c r="D86" s="612"/>
      <c r="E86" s="612"/>
      <c r="F86" s="612"/>
      <c r="G86" s="612"/>
      <c r="H86" s="612"/>
    </row>
    <row r="87" spans="3:8">
      <c r="C87" s="612"/>
      <c r="D87" s="612"/>
      <c r="E87" s="612"/>
      <c r="F87" s="612"/>
      <c r="G87" s="612"/>
      <c r="H87" s="612"/>
    </row>
    <row r="88" spans="3:8">
      <c r="C88" s="612"/>
      <c r="D88" s="612"/>
      <c r="E88" s="612"/>
      <c r="F88" s="612"/>
      <c r="G88" s="612"/>
      <c r="H88" s="612"/>
    </row>
    <row r="89" spans="3:8">
      <c r="C89" s="612"/>
      <c r="D89" s="612"/>
      <c r="E89" s="612"/>
      <c r="F89" s="612"/>
      <c r="G89" s="612"/>
      <c r="H89" s="612"/>
    </row>
    <row r="90" spans="3:8">
      <c r="C90" s="612"/>
      <c r="D90" s="612"/>
      <c r="E90" s="612"/>
      <c r="F90" s="612"/>
      <c r="G90" s="612"/>
      <c r="H90" s="612"/>
    </row>
    <row r="91" spans="3:8">
      <c r="C91" s="612"/>
      <c r="D91" s="612"/>
      <c r="E91" s="612"/>
      <c r="F91" s="612"/>
      <c r="G91" s="612"/>
      <c r="H91" s="612"/>
    </row>
    <row r="92" spans="3:8">
      <c r="C92" s="612"/>
      <c r="D92" s="612"/>
      <c r="E92" s="612"/>
      <c r="F92" s="612"/>
      <c r="G92" s="612"/>
      <c r="H92" s="612"/>
    </row>
    <row r="93" spans="3:8">
      <c r="C93" s="612"/>
      <c r="D93" s="612"/>
      <c r="E93" s="612"/>
      <c r="F93" s="612"/>
      <c r="G93" s="612"/>
      <c r="H93" s="612"/>
    </row>
    <row r="94" spans="3:8">
      <c r="C94" s="612"/>
      <c r="D94" s="612"/>
      <c r="E94" s="612"/>
      <c r="F94" s="612"/>
      <c r="G94" s="612"/>
      <c r="H94" s="612"/>
    </row>
    <row r="95" spans="3:8">
      <c r="C95" s="612"/>
      <c r="D95" s="612"/>
      <c r="E95" s="612"/>
      <c r="F95" s="612"/>
      <c r="G95" s="612"/>
      <c r="H95" s="612"/>
    </row>
    <row r="96" spans="3:8">
      <c r="C96" s="612"/>
      <c r="D96" s="612"/>
      <c r="E96" s="612"/>
      <c r="F96" s="612"/>
      <c r="G96" s="612"/>
      <c r="H96" s="612"/>
    </row>
    <row r="97" spans="3:8">
      <c r="C97" s="612"/>
      <c r="D97" s="612"/>
      <c r="E97" s="612"/>
      <c r="F97" s="612"/>
      <c r="G97" s="612"/>
      <c r="H97" s="612"/>
    </row>
    <row r="98" spans="3:8">
      <c r="C98" s="612"/>
      <c r="D98" s="612"/>
      <c r="E98" s="612"/>
      <c r="F98" s="612"/>
      <c r="G98" s="612"/>
      <c r="H98" s="612"/>
    </row>
    <row r="99" spans="3:8">
      <c r="C99" s="612"/>
      <c r="D99" s="612"/>
      <c r="E99" s="612"/>
      <c r="F99" s="612"/>
      <c r="G99" s="612"/>
      <c r="H99" s="612"/>
    </row>
    <row r="100" spans="3:8">
      <c r="C100" s="612"/>
      <c r="D100" s="612"/>
      <c r="E100" s="612"/>
      <c r="F100" s="612"/>
      <c r="G100" s="612"/>
      <c r="H100" s="612"/>
    </row>
    <row r="101" spans="3:8">
      <c r="C101" s="612"/>
      <c r="D101" s="612"/>
      <c r="E101" s="612"/>
      <c r="F101" s="612"/>
      <c r="G101" s="612"/>
      <c r="H101" s="612"/>
    </row>
    <row r="102" spans="3:8">
      <c r="C102" s="612"/>
      <c r="D102" s="612"/>
      <c r="E102" s="612"/>
      <c r="F102" s="612"/>
      <c r="G102" s="612"/>
      <c r="H102" s="612"/>
    </row>
    <row r="103" spans="3:8">
      <c r="C103" s="612"/>
      <c r="D103" s="612"/>
      <c r="E103" s="612"/>
      <c r="F103" s="612"/>
      <c r="G103" s="612"/>
      <c r="H103" s="612"/>
    </row>
    <row r="104" spans="3:8">
      <c r="C104" s="612"/>
      <c r="D104" s="612"/>
      <c r="E104" s="612"/>
      <c r="F104" s="612"/>
      <c r="G104" s="612"/>
      <c r="H104" s="612"/>
    </row>
    <row r="105" spans="3:8">
      <c r="C105" s="612"/>
      <c r="D105" s="612"/>
      <c r="E105" s="612"/>
      <c r="F105" s="612"/>
      <c r="G105" s="612"/>
      <c r="H105" s="612"/>
    </row>
    <row r="106" spans="3:8">
      <c r="C106" s="612"/>
      <c r="D106" s="612"/>
      <c r="E106" s="612"/>
      <c r="F106" s="612"/>
      <c r="G106" s="612"/>
      <c r="H106" s="612"/>
    </row>
    <row r="107" spans="3:8">
      <c r="C107" s="612"/>
      <c r="D107" s="612"/>
      <c r="E107" s="612"/>
      <c r="F107" s="612"/>
      <c r="G107" s="612"/>
      <c r="H107" s="612"/>
    </row>
    <row r="108" spans="3:8">
      <c r="C108" s="612"/>
      <c r="D108" s="612"/>
      <c r="E108" s="612"/>
      <c r="F108" s="612"/>
      <c r="G108" s="612"/>
      <c r="H108" s="612"/>
    </row>
    <row r="109" spans="3:8">
      <c r="C109" s="612"/>
      <c r="D109" s="612"/>
      <c r="E109" s="612"/>
      <c r="F109" s="612"/>
      <c r="G109" s="612"/>
      <c r="H109" s="612"/>
    </row>
    <row r="110" spans="3:8">
      <c r="C110" s="612"/>
      <c r="D110" s="612"/>
      <c r="E110" s="612"/>
      <c r="F110" s="612"/>
      <c r="G110" s="612"/>
      <c r="H110" s="612"/>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50"/>
  <sheetViews>
    <sheetView zoomScale="80" zoomScaleNormal="80" workbookViewId="0"/>
  </sheetViews>
  <sheetFormatPr defaultRowHeight="15"/>
  <cols>
    <col min="1" max="1" width="8.7109375" style="396"/>
    <col min="2" max="2" width="87.7109375" bestFit="1" customWidth="1"/>
    <col min="3" max="8" width="15.42578125" customWidth="1"/>
  </cols>
  <sheetData>
    <row r="1" spans="1:8" s="5" customFormat="1" ht="14.25">
      <c r="A1" s="2" t="s">
        <v>30</v>
      </c>
      <c r="B1" s="3" t="str">
        <f>'Info '!C2</f>
        <v>JSC "VTB Bank (Georgia)"</v>
      </c>
      <c r="C1" s="3"/>
      <c r="D1" s="4"/>
      <c r="E1" s="4"/>
      <c r="F1" s="4"/>
      <c r="G1" s="4"/>
    </row>
    <row r="2" spans="1:8" s="5" customFormat="1" ht="14.25">
      <c r="A2" s="2" t="s">
        <v>31</v>
      </c>
      <c r="B2" s="324">
        <f>'Info '!D2</f>
        <v>45838</v>
      </c>
      <c r="C2" s="6"/>
      <c r="D2" s="7"/>
      <c r="E2" s="7"/>
      <c r="F2" s="7"/>
      <c r="G2" s="7"/>
      <c r="H2" s="8"/>
    </row>
    <row r="3" spans="1:8" ht="15.75" thickBot="1">
      <c r="A3"/>
    </row>
    <row r="4" spans="1:8">
      <c r="A4" s="753" t="s">
        <v>6</v>
      </c>
      <c r="B4" s="754" t="s">
        <v>94</v>
      </c>
      <c r="C4" s="744" t="s">
        <v>558</v>
      </c>
      <c r="D4" s="744"/>
      <c r="E4" s="744"/>
      <c r="F4" s="744" t="s">
        <v>559</v>
      </c>
      <c r="G4" s="744"/>
      <c r="H4" s="745"/>
    </row>
    <row r="5" spans="1:8">
      <c r="A5" s="753"/>
      <c r="B5" s="754"/>
      <c r="C5" s="398" t="s">
        <v>32</v>
      </c>
      <c r="D5" s="398" t="s">
        <v>33</v>
      </c>
      <c r="E5" s="398" t="s">
        <v>34</v>
      </c>
      <c r="F5" s="398" t="s">
        <v>32</v>
      </c>
      <c r="G5" s="398" t="s">
        <v>33</v>
      </c>
      <c r="H5" s="398" t="s">
        <v>34</v>
      </c>
    </row>
    <row r="6" spans="1:8" ht="15.75">
      <c r="A6" s="383">
        <v>1</v>
      </c>
      <c r="B6" s="412" t="s">
        <v>657</v>
      </c>
      <c r="C6" s="686"/>
      <c r="D6" s="686"/>
      <c r="E6" s="687">
        <v>0</v>
      </c>
      <c r="F6" s="686"/>
      <c r="G6" s="686"/>
      <c r="H6" s="688">
        <v>0</v>
      </c>
    </row>
    <row r="7" spans="1:8" ht="15.75">
      <c r="A7" s="383">
        <v>2</v>
      </c>
      <c r="B7" s="412" t="s">
        <v>196</v>
      </c>
      <c r="C7" s="686"/>
      <c r="D7" s="686"/>
      <c r="E7" s="687">
        <f t="shared" ref="E7:E42" si="0">C7+D7</f>
        <v>0</v>
      </c>
      <c r="F7" s="686"/>
      <c r="G7" s="686"/>
      <c r="H7" s="688">
        <f t="shared" ref="H7:H42" si="1">F7+G7</f>
        <v>0</v>
      </c>
    </row>
    <row r="8" spans="1:8" ht="15.75">
      <c r="A8" s="383">
        <v>3</v>
      </c>
      <c r="B8" s="412" t="s">
        <v>206</v>
      </c>
      <c r="C8" s="686">
        <v>31338203</v>
      </c>
      <c r="D8" s="686">
        <v>3243676686</v>
      </c>
      <c r="E8" s="687">
        <f t="shared" si="0"/>
        <v>3275014889</v>
      </c>
      <c r="F8" s="686">
        <v>57867236</v>
      </c>
      <c r="G8" s="686">
        <v>3302274789</v>
      </c>
      <c r="H8" s="688">
        <f t="shared" si="1"/>
        <v>3360142025</v>
      </c>
    </row>
    <row r="9" spans="1:8" ht="15.75">
      <c r="A9" s="383">
        <v>3.1</v>
      </c>
      <c r="B9" s="413" t="s">
        <v>197</v>
      </c>
      <c r="C9" s="686">
        <v>31338203</v>
      </c>
      <c r="D9" s="686">
        <v>3219362510.9032998</v>
      </c>
      <c r="E9" s="687">
        <f t="shared" si="0"/>
        <v>3250700713.9032998</v>
      </c>
      <c r="F9" s="686">
        <v>57867236</v>
      </c>
      <c r="G9" s="686">
        <v>3294498314.967</v>
      </c>
      <c r="H9" s="688">
        <f t="shared" si="1"/>
        <v>3352365550.967</v>
      </c>
    </row>
    <row r="10" spans="1:8" ht="15.75">
      <c r="A10" s="383">
        <v>3.2</v>
      </c>
      <c r="B10" s="413" t="s">
        <v>193</v>
      </c>
      <c r="C10" s="686">
        <v>0</v>
      </c>
      <c r="D10" s="686">
        <v>24314175.096700002</v>
      </c>
      <c r="E10" s="687">
        <f t="shared" si="0"/>
        <v>24314175.096700002</v>
      </c>
      <c r="F10" s="686">
        <v>0</v>
      </c>
      <c r="G10" s="686">
        <v>7776474.0329999998</v>
      </c>
      <c r="H10" s="688">
        <f t="shared" si="1"/>
        <v>7776474.0329999998</v>
      </c>
    </row>
    <row r="11" spans="1:8" ht="15.75">
      <c r="A11" s="383">
        <v>4</v>
      </c>
      <c r="B11" s="414" t="s">
        <v>195</v>
      </c>
      <c r="C11" s="686">
        <f>C12+C13</f>
        <v>0</v>
      </c>
      <c r="D11" s="686">
        <f>D12+D13</f>
        <v>0</v>
      </c>
      <c r="E11" s="687">
        <f t="shared" si="0"/>
        <v>0</v>
      </c>
      <c r="F11" s="686">
        <v>0</v>
      </c>
      <c r="G11" s="686">
        <v>0</v>
      </c>
      <c r="H11" s="688">
        <f t="shared" si="1"/>
        <v>0</v>
      </c>
    </row>
    <row r="12" spans="1:8" ht="15.75">
      <c r="A12" s="383">
        <v>4.0999999999999996</v>
      </c>
      <c r="B12" s="413" t="s">
        <v>179</v>
      </c>
      <c r="C12" s="686"/>
      <c r="D12" s="686"/>
      <c r="E12" s="687">
        <f t="shared" si="0"/>
        <v>0</v>
      </c>
      <c r="F12" s="686"/>
      <c r="G12" s="686"/>
      <c r="H12" s="688">
        <f t="shared" si="1"/>
        <v>0</v>
      </c>
    </row>
    <row r="13" spans="1:8" ht="15.75">
      <c r="A13" s="383">
        <v>4.2</v>
      </c>
      <c r="B13" s="413" t="s">
        <v>180</v>
      </c>
      <c r="C13" s="686"/>
      <c r="D13" s="686"/>
      <c r="E13" s="687">
        <f t="shared" si="0"/>
        <v>0</v>
      </c>
      <c r="F13" s="686"/>
      <c r="G13" s="686"/>
      <c r="H13" s="688">
        <f t="shared" si="1"/>
        <v>0</v>
      </c>
    </row>
    <row r="14" spans="1:8" ht="15.75">
      <c r="A14" s="383">
        <v>5</v>
      </c>
      <c r="B14" s="414" t="s">
        <v>205</v>
      </c>
      <c r="C14" s="686">
        <v>24287780</v>
      </c>
      <c r="D14" s="686">
        <v>598193576.39549994</v>
      </c>
      <c r="E14" s="687">
        <f t="shared" si="0"/>
        <v>622481356.39549994</v>
      </c>
      <c r="F14" s="686">
        <v>26307780</v>
      </c>
      <c r="G14" s="686">
        <v>646796715.43860006</v>
      </c>
      <c r="H14" s="688">
        <f t="shared" si="1"/>
        <v>673104495.43860006</v>
      </c>
    </row>
    <row r="15" spans="1:8" ht="15.75">
      <c r="A15" s="383">
        <v>5.0999999999999996</v>
      </c>
      <c r="B15" s="415" t="s">
        <v>183</v>
      </c>
      <c r="C15" s="686">
        <v>230000</v>
      </c>
      <c r="D15" s="686">
        <v>293090.27759999997</v>
      </c>
      <c r="E15" s="687">
        <f t="shared" si="0"/>
        <v>523090.27759999997</v>
      </c>
      <c r="F15" s="686">
        <v>2250000</v>
      </c>
      <c r="G15" s="686">
        <v>636461.65659999999</v>
      </c>
      <c r="H15" s="688">
        <f t="shared" si="1"/>
        <v>2886461.6565999999</v>
      </c>
    </row>
    <row r="16" spans="1:8" ht="15.75">
      <c r="A16" s="383">
        <v>5.2</v>
      </c>
      <c r="B16" s="415" t="s">
        <v>182</v>
      </c>
      <c r="C16" s="686">
        <v>0</v>
      </c>
      <c r="D16" s="686">
        <v>74018.439799999993</v>
      </c>
      <c r="E16" s="687">
        <f t="shared" si="0"/>
        <v>74018.439799999993</v>
      </c>
      <c r="F16" s="686">
        <v>0</v>
      </c>
      <c r="G16" s="686">
        <v>75163.234100000001</v>
      </c>
      <c r="H16" s="688">
        <f t="shared" si="1"/>
        <v>75163.234100000001</v>
      </c>
    </row>
    <row r="17" spans="1:8" ht="15.75">
      <c r="A17" s="383">
        <v>5.3</v>
      </c>
      <c r="B17" s="415" t="s">
        <v>181</v>
      </c>
      <c r="C17" s="686">
        <v>23225400</v>
      </c>
      <c r="D17" s="686">
        <v>403472049.43349999</v>
      </c>
      <c r="E17" s="687">
        <f t="shared" si="0"/>
        <v>426697449.43349999</v>
      </c>
      <c r="F17" s="686">
        <v>23225400</v>
      </c>
      <c r="G17" s="686">
        <v>420317852.43840003</v>
      </c>
      <c r="H17" s="688">
        <f t="shared" si="1"/>
        <v>443543252.43840003</v>
      </c>
    </row>
    <row r="18" spans="1:8" ht="15.75">
      <c r="A18" s="383" t="s">
        <v>15</v>
      </c>
      <c r="B18" s="416" t="s">
        <v>36</v>
      </c>
      <c r="C18" s="686">
        <v>138000</v>
      </c>
      <c r="D18" s="686">
        <v>33932632.600000001</v>
      </c>
      <c r="E18" s="687">
        <f t="shared" si="0"/>
        <v>34070632.600000001</v>
      </c>
      <c r="F18" s="686">
        <v>138000</v>
      </c>
      <c r="G18" s="686">
        <v>35127655.049999997</v>
      </c>
      <c r="H18" s="688">
        <f t="shared" si="1"/>
        <v>35265655.049999997</v>
      </c>
    </row>
    <row r="19" spans="1:8" ht="15.75">
      <c r="A19" s="383" t="s">
        <v>16</v>
      </c>
      <c r="B19" s="416" t="s">
        <v>37</v>
      </c>
      <c r="C19" s="686">
        <v>23074400</v>
      </c>
      <c r="D19" s="686">
        <v>269144686.80040002</v>
      </c>
      <c r="E19" s="687">
        <f t="shared" si="0"/>
        <v>292219086.80040002</v>
      </c>
      <c r="F19" s="686">
        <v>23074400</v>
      </c>
      <c r="G19" s="686">
        <v>282322597.70999998</v>
      </c>
      <c r="H19" s="688">
        <f t="shared" si="1"/>
        <v>305396997.70999998</v>
      </c>
    </row>
    <row r="20" spans="1:8" ht="15.75">
      <c r="A20" s="383" t="s">
        <v>17</v>
      </c>
      <c r="B20" s="416" t="s">
        <v>38</v>
      </c>
      <c r="C20" s="686">
        <v>0</v>
      </c>
      <c r="D20" s="686">
        <v>18286318.399999999</v>
      </c>
      <c r="E20" s="687">
        <f t="shared" si="0"/>
        <v>18286318.399999999</v>
      </c>
      <c r="F20" s="686">
        <v>0</v>
      </c>
      <c r="G20" s="686">
        <v>18569140.800000001</v>
      </c>
      <c r="H20" s="688">
        <f t="shared" si="1"/>
        <v>18569140.800000001</v>
      </c>
    </row>
    <row r="21" spans="1:8" ht="15.75">
      <c r="A21" s="383" t="s">
        <v>18</v>
      </c>
      <c r="B21" s="416" t="s">
        <v>39</v>
      </c>
      <c r="C21" s="686">
        <v>13000</v>
      </c>
      <c r="D21" s="686">
        <v>39617898.248499997</v>
      </c>
      <c r="E21" s="687">
        <f t="shared" si="0"/>
        <v>39630898.248499997</v>
      </c>
      <c r="F21" s="686">
        <v>13000</v>
      </c>
      <c r="G21" s="686">
        <v>41150772.808200002</v>
      </c>
      <c r="H21" s="688">
        <f t="shared" si="1"/>
        <v>41163772.808200002</v>
      </c>
    </row>
    <row r="22" spans="1:8" ht="15.75">
      <c r="A22" s="383" t="s">
        <v>19</v>
      </c>
      <c r="B22" s="416" t="s">
        <v>40</v>
      </c>
      <c r="C22" s="686">
        <v>0</v>
      </c>
      <c r="D22" s="686">
        <v>42490513.384599999</v>
      </c>
      <c r="E22" s="687">
        <f t="shared" si="0"/>
        <v>42490513.384599999</v>
      </c>
      <c r="F22" s="686">
        <v>0</v>
      </c>
      <c r="G22" s="686">
        <v>43147686.070200004</v>
      </c>
      <c r="H22" s="688">
        <f t="shared" si="1"/>
        <v>43147686.070200004</v>
      </c>
    </row>
    <row r="23" spans="1:8" ht="15.75">
      <c r="A23" s="383">
        <v>5.4</v>
      </c>
      <c r="B23" s="415" t="s">
        <v>184</v>
      </c>
      <c r="C23" s="686">
        <v>804767</v>
      </c>
      <c r="D23" s="686">
        <v>130863215.33409999</v>
      </c>
      <c r="E23" s="687">
        <f t="shared" si="0"/>
        <v>131667982.33409999</v>
      </c>
      <c r="F23" s="686">
        <v>804767</v>
      </c>
      <c r="G23" s="686">
        <v>161294058.72940001</v>
      </c>
      <c r="H23" s="688">
        <f t="shared" si="1"/>
        <v>162098825.72940001</v>
      </c>
    </row>
    <row r="24" spans="1:8" ht="15.75">
      <c r="A24" s="383">
        <v>5.5</v>
      </c>
      <c r="B24" s="415" t="s">
        <v>185</v>
      </c>
      <c r="C24" s="686">
        <v>5</v>
      </c>
      <c r="D24" s="686">
        <v>55346002.767300002</v>
      </c>
      <c r="E24" s="687">
        <f t="shared" si="0"/>
        <v>55346007.767300002</v>
      </c>
      <c r="F24" s="686">
        <v>5</v>
      </c>
      <c r="G24" s="686">
        <v>56202002.810099997</v>
      </c>
      <c r="H24" s="688">
        <f t="shared" si="1"/>
        <v>56202007.810099997</v>
      </c>
    </row>
    <row r="25" spans="1:8" ht="15.75">
      <c r="A25" s="383">
        <v>5.6</v>
      </c>
      <c r="B25" s="415" t="s">
        <v>186</v>
      </c>
      <c r="C25" s="686">
        <v>0</v>
      </c>
      <c r="D25" s="686">
        <v>7748440</v>
      </c>
      <c r="E25" s="687">
        <f t="shared" si="0"/>
        <v>7748440</v>
      </c>
      <c r="F25" s="686">
        <v>0</v>
      </c>
      <c r="G25" s="686">
        <v>7868280</v>
      </c>
      <c r="H25" s="688">
        <f t="shared" si="1"/>
        <v>7868280</v>
      </c>
    </row>
    <row r="26" spans="1:8" ht="15.75">
      <c r="A26" s="383">
        <v>5.7</v>
      </c>
      <c r="B26" s="415" t="s">
        <v>40</v>
      </c>
      <c r="C26" s="686">
        <v>27608</v>
      </c>
      <c r="D26" s="686">
        <v>396760.14319999999</v>
      </c>
      <c r="E26" s="687">
        <f t="shared" si="0"/>
        <v>424368.14319999999</v>
      </c>
      <c r="F26" s="686">
        <v>27608</v>
      </c>
      <c r="G26" s="686">
        <v>402896.57</v>
      </c>
      <c r="H26" s="688">
        <f t="shared" si="1"/>
        <v>430504.57</v>
      </c>
    </row>
    <row r="27" spans="1:8" ht="15.75">
      <c r="A27" s="383">
        <v>6</v>
      </c>
      <c r="B27" s="417" t="s">
        <v>658</v>
      </c>
      <c r="C27" s="686">
        <v>0</v>
      </c>
      <c r="D27" s="686">
        <v>0</v>
      </c>
      <c r="E27" s="687">
        <f t="shared" si="0"/>
        <v>0</v>
      </c>
      <c r="F27" s="686"/>
      <c r="G27" s="686"/>
      <c r="H27" s="688">
        <f t="shared" si="1"/>
        <v>0</v>
      </c>
    </row>
    <row r="28" spans="1:8" ht="15.75">
      <c r="A28" s="383">
        <v>7</v>
      </c>
      <c r="B28" s="417" t="s">
        <v>659</v>
      </c>
      <c r="C28" s="686">
        <v>200000</v>
      </c>
      <c r="D28" s="686">
        <v>16019</v>
      </c>
      <c r="E28" s="687">
        <f t="shared" si="0"/>
        <v>216019</v>
      </c>
      <c r="F28" s="686">
        <v>2220000</v>
      </c>
      <c r="G28" s="686">
        <v>16267</v>
      </c>
      <c r="H28" s="688">
        <f t="shared" si="1"/>
        <v>2236267</v>
      </c>
    </row>
    <row r="29" spans="1:8" ht="15.75">
      <c r="A29" s="383">
        <v>8</v>
      </c>
      <c r="B29" s="417" t="s">
        <v>194</v>
      </c>
      <c r="C29" s="686"/>
      <c r="D29" s="686"/>
      <c r="E29" s="687">
        <f t="shared" si="0"/>
        <v>0</v>
      </c>
      <c r="F29" s="686"/>
      <c r="G29" s="686"/>
      <c r="H29" s="688">
        <f t="shared" si="1"/>
        <v>0</v>
      </c>
    </row>
    <row r="30" spans="1:8" ht="15.75">
      <c r="A30" s="383">
        <v>9</v>
      </c>
      <c r="B30" s="418" t="s">
        <v>211</v>
      </c>
      <c r="C30" s="686">
        <f>C31+C32+C33+C34+C35+C36+C37</f>
        <v>0</v>
      </c>
      <c r="D30" s="686">
        <f>D31+D32+D33+D34+D35+D36+D37</f>
        <v>0</v>
      </c>
      <c r="E30" s="687">
        <f t="shared" si="0"/>
        <v>0</v>
      </c>
      <c r="F30" s="686">
        <v>0</v>
      </c>
      <c r="G30" s="686">
        <v>0</v>
      </c>
      <c r="H30" s="688">
        <f t="shared" si="1"/>
        <v>0</v>
      </c>
    </row>
    <row r="31" spans="1:8" ht="15.75">
      <c r="A31" s="383">
        <v>9.1</v>
      </c>
      <c r="B31" s="419" t="s">
        <v>201</v>
      </c>
      <c r="C31" s="686"/>
      <c r="D31" s="686"/>
      <c r="E31" s="687">
        <f t="shared" si="0"/>
        <v>0</v>
      </c>
      <c r="F31" s="686"/>
      <c r="G31" s="686"/>
      <c r="H31" s="688">
        <f t="shared" si="1"/>
        <v>0</v>
      </c>
    </row>
    <row r="32" spans="1:8" ht="15.75">
      <c r="A32" s="383">
        <v>9.1999999999999993</v>
      </c>
      <c r="B32" s="419" t="s">
        <v>202</v>
      </c>
      <c r="C32" s="686"/>
      <c r="D32" s="686"/>
      <c r="E32" s="687">
        <f t="shared" si="0"/>
        <v>0</v>
      </c>
      <c r="F32" s="686"/>
      <c r="G32" s="686"/>
      <c r="H32" s="688">
        <f t="shared" si="1"/>
        <v>0</v>
      </c>
    </row>
    <row r="33" spans="1:8" ht="15.75">
      <c r="A33" s="383">
        <v>9.3000000000000007</v>
      </c>
      <c r="B33" s="419" t="s">
        <v>198</v>
      </c>
      <c r="C33" s="686"/>
      <c r="D33" s="686"/>
      <c r="E33" s="687">
        <f t="shared" si="0"/>
        <v>0</v>
      </c>
      <c r="F33" s="686"/>
      <c r="G33" s="686"/>
      <c r="H33" s="688">
        <f t="shared" si="1"/>
        <v>0</v>
      </c>
    </row>
    <row r="34" spans="1:8" ht="15.75">
      <c r="A34" s="383">
        <v>9.4</v>
      </c>
      <c r="B34" s="419" t="s">
        <v>199</v>
      </c>
      <c r="C34" s="686"/>
      <c r="D34" s="686"/>
      <c r="E34" s="687">
        <f t="shared" si="0"/>
        <v>0</v>
      </c>
      <c r="F34" s="686"/>
      <c r="G34" s="686"/>
      <c r="H34" s="688">
        <f t="shared" si="1"/>
        <v>0</v>
      </c>
    </row>
    <row r="35" spans="1:8" ht="15.75">
      <c r="A35" s="383">
        <v>9.5</v>
      </c>
      <c r="B35" s="419" t="s">
        <v>200</v>
      </c>
      <c r="C35" s="686"/>
      <c r="D35" s="686"/>
      <c r="E35" s="687">
        <f t="shared" si="0"/>
        <v>0</v>
      </c>
      <c r="F35" s="686"/>
      <c r="G35" s="686"/>
      <c r="H35" s="688">
        <f t="shared" si="1"/>
        <v>0</v>
      </c>
    </row>
    <row r="36" spans="1:8" ht="15.75">
      <c r="A36" s="383">
        <v>9.6</v>
      </c>
      <c r="B36" s="419" t="s">
        <v>203</v>
      </c>
      <c r="C36" s="686"/>
      <c r="D36" s="686"/>
      <c r="E36" s="687">
        <f t="shared" si="0"/>
        <v>0</v>
      </c>
      <c r="F36" s="686"/>
      <c r="G36" s="686"/>
      <c r="H36" s="688">
        <f t="shared" si="1"/>
        <v>0</v>
      </c>
    </row>
    <row r="37" spans="1:8" ht="15.75">
      <c r="A37" s="383">
        <v>9.6999999999999993</v>
      </c>
      <c r="B37" s="419" t="s">
        <v>204</v>
      </c>
      <c r="C37" s="686"/>
      <c r="D37" s="686"/>
      <c r="E37" s="687">
        <f t="shared" si="0"/>
        <v>0</v>
      </c>
      <c r="F37" s="686"/>
      <c r="G37" s="686"/>
      <c r="H37" s="688">
        <f t="shared" si="1"/>
        <v>0</v>
      </c>
    </row>
    <row r="38" spans="1:8" ht="15.75">
      <c r="A38" s="383">
        <v>10</v>
      </c>
      <c r="B38" s="414" t="s">
        <v>207</v>
      </c>
      <c r="C38" s="686">
        <f>SUM(C39:C42)</f>
        <v>19517318.759999998</v>
      </c>
      <c r="D38" s="686">
        <f>SUM(D39:D42)</f>
        <v>14971010.409051999</v>
      </c>
      <c r="E38" s="687">
        <f t="shared" si="0"/>
        <v>34488329.169051997</v>
      </c>
      <c r="F38" s="686">
        <v>20459437</v>
      </c>
      <c r="G38" s="686">
        <v>10769571</v>
      </c>
      <c r="H38" s="688">
        <f t="shared" si="1"/>
        <v>31229008</v>
      </c>
    </row>
    <row r="39" spans="1:8" ht="15.75">
      <c r="A39" s="383">
        <v>10.1</v>
      </c>
      <c r="B39" s="420" t="s">
        <v>208</v>
      </c>
      <c r="C39" s="686">
        <v>113577</v>
      </c>
      <c r="D39" s="686">
        <v>1260806.3790519999</v>
      </c>
      <c r="E39" s="687">
        <f t="shared" si="0"/>
        <v>1374383.3790519999</v>
      </c>
      <c r="F39" s="686">
        <v>0</v>
      </c>
      <c r="G39" s="686">
        <v>0</v>
      </c>
      <c r="H39" s="688">
        <f t="shared" si="1"/>
        <v>0</v>
      </c>
    </row>
    <row r="40" spans="1:8" ht="15.75">
      <c r="A40" s="383">
        <v>10.199999999999999</v>
      </c>
      <c r="B40" s="420" t="s">
        <v>209</v>
      </c>
      <c r="C40" s="686">
        <v>0</v>
      </c>
      <c r="D40" s="686">
        <v>0</v>
      </c>
      <c r="E40" s="687">
        <f t="shared" si="0"/>
        <v>0</v>
      </c>
      <c r="F40" s="686">
        <v>0</v>
      </c>
      <c r="G40" s="686">
        <v>0</v>
      </c>
      <c r="H40" s="688">
        <f t="shared" si="1"/>
        <v>0</v>
      </c>
    </row>
    <row r="41" spans="1:8" ht="15.75">
      <c r="A41" s="383">
        <v>10.3</v>
      </c>
      <c r="B41" s="420" t="s">
        <v>212</v>
      </c>
      <c r="C41" s="686">
        <v>10930214.75</v>
      </c>
      <c r="D41" s="686">
        <v>1869979.73</v>
      </c>
      <c r="E41" s="687">
        <f t="shared" si="0"/>
        <v>12800194.48</v>
      </c>
      <c r="F41" s="686">
        <v>11093369</v>
      </c>
      <c r="G41" s="686">
        <v>1923849</v>
      </c>
      <c r="H41" s="688">
        <f t="shared" si="1"/>
        <v>13017218</v>
      </c>
    </row>
    <row r="42" spans="1:8" ht="25.5">
      <c r="A42" s="383">
        <v>10.4</v>
      </c>
      <c r="B42" s="420" t="s">
        <v>213</v>
      </c>
      <c r="C42" s="686">
        <v>8473527.0099999998</v>
      </c>
      <c r="D42" s="686">
        <v>11840224.299999999</v>
      </c>
      <c r="E42" s="687">
        <f t="shared" si="0"/>
        <v>20313751.309999999</v>
      </c>
      <c r="F42" s="686">
        <v>9366068</v>
      </c>
      <c r="G42" s="686">
        <v>8845722</v>
      </c>
      <c r="H42" s="688">
        <f t="shared" si="1"/>
        <v>18211790</v>
      </c>
    </row>
    <row r="43" spans="1:8" ht="16.5" thickBot="1">
      <c r="A43" s="383">
        <v>11</v>
      </c>
      <c r="B43" s="139" t="s">
        <v>210</v>
      </c>
      <c r="C43" s="686"/>
      <c r="D43" s="686"/>
      <c r="E43" s="687">
        <f t="shared" ref="E43" si="2">C43+D43</f>
        <v>0</v>
      </c>
      <c r="F43" s="686"/>
      <c r="G43" s="686"/>
      <c r="H43" s="688">
        <f t="shared" ref="H43" si="3">F43+G43</f>
        <v>0</v>
      </c>
    </row>
    <row r="44" spans="1:8" ht="15.75">
      <c r="C44" s="421"/>
      <c r="D44" s="421"/>
      <c r="E44" s="421"/>
      <c r="F44" s="421"/>
      <c r="G44" s="421"/>
      <c r="H44" s="421"/>
    </row>
    <row r="45" spans="1:8" ht="15.75">
      <c r="C45" s="421"/>
      <c r="D45" s="421"/>
      <c r="E45" s="421"/>
      <c r="F45" s="421"/>
      <c r="G45" s="421"/>
      <c r="H45" s="421"/>
    </row>
    <row r="46" spans="1:8" ht="15.75">
      <c r="C46" s="421"/>
      <c r="D46" s="421"/>
      <c r="E46" s="421"/>
      <c r="F46" s="421"/>
      <c r="G46" s="421"/>
      <c r="H46" s="421"/>
    </row>
    <row r="47" spans="1:8" ht="15.75">
      <c r="C47" s="421"/>
      <c r="D47" s="421"/>
      <c r="E47" s="421"/>
      <c r="F47" s="421"/>
      <c r="G47" s="421"/>
      <c r="H47" s="421"/>
    </row>
    <row r="48" spans="1:8">
      <c r="C48" s="612"/>
      <c r="D48" s="612"/>
      <c r="E48" s="612"/>
      <c r="F48" s="612"/>
      <c r="G48" s="612"/>
      <c r="H48" s="612"/>
    </row>
    <row r="49" spans="3:8">
      <c r="C49" s="612"/>
      <c r="D49" s="612"/>
      <c r="E49" s="612"/>
      <c r="F49" s="612"/>
      <c r="G49" s="612"/>
      <c r="H49" s="612"/>
    </row>
    <row r="50" spans="3:8">
      <c r="C50" s="612"/>
      <c r="D50" s="612"/>
      <c r="E50" s="612"/>
      <c r="F50" s="612"/>
      <c r="G50" s="612"/>
      <c r="H50" s="612"/>
    </row>
    <row r="51" spans="3:8">
      <c r="C51" s="612"/>
      <c r="D51" s="612"/>
      <c r="E51" s="612"/>
      <c r="F51" s="612"/>
      <c r="G51" s="612"/>
      <c r="H51" s="612"/>
    </row>
    <row r="52" spans="3:8">
      <c r="C52" s="612"/>
      <c r="D52" s="612"/>
      <c r="E52" s="612"/>
      <c r="F52" s="612"/>
      <c r="G52" s="612"/>
      <c r="H52" s="612"/>
    </row>
    <row r="53" spans="3:8">
      <c r="C53" s="612"/>
      <c r="D53" s="612"/>
      <c r="E53" s="612"/>
      <c r="F53" s="612"/>
      <c r="G53" s="612"/>
      <c r="H53" s="612"/>
    </row>
    <row r="54" spans="3:8">
      <c r="C54" s="612"/>
      <c r="D54" s="612"/>
      <c r="E54" s="612"/>
      <c r="F54" s="612"/>
      <c r="G54" s="612"/>
      <c r="H54" s="612"/>
    </row>
    <row r="55" spans="3:8">
      <c r="C55" s="612"/>
      <c r="D55" s="612"/>
      <c r="E55" s="612"/>
      <c r="F55" s="612"/>
      <c r="G55" s="612"/>
      <c r="H55" s="612"/>
    </row>
    <row r="56" spans="3:8">
      <c r="C56" s="612"/>
      <c r="D56" s="612"/>
      <c r="E56" s="612"/>
      <c r="F56" s="612"/>
      <c r="G56" s="612"/>
      <c r="H56" s="612"/>
    </row>
    <row r="57" spans="3:8">
      <c r="C57" s="612"/>
      <c r="D57" s="612"/>
      <c r="E57" s="612"/>
      <c r="F57" s="612"/>
      <c r="G57" s="612"/>
      <c r="H57" s="612"/>
    </row>
    <row r="58" spans="3:8">
      <c r="C58" s="612"/>
      <c r="D58" s="612"/>
      <c r="E58" s="612"/>
      <c r="F58" s="612"/>
      <c r="G58" s="612"/>
      <c r="H58" s="612"/>
    </row>
    <row r="59" spans="3:8">
      <c r="C59" s="612"/>
      <c r="D59" s="612"/>
      <c r="E59" s="612"/>
      <c r="F59" s="612"/>
      <c r="G59" s="612"/>
      <c r="H59" s="612"/>
    </row>
    <row r="60" spans="3:8">
      <c r="C60" s="612"/>
      <c r="D60" s="612"/>
      <c r="E60" s="612"/>
      <c r="F60" s="612"/>
      <c r="G60" s="612"/>
      <c r="H60" s="612"/>
    </row>
    <row r="61" spans="3:8">
      <c r="C61" s="612"/>
      <c r="D61" s="612"/>
      <c r="E61" s="612"/>
      <c r="F61" s="612"/>
      <c r="G61" s="612"/>
      <c r="H61" s="612"/>
    </row>
    <row r="62" spans="3:8">
      <c r="C62" s="612"/>
      <c r="D62" s="612"/>
      <c r="E62" s="612"/>
      <c r="F62" s="612"/>
      <c r="G62" s="612"/>
      <c r="H62" s="612"/>
    </row>
    <row r="63" spans="3:8">
      <c r="C63" s="612"/>
      <c r="D63" s="612"/>
      <c r="E63" s="612"/>
      <c r="F63" s="612"/>
      <c r="G63" s="612"/>
      <c r="H63" s="612"/>
    </row>
    <row r="64" spans="3:8">
      <c r="C64" s="612"/>
      <c r="D64" s="612"/>
      <c r="E64" s="612"/>
      <c r="F64" s="612"/>
      <c r="G64" s="612"/>
      <c r="H64" s="612"/>
    </row>
    <row r="65" spans="3:8">
      <c r="C65" s="612"/>
      <c r="D65" s="612"/>
      <c r="E65" s="612"/>
      <c r="F65" s="612"/>
      <c r="G65" s="612"/>
      <c r="H65" s="612"/>
    </row>
    <row r="66" spans="3:8">
      <c r="C66" s="612"/>
      <c r="D66" s="612"/>
      <c r="E66" s="612"/>
      <c r="F66" s="612"/>
      <c r="G66" s="612"/>
      <c r="H66" s="612"/>
    </row>
    <row r="67" spans="3:8">
      <c r="C67" s="612"/>
      <c r="D67" s="612"/>
      <c r="E67" s="612"/>
      <c r="F67" s="612"/>
      <c r="G67" s="612"/>
      <c r="H67" s="612"/>
    </row>
    <row r="68" spans="3:8">
      <c r="C68" s="612"/>
      <c r="D68" s="612"/>
      <c r="E68" s="612"/>
      <c r="F68" s="612"/>
      <c r="G68" s="612"/>
      <c r="H68" s="612"/>
    </row>
    <row r="69" spans="3:8">
      <c r="C69" s="612"/>
      <c r="D69" s="612"/>
      <c r="E69" s="612"/>
      <c r="F69" s="612"/>
      <c r="G69" s="612"/>
      <c r="H69" s="612"/>
    </row>
    <row r="70" spans="3:8">
      <c r="C70" s="612"/>
      <c r="D70" s="612"/>
      <c r="E70" s="612"/>
      <c r="F70" s="612"/>
      <c r="G70" s="612"/>
      <c r="H70" s="612"/>
    </row>
    <row r="71" spans="3:8">
      <c r="C71" s="612"/>
      <c r="D71" s="612"/>
      <c r="E71" s="612"/>
      <c r="F71" s="612"/>
      <c r="G71" s="612"/>
      <c r="H71" s="612"/>
    </row>
    <row r="72" spans="3:8">
      <c r="C72" s="612"/>
      <c r="D72" s="612"/>
      <c r="E72" s="612"/>
      <c r="F72" s="612"/>
      <c r="G72" s="612"/>
      <c r="H72" s="612"/>
    </row>
    <row r="73" spans="3:8">
      <c r="C73" s="612"/>
      <c r="D73" s="612"/>
      <c r="E73" s="612"/>
      <c r="F73" s="612"/>
      <c r="G73" s="612"/>
      <c r="H73" s="612"/>
    </row>
    <row r="74" spans="3:8">
      <c r="C74" s="612"/>
      <c r="D74" s="612"/>
      <c r="E74" s="612"/>
      <c r="F74" s="612"/>
      <c r="G74" s="612"/>
      <c r="H74" s="612"/>
    </row>
    <row r="75" spans="3:8">
      <c r="C75" s="612"/>
      <c r="D75" s="612"/>
      <c r="E75" s="612"/>
      <c r="F75" s="612"/>
      <c r="G75" s="612"/>
      <c r="H75" s="612"/>
    </row>
    <row r="76" spans="3:8">
      <c r="C76" s="612"/>
      <c r="D76" s="612"/>
      <c r="E76" s="612"/>
      <c r="F76" s="612"/>
      <c r="G76" s="612"/>
      <c r="H76" s="612"/>
    </row>
    <row r="77" spans="3:8">
      <c r="C77" s="612"/>
      <c r="D77" s="612"/>
      <c r="E77" s="612"/>
      <c r="F77" s="612"/>
      <c r="G77" s="612"/>
      <c r="H77" s="612"/>
    </row>
    <row r="78" spans="3:8">
      <c r="C78" s="612"/>
      <c r="D78" s="612"/>
      <c r="E78" s="612"/>
      <c r="F78" s="612"/>
      <c r="G78" s="612"/>
      <c r="H78" s="612"/>
    </row>
    <row r="79" spans="3:8">
      <c r="C79" s="612"/>
      <c r="D79" s="612"/>
      <c r="E79" s="612"/>
      <c r="F79" s="612"/>
      <c r="G79" s="612"/>
      <c r="H79" s="612"/>
    </row>
    <row r="80" spans="3:8">
      <c r="C80" s="612"/>
      <c r="D80" s="612"/>
      <c r="E80" s="612"/>
      <c r="F80" s="612"/>
      <c r="G80" s="612"/>
      <c r="H80" s="612"/>
    </row>
    <row r="81" spans="3:8">
      <c r="C81" s="612"/>
      <c r="D81" s="612"/>
      <c r="E81" s="612"/>
      <c r="F81" s="612"/>
      <c r="G81" s="612"/>
      <c r="H81" s="612"/>
    </row>
    <row r="82" spans="3:8">
      <c r="C82" s="612"/>
      <c r="D82" s="612"/>
      <c r="E82" s="612"/>
      <c r="F82" s="612"/>
      <c r="G82" s="612"/>
      <c r="H82" s="612"/>
    </row>
    <row r="83" spans="3:8">
      <c r="C83" s="612"/>
      <c r="D83" s="612"/>
      <c r="E83" s="612"/>
      <c r="F83" s="612"/>
      <c r="G83" s="612"/>
      <c r="H83" s="612"/>
    </row>
    <row r="84" spans="3:8">
      <c r="C84" s="612"/>
      <c r="D84" s="612"/>
      <c r="E84" s="612"/>
      <c r="F84" s="612"/>
      <c r="G84" s="612"/>
      <c r="H84" s="612"/>
    </row>
    <row r="85" spans="3:8">
      <c r="C85" s="612"/>
      <c r="D85" s="612"/>
      <c r="E85" s="612"/>
      <c r="F85" s="612"/>
      <c r="G85" s="612"/>
      <c r="H85" s="612"/>
    </row>
    <row r="86" spans="3:8">
      <c r="C86" s="612"/>
      <c r="D86" s="612"/>
      <c r="E86" s="612"/>
      <c r="F86" s="612"/>
      <c r="G86" s="612"/>
      <c r="H86" s="612"/>
    </row>
    <row r="87" spans="3:8">
      <c r="C87" s="612"/>
      <c r="D87" s="612"/>
      <c r="E87" s="612"/>
      <c r="F87" s="612"/>
      <c r="G87" s="612"/>
      <c r="H87" s="612"/>
    </row>
    <row r="88" spans="3:8">
      <c r="C88" s="612"/>
      <c r="D88" s="612"/>
      <c r="E88" s="612"/>
      <c r="F88" s="612"/>
      <c r="G88" s="612"/>
      <c r="H88" s="612"/>
    </row>
    <row r="89" spans="3:8">
      <c r="C89" s="612"/>
      <c r="D89" s="612"/>
      <c r="E89" s="612"/>
      <c r="F89" s="612"/>
      <c r="G89" s="612"/>
      <c r="H89" s="612"/>
    </row>
    <row r="90" spans="3:8">
      <c r="C90" s="612"/>
      <c r="D90" s="612"/>
      <c r="E90" s="612"/>
      <c r="F90" s="612"/>
      <c r="G90" s="612"/>
      <c r="H90" s="612"/>
    </row>
    <row r="91" spans="3:8">
      <c r="C91" s="612"/>
      <c r="D91" s="612"/>
      <c r="E91" s="612"/>
      <c r="F91" s="612"/>
      <c r="G91" s="612"/>
      <c r="H91" s="612"/>
    </row>
    <row r="92" spans="3:8">
      <c r="C92" s="612"/>
      <c r="D92" s="612"/>
      <c r="E92" s="612"/>
      <c r="F92" s="612"/>
      <c r="G92" s="612"/>
      <c r="H92" s="612"/>
    </row>
    <row r="93" spans="3:8">
      <c r="C93" s="612"/>
      <c r="D93" s="612"/>
      <c r="E93" s="612"/>
      <c r="F93" s="612"/>
      <c r="G93" s="612"/>
      <c r="H93" s="612"/>
    </row>
    <row r="94" spans="3:8">
      <c r="C94" s="612"/>
      <c r="D94" s="612"/>
      <c r="E94" s="612"/>
      <c r="F94" s="612"/>
      <c r="G94" s="612"/>
      <c r="H94" s="612"/>
    </row>
    <row r="95" spans="3:8">
      <c r="C95" s="612"/>
      <c r="D95" s="612"/>
      <c r="E95" s="612"/>
      <c r="F95" s="612"/>
      <c r="G95" s="612"/>
      <c r="H95" s="612"/>
    </row>
    <row r="96" spans="3:8">
      <c r="C96" s="612"/>
      <c r="D96" s="612"/>
      <c r="E96" s="612"/>
      <c r="F96" s="612"/>
      <c r="G96" s="612"/>
      <c r="H96" s="612"/>
    </row>
    <row r="97" spans="3:8">
      <c r="C97" s="612"/>
      <c r="D97" s="612"/>
      <c r="E97" s="612"/>
      <c r="F97" s="612"/>
      <c r="G97" s="612"/>
      <c r="H97" s="612"/>
    </row>
    <row r="98" spans="3:8">
      <c r="C98" s="612"/>
      <c r="D98" s="612"/>
      <c r="E98" s="612"/>
      <c r="F98" s="612"/>
      <c r="G98" s="612"/>
      <c r="H98" s="612"/>
    </row>
    <row r="99" spans="3:8">
      <c r="C99" s="612"/>
      <c r="D99" s="612"/>
      <c r="E99" s="612"/>
      <c r="F99" s="612"/>
      <c r="G99" s="612"/>
      <c r="H99" s="612"/>
    </row>
    <row r="100" spans="3:8">
      <c r="C100" s="612"/>
      <c r="D100" s="612"/>
      <c r="E100" s="612"/>
      <c r="F100" s="612"/>
      <c r="G100" s="612"/>
      <c r="H100" s="612"/>
    </row>
    <row r="101" spans="3:8">
      <c r="C101" s="612"/>
      <c r="D101" s="612"/>
      <c r="E101" s="612"/>
      <c r="F101" s="612"/>
      <c r="G101" s="612"/>
      <c r="H101" s="612"/>
    </row>
    <row r="102" spans="3:8">
      <c r="C102" s="612"/>
      <c r="D102" s="612"/>
      <c r="E102" s="612"/>
      <c r="F102" s="612"/>
      <c r="G102" s="612"/>
      <c r="H102" s="612"/>
    </row>
    <row r="103" spans="3:8">
      <c r="C103" s="612"/>
      <c r="D103" s="612"/>
      <c r="E103" s="612"/>
      <c r="F103" s="612"/>
      <c r="G103" s="612"/>
      <c r="H103" s="612"/>
    </row>
    <row r="104" spans="3:8">
      <c r="C104" s="612"/>
      <c r="D104" s="612"/>
      <c r="E104" s="612"/>
      <c r="F104" s="612"/>
      <c r="G104" s="612"/>
      <c r="H104" s="612"/>
    </row>
    <row r="105" spans="3:8">
      <c r="C105" s="612"/>
      <c r="D105" s="612"/>
      <c r="E105" s="612"/>
      <c r="F105" s="612"/>
      <c r="G105" s="612"/>
      <c r="H105" s="612"/>
    </row>
    <row r="106" spans="3:8">
      <c r="C106" s="612"/>
      <c r="D106" s="612"/>
      <c r="E106" s="612"/>
      <c r="F106" s="612"/>
      <c r="G106" s="612"/>
      <c r="H106" s="612"/>
    </row>
    <row r="107" spans="3:8">
      <c r="C107" s="612"/>
      <c r="D107" s="612"/>
      <c r="E107" s="612"/>
      <c r="F107" s="612"/>
      <c r="G107" s="612"/>
      <c r="H107" s="612"/>
    </row>
    <row r="108" spans="3:8">
      <c r="C108" s="612"/>
      <c r="D108" s="612"/>
      <c r="E108" s="612"/>
      <c r="F108" s="612"/>
      <c r="G108" s="612"/>
      <c r="H108" s="612"/>
    </row>
    <row r="109" spans="3:8">
      <c r="C109" s="612"/>
      <c r="D109" s="612"/>
      <c r="E109" s="612"/>
      <c r="F109" s="612"/>
      <c r="G109" s="612"/>
      <c r="H109" s="612"/>
    </row>
    <row r="110" spans="3:8">
      <c r="C110" s="612"/>
      <c r="D110" s="612"/>
      <c r="E110" s="612"/>
      <c r="F110" s="612"/>
      <c r="G110" s="612"/>
      <c r="H110" s="612"/>
    </row>
    <row r="111" spans="3:8">
      <c r="C111" s="612"/>
      <c r="D111" s="612"/>
      <c r="E111" s="612"/>
      <c r="F111" s="612"/>
      <c r="G111" s="612"/>
      <c r="H111" s="612"/>
    </row>
    <row r="112" spans="3:8">
      <c r="C112" s="612"/>
      <c r="D112" s="612"/>
      <c r="E112" s="612"/>
      <c r="F112" s="612"/>
      <c r="G112" s="612"/>
      <c r="H112" s="612"/>
    </row>
    <row r="113" spans="3:8">
      <c r="C113" s="612"/>
      <c r="D113" s="612"/>
      <c r="E113" s="612"/>
      <c r="F113" s="612"/>
      <c r="G113" s="612"/>
      <c r="H113" s="612"/>
    </row>
    <row r="114" spans="3:8">
      <c r="C114" s="612"/>
      <c r="D114" s="612"/>
      <c r="E114" s="612"/>
      <c r="F114" s="612"/>
      <c r="G114" s="612"/>
      <c r="H114" s="612"/>
    </row>
    <row r="115" spans="3:8">
      <c r="C115" s="612"/>
      <c r="D115" s="612"/>
      <c r="E115" s="612"/>
      <c r="F115" s="612"/>
      <c r="G115" s="612"/>
      <c r="H115" s="612"/>
    </row>
    <row r="116" spans="3:8">
      <c r="C116" s="612"/>
      <c r="D116" s="612"/>
      <c r="E116" s="612"/>
      <c r="F116" s="612"/>
      <c r="G116" s="612"/>
      <c r="H116" s="612"/>
    </row>
    <row r="117" spans="3:8">
      <c r="C117" s="612"/>
      <c r="D117" s="612"/>
      <c r="E117" s="612"/>
      <c r="F117" s="612"/>
      <c r="G117" s="612"/>
      <c r="H117" s="612"/>
    </row>
    <row r="118" spans="3:8">
      <c r="C118" s="612"/>
      <c r="D118" s="612"/>
      <c r="E118" s="612"/>
      <c r="F118" s="612"/>
      <c r="G118" s="612"/>
      <c r="H118" s="612"/>
    </row>
    <row r="119" spans="3:8">
      <c r="C119" s="612"/>
      <c r="D119" s="612"/>
      <c r="E119" s="612"/>
      <c r="F119" s="612"/>
      <c r="G119" s="612"/>
      <c r="H119" s="612"/>
    </row>
    <row r="120" spans="3:8">
      <c r="C120" s="612"/>
      <c r="D120" s="612"/>
      <c r="E120" s="612"/>
      <c r="F120" s="612"/>
      <c r="G120" s="612"/>
      <c r="H120" s="612"/>
    </row>
    <row r="121" spans="3:8">
      <c r="C121" s="612"/>
      <c r="D121" s="612"/>
      <c r="E121" s="612"/>
      <c r="F121" s="612"/>
      <c r="G121" s="612"/>
      <c r="H121" s="612"/>
    </row>
    <row r="122" spans="3:8">
      <c r="C122" s="612"/>
      <c r="D122" s="612"/>
      <c r="E122" s="612"/>
      <c r="F122" s="612"/>
      <c r="G122" s="612"/>
      <c r="H122" s="612"/>
    </row>
    <row r="123" spans="3:8">
      <c r="C123" s="612"/>
      <c r="D123" s="612"/>
      <c r="E123" s="612"/>
      <c r="F123" s="612"/>
      <c r="G123" s="612"/>
      <c r="H123" s="612"/>
    </row>
    <row r="124" spans="3:8">
      <c r="C124" s="612"/>
      <c r="D124" s="612"/>
      <c r="E124" s="612"/>
      <c r="F124" s="612"/>
      <c r="G124" s="612"/>
      <c r="H124" s="612"/>
    </row>
    <row r="125" spans="3:8">
      <c r="C125" s="612"/>
      <c r="D125" s="612"/>
      <c r="E125" s="612"/>
      <c r="F125" s="612"/>
      <c r="G125" s="612"/>
      <c r="H125" s="612"/>
    </row>
    <row r="126" spans="3:8">
      <c r="C126" s="612"/>
      <c r="D126" s="612"/>
      <c r="E126" s="612"/>
      <c r="F126" s="612"/>
      <c r="G126" s="612"/>
      <c r="H126" s="612"/>
    </row>
    <row r="127" spans="3:8">
      <c r="C127" s="612"/>
      <c r="D127" s="612"/>
      <c r="E127" s="612"/>
      <c r="F127" s="612"/>
      <c r="G127" s="612"/>
      <c r="H127" s="612"/>
    </row>
    <row r="128" spans="3:8">
      <c r="C128" s="612"/>
      <c r="D128" s="612"/>
      <c r="E128" s="612"/>
      <c r="F128" s="612"/>
      <c r="G128" s="612"/>
      <c r="H128" s="612"/>
    </row>
    <row r="129" spans="3:8">
      <c r="C129" s="612"/>
      <c r="D129" s="612"/>
      <c r="E129" s="612"/>
      <c r="F129" s="612"/>
      <c r="G129" s="612"/>
      <c r="H129" s="612"/>
    </row>
    <row r="130" spans="3:8">
      <c r="C130" s="612"/>
      <c r="D130" s="612"/>
      <c r="E130" s="612"/>
      <c r="F130" s="612"/>
      <c r="G130" s="612"/>
      <c r="H130" s="612"/>
    </row>
    <row r="131" spans="3:8">
      <c r="C131" s="612"/>
      <c r="D131" s="612"/>
      <c r="E131" s="612"/>
      <c r="F131" s="612"/>
      <c r="G131" s="612"/>
      <c r="H131" s="612"/>
    </row>
    <row r="132" spans="3:8">
      <c r="C132" s="612"/>
      <c r="D132" s="612"/>
      <c r="E132" s="612"/>
      <c r="F132" s="612"/>
      <c r="G132" s="612"/>
      <c r="H132" s="612"/>
    </row>
    <row r="133" spans="3:8">
      <c r="C133" s="612"/>
      <c r="D133" s="612"/>
      <c r="E133" s="612"/>
      <c r="F133" s="612"/>
      <c r="G133" s="612"/>
      <c r="H133" s="612"/>
    </row>
    <row r="134" spans="3:8">
      <c r="C134" s="612"/>
      <c r="D134" s="612"/>
      <c r="E134" s="612"/>
      <c r="F134" s="612"/>
      <c r="G134" s="612"/>
      <c r="H134" s="612"/>
    </row>
    <row r="135" spans="3:8">
      <c r="C135" s="612"/>
      <c r="D135" s="612"/>
      <c r="E135" s="612"/>
      <c r="F135" s="612"/>
      <c r="G135" s="612"/>
      <c r="H135" s="612"/>
    </row>
    <row r="136" spans="3:8">
      <c r="C136" s="612"/>
      <c r="D136" s="612"/>
      <c r="E136" s="612"/>
      <c r="F136" s="612"/>
      <c r="G136" s="612"/>
      <c r="H136" s="612"/>
    </row>
    <row r="137" spans="3:8">
      <c r="C137" s="612"/>
      <c r="D137" s="612"/>
      <c r="E137" s="612"/>
      <c r="F137" s="612"/>
      <c r="G137" s="612"/>
      <c r="H137" s="612"/>
    </row>
    <row r="138" spans="3:8">
      <c r="C138" s="612"/>
      <c r="D138" s="612"/>
      <c r="E138" s="612"/>
      <c r="F138" s="612"/>
      <c r="G138" s="612"/>
      <c r="H138" s="612"/>
    </row>
    <row r="139" spans="3:8">
      <c r="C139" s="612"/>
      <c r="D139" s="612"/>
      <c r="E139" s="612"/>
      <c r="F139" s="612"/>
      <c r="G139" s="612"/>
      <c r="H139" s="612"/>
    </row>
    <row r="140" spans="3:8">
      <c r="C140" s="612"/>
      <c r="D140" s="612"/>
      <c r="E140" s="612"/>
      <c r="F140" s="612"/>
      <c r="G140" s="612"/>
      <c r="H140" s="612"/>
    </row>
    <row r="141" spans="3:8">
      <c r="C141" s="612"/>
      <c r="D141" s="612"/>
      <c r="E141" s="612"/>
      <c r="F141" s="612"/>
      <c r="G141" s="612"/>
      <c r="H141" s="612"/>
    </row>
    <row r="142" spans="3:8">
      <c r="C142" s="612"/>
      <c r="D142" s="612"/>
      <c r="E142" s="612"/>
      <c r="F142" s="612"/>
      <c r="G142" s="612"/>
      <c r="H142" s="612"/>
    </row>
    <row r="143" spans="3:8">
      <c r="C143" s="612"/>
      <c r="D143" s="612"/>
      <c r="E143" s="612"/>
      <c r="F143" s="612"/>
      <c r="G143" s="612"/>
      <c r="H143" s="612"/>
    </row>
    <row r="144" spans="3:8">
      <c r="C144" s="612"/>
      <c r="D144" s="612"/>
      <c r="E144" s="612"/>
      <c r="F144" s="612"/>
      <c r="G144" s="612"/>
      <c r="H144" s="612"/>
    </row>
    <row r="145" spans="3:8">
      <c r="C145" s="612"/>
      <c r="D145" s="612"/>
      <c r="E145" s="612"/>
      <c r="F145" s="612"/>
      <c r="G145" s="612"/>
      <c r="H145" s="612"/>
    </row>
    <row r="146" spans="3:8">
      <c r="C146" s="612"/>
      <c r="D146" s="612"/>
      <c r="E146" s="612"/>
      <c r="F146" s="612"/>
      <c r="G146" s="612"/>
      <c r="H146" s="612"/>
    </row>
    <row r="147" spans="3:8">
      <c r="C147" s="612"/>
      <c r="D147" s="612"/>
      <c r="E147" s="612"/>
      <c r="F147" s="612"/>
      <c r="G147" s="612"/>
      <c r="H147" s="612"/>
    </row>
    <row r="148" spans="3:8">
      <c r="C148" s="612"/>
      <c r="D148" s="612"/>
      <c r="E148" s="612"/>
      <c r="F148" s="612"/>
      <c r="G148" s="612"/>
      <c r="H148" s="612"/>
    </row>
    <row r="149" spans="3:8">
      <c r="C149" s="612"/>
      <c r="D149" s="612"/>
      <c r="E149" s="612"/>
      <c r="F149" s="612"/>
      <c r="G149" s="612"/>
      <c r="H149" s="612"/>
    </row>
    <row r="150" spans="3:8">
      <c r="C150" s="612"/>
      <c r="D150" s="612"/>
      <c r="E150" s="612"/>
      <c r="F150" s="612"/>
      <c r="G150" s="612"/>
      <c r="H150" s="61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90" zoomScaleNormal="90" workbookViewId="0">
      <pane xSplit="1" ySplit="4" topLeftCell="B5" activePane="bottomRight" state="frozen"/>
      <selection activeCell="B2" sqref="B2"/>
      <selection pane="topRight" activeCell="B2" sqref="B2"/>
      <selection pane="bottomLeft" activeCell="B2" sqref="B2"/>
      <selection pane="bottomRight" activeCell="I23" sqref="I23"/>
    </sheetView>
  </sheetViews>
  <sheetFormatPr defaultColWidth="9.28515625" defaultRowHeight="12.75"/>
  <cols>
    <col min="1" max="1" width="9.5703125" style="4" bestFit="1" customWidth="1"/>
    <col min="2" max="2" width="93.5703125" style="4" customWidth="1"/>
    <col min="3" max="3" width="10.7109375" style="4" customWidth="1"/>
    <col min="4" max="4" width="10.85546875" style="4" bestFit="1" customWidth="1"/>
    <col min="5" max="5" width="10.85546875" style="17" bestFit="1" customWidth="1"/>
    <col min="6" max="6" width="12.140625" style="17" customWidth="1"/>
    <col min="7" max="7" width="10.85546875" style="17" bestFit="1" customWidth="1"/>
    <col min="8" max="11" width="9.7109375" style="17" customWidth="1"/>
    <col min="12" max="16384" width="9.28515625" style="17"/>
  </cols>
  <sheetData>
    <row r="1" spans="1:8">
      <c r="A1" s="2" t="s">
        <v>30</v>
      </c>
      <c r="B1" s="3" t="str">
        <f>'Info '!C2</f>
        <v>JSC "VTB Bank (Georgia)"</v>
      </c>
      <c r="C1" s="3"/>
    </row>
    <row r="2" spans="1:8">
      <c r="A2" s="2" t="s">
        <v>31</v>
      </c>
      <c r="B2" s="324">
        <f>'Info '!D2</f>
        <v>45838</v>
      </c>
      <c r="C2" s="6"/>
      <c r="D2" s="7"/>
      <c r="E2" s="20"/>
      <c r="F2" s="20"/>
      <c r="G2" s="20"/>
      <c r="H2" s="20"/>
    </row>
    <row r="3" spans="1:8">
      <c r="A3" s="2"/>
      <c r="B3" s="3"/>
      <c r="C3" s="6"/>
      <c r="D3" s="7"/>
      <c r="E3" s="20"/>
      <c r="F3" s="20"/>
      <c r="G3" s="20"/>
      <c r="H3" s="20"/>
    </row>
    <row r="4" spans="1:8" ht="15" customHeight="1" thickBot="1">
      <c r="A4" s="7" t="s">
        <v>96</v>
      </c>
      <c r="B4" s="86" t="s">
        <v>187</v>
      </c>
      <c r="C4" s="21" t="s">
        <v>35</v>
      </c>
    </row>
    <row r="5" spans="1:8" ht="15" customHeight="1">
      <c r="A5" s="164" t="s">
        <v>6</v>
      </c>
      <c r="B5" s="165"/>
      <c r="C5" s="322" t="str">
        <f>INT((MONTH($B$2))/3)&amp;"Q"&amp;"-"&amp;YEAR($B$2)</f>
        <v>2Q-2025</v>
      </c>
      <c r="D5" s="322" t="str">
        <f>IF(INT(MONTH($B$2))=3, "4"&amp;"Q"&amp;"-"&amp;YEAR($B$2)-1, IF(INT(MONTH($B$2))=6, "1"&amp;"Q"&amp;"-"&amp;YEAR($B$2), IF(INT(MONTH($B$2))=9, "2"&amp;"Q"&amp;"-"&amp;YEAR($B$2),IF(INT(MONTH($B$2))=12, "3"&amp;"Q"&amp;"-"&amp;YEAR($B$2), 0))))</f>
        <v>1Q-2025</v>
      </c>
      <c r="E5" s="322" t="str">
        <f>IF(INT(MONTH($B$2))=3, "3"&amp;"Q"&amp;"-"&amp;YEAR($B$2)-1, IF(INT(MONTH($B$2))=6, "4"&amp;"Q"&amp;"-"&amp;YEAR($B$2)-1, IF(INT(MONTH($B$2))=9, "1"&amp;"Q"&amp;"-"&amp;YEAR($B$2),IF(INT(MONTH($B$2))=12, "2"&amp;"Q"&amp;"-"&amp;YEAR($B$2), 0))))</f>
        <v>4Q-2024</v>
      </c>
      <c r="F5" s="322" t="str">
        <f>IF(INT(MONTH($B$2))=3, "2"&amp;"Q"&amp;"-"&amp;YEAR($B$2)-1, IF(INT(MONTH($B$2))=6, "3"&amp;"Q"&amp;"-"&amp;YEAR($B$2)-1, IF(INT(MONTH($B$2))=9, "4"&amp;"Q"&amp;"-"&amp;YEAR($B$2)-1,IF(INT(MONTH($B$2))=12, "1"&amp;"Q"&amp;"-"&amp;YEAR($B$2), 0))))</f>
        <v>3Q-2024</v>
      </c>
      <c r="G5" s="323" t="str">
        <f>IF(INT(MONTH($B$2))=3, "1"&amp;"Q"&amp;"-"&amp;YEAR($B$2)-1, IF(INT(MONTH($B$2))=6, "2"&amp;"Q"&amp;"-"&amp;YEAR($B$2)-1, IF(INT(MONTH($B$2))=9, "3"&amp;"Q"&amp;"-"&amp;YEAR($B$2)-1,IF(INT(MONTH($B$2))=12, "4"&amp;"Q"&amp;"-"&amp;YEAR($B$2)-1, 0))))</f>
        <v>2Q-2024</v>
      </c>
    </row>
    <row r="6" spans="1:8" ht="15" customHeight="1">
      <c r="A6" s="22">
        <v>1</v>
      </c>
      <c r="B6" s="250" t="s">
        <v>191</v>
      </c>
      <c r="C6" s="319">
        <f>C7+C9+C10</f>
        <v>264290089.38661459</v>
      </c>
      <c r="D6" s="320">
        <f>D7+D9+D10</f>
        <v>280677683.8740586</v>
      </c>
      <c r="E6" s="252">
        <f t="shared" ref="E6:G6" si="0">E7+E9+E10</f>
        <v>289607085.6474117</v>
      </c>
      <c r="F6" s="319">
        <f t="shared" si="0"/>
        <v>300815922.62531</v>
      </c>
      <c r="G6" s="854">
        <f t="shared" si="0"/>
        <v>310114061.63538712</v>
      </c>
    </row>
    <row r="7" spans="1:8" ht="15" customHeight="1">
      <c r="A7" s="22">
        <v>1.1000000000000001</v>
      </c>
      <c r="B7" s="250" t="s">
        <v>357</v>
      </c>
      <c r="C7" s="689">
        <v>264208834.92428532</v>
      </c>
      <c r="D7" s="689">
        <v>280585092.70082432</v>
      </c>
      <c r="E7" s="689">
        <v>289514442.48778641</v>
      </c>
      <c r="F7" s="689">
        <v>300723402.82530999</v>
      </c>
      <c r="G7" s="855">
        <v>310026244.58038962</v>
      </c>
    </row>
    <row r="8" spans="1:8">
      <c r="A8" s="22" t="s">
        <v>14</v>
      </c>
      <c r="B8" s="250" t="s">
        <v>95</v>
      </c>
      <c r="C8" s="689">
        <v>0</v>
      </c>
      <c r="D8" s="689">
        <v>707862.5</v>
      </c>
      <c r="E8" s="689">
        <v>792472.5</v>
      </c>
      <c r="F8" s="689">
        <v>0</v>
      </c>
      <c r="G8" s="855">
        <v>0</v>
      </c>
    </row>
    <row r="9" spans="1:8" ht="15" customHeight="1">
      <c r="A9" s="22">
        <v>1.2</v>
      </c>
      <c r="B9" s="251" t="s">
        <v>94</v>
      </c>
      <c r="C9" s="689">
        <v>81254.462329269038</v>
      </c>
      <c r="D9" s="689">
        <v>92591.173234302783</v>
      </c>
      <c r="E9" s="689">
        <v>92643.159625306376</v>
      </c>
      <c r="F9" s="689">
        <v>92519.8</v>
      </c>
      <c r="G9" s="855">
        <v>87817.054997499916</v>
      </c>
    </row>
    <row r="10" spans="1:8" ht="15" customHeight="1">
      <c r="A10" s="22">
        <v>1.3</v>
      </c>
      <c r="B10" s="250" t="s">
        <v>28</v>
      </c>
      <c r="C10" s="690">
        <v>0</v>
      </c>
      <c r="D10" s="690">
        <v>0</v>
      </c>
      <c r="E10" s="690">
        <v>0</v>
      </c>
      <c r="F10" s="690">
        <v>0</v>
      </c>
      <c r="G10" s="855">
        <v>0</v>
      </c>
    </row>
    <row r="11" spans="1:8" ht="15" customHeight="1">
      <c r="A11" s="22">
        <v>2</v>
      </c>
      <c r="B11" s="250" t="s">
        <v>188</v>
      </c>
      <c r="C11" s="689">
        <v>183235672.72748604</v>
      </c>
      <c r="D11" s="689">
        <v>186403342.12812796</v>
      </c>
      <c r="E11" s="689">
        <v>186812095.97714475</v>
      </c>
      <c r="F11" s="689">
        <v>188868827.36185053</v>
      </c>
      <c r="G11" s="855">
        <v>190200488.01198363</v>
      </c>
    </row>
    <row r="12" spans="1:8" ht="15" customHeight="1">
      <c r="A12" s="22">
        <v>3</v>
      </c>
      <c r="B12" s="250" t="s">
        <v>189</v>
      </c>
      <c r="C12" s="690">
        <v>61890734.110378385</v>
      </c>
      <c r="D12" s="690">
        <v>61890734.110378385</v>
      </c>
      <c r="E12" s="690">
        <v>61890734.110378385</v>
      </c>
      <c r="F12" s="690">
        <v>94935796.149143949</v>
      </c>
      <c r="G12" s="855">
        <v>94935796.149143949</v>
      </c>
    </row>
    <row r="13" spans="1:8" ht="15" customHeight="1" thickBot="1">
      <c r="A13" s="24">
        <v>4</v>
      </c>
      <c r="B13" s="25" t="s">
        <v>190</v>
      </c>
      <c r="C13" s="253">
        <f>C6+C11+C12</f>
        <v>509416496.22447902</v>
      </c>
      <c r="D13" s="321">
        <f>D6+D11+D12</f>
        <v>528971760.11256492</v>
      </c>
      <c r="E13" s="254">
        <f t="shared" ref="E13:G13" si="1">E6+E11+E12</f>
        <v>538309915.73493481</v>
      </c>
      <c r="F13" s="253">
        <f t="shared" si="1"/>
        <v>584620546.1363045</v>
      </c>
      <c r="G13" s="254">
        <f t="shared" si="1"/>
        <v>595250345.79651475</v>
      </c>
    </row>
    <row r="14" spans="1:8">
      <c r="B14" s="28"/>
      <c r="C14" s="611">
        <f>C13-'1. key ratios '!C15</f>
        <v>0</v>
      </c>
      <c r="D14" s="611">
        <f>D13-'1. key ratios '!D15</f>
        <v>0</v>
      </c>
      <c r="E14" s="611">
        <f>E13-'1. key ratios '!E15</f>
        <v>0</v>
      </c>
      <c r="F14" s="611">
        <f>F13-'1. key ratios '!F15</f>
        <v>0</v>
      </c>
    </row>
    <row r="15" spans="1:8" ht="25.5">
      <c r="B15" s="29" t="s">
        <v>358</v>
      </c>
    </row>
    <row r="16" spans="1:8">
      <c r="B16" s="29"/>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B5" sqref="B5"/>
    </sheetView>
  </sheetViews>
  <sheetFormatPr defaultColWidth="9.28515625" defaultRowHeight="14.25"/>
  <cols>
    <col min="1" max="1" width="9.5703125" style="4" bestFit="1" customWidth="1"/>
    <col min="2" max="2" width="65.5703125" style="4" customWidth="1"/>
    <col min="3" max="3" width="27.5703125" style="4" customWidth="1"/>
    <col min="4" max="16384" width="9.28515625" style="5"/>
  </cols>
  <sheetData>
    <row r="1" spans="1:8">
      <c r="A1" s="2" t="s">
        <v>30</v>
      </c>
      <c r="B1" s="3" t="str">
        <f>'Info '!C2</f>
        <v>JSC "VTB Bank (Georgia)"</v>
      </c>
    </row>
    <row r="2" spans="1:8">
      <c r="A2" s="2" t="s">
        <v>31</v>
      </c>
      <c r="B2" s="324">
        <f>'Info '!D2</f>
        <v>45838</v>
      </c>
    </row>
    <row r="4" spans="1:8" ht="28.35" customHeight="1" thickBot="1">
      <c r="A4" s="30" t="s">
        <v>41</v>
      </c>
      <c r="B4" s="31" t="s">
        <v>163</v>
      </c>
      <c r="C4" s="32"/>
    </row>
    <row r="5" spans="1:8">
      <c r="A5" s="33"/>
      <c r="B5" s="313" t="s">
        <v>42</v>
      </c>
      <c r="C5" s="314" t="s">
        <v>371</v>
      </c>
    </row>
    <row r="6" spans="1:8">
      <c r="A6" s="538">
        <v>1</v>
      </c>
      <c r="B6" s="539" t="s">
        <v>712</v>
      </c>
      <c r="C6" s="540" t="s">
        <v>715</v>
      </c>
    </row>
    <row r="7" spans="1:8">
      <c r="A7" s="538">
        <v>2</v>
      </c>
      <c r="B7" s="539" t="s">
        <v>716</v>
      </c>
      <c r="C7" s="540" t="s">
        <v>717</v>
      </c>
    </row>
    <row r="8" spans="1:8">
      <c r="A8" s="538">
        <v>3</v>
      </c>
      <c r="B8" s="539" t="s">
        <v>718</v>
      </c>
      <c r="C8" s="540" t="s">
        <v>717</v>
      </c>
    </row>
    <row r="9" spans="1:8">
      <c r="A9" s="538">
        <v>4</v>
      </c>
      <c r="B9" s="632" t="s">
        <v>735</v>
      </c>
      <c r="C9" s="540" t="s">
        <v>717</v>
      </c>
    </row>
    <row r="10" spans="1:8">
      <c r="A10" s="34">
        <v>5</v>
      </c>
      <c r="B10" s="35"/>
      <c r="C10" s="36"/>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315"/>
      <c r="C16" s="316"/>
    </row>
    <row r="17" spans="1:3" ht="25.5">
      <c r="A17" s="34"/>
      <c r="B17" s="317" t="s">
        <v>43</v>
      </c>
      <c r="C17" s="318" t="s">
        <v>372</v>
      </c>
    </row>
    <row r="18" spans="1:3">
      <c r="A18" s="541">
        <v>1</v>
      </c>
      <c r="B18" s="542" t="s">
        <v>713</v>
      </c>
      <c r="C18" s="543" t="s">
        <v>719</v>
      </c>
    </row>
    <row r="19" spans="1:3">
      <c r="A19" s="541">
        <v>2</v>
      </c>
      <c r="B19" s="542" t="s">
        <v>720</v>
      </c>
      <c r="C19" s="543" t="s">
        <v>721</v>
      </c>
    </row>
    <row r="20" spans="1:3">
      <c r="A20" s="541">
        <v>3</v>
      </c>
      <c r="B20" s="542" t="s">
        <v>722</v>
      </c>
      <c r="C20" s="543" t="s">
        <v>723</v>
      </c>
    </row>
    <row r="21" spans="1:3">
      <c r="A21" s="541">
        <v>4</v>
      </c>
      <c r="B21" s="542" t="s">
        <v>724</v>
      </c>
      <c r="C21" s="543" t="s">
        <v>725</v>
      </c>
    </row>
    <row r="22" spans="1:3">
      <c r="A22" s="541">
        <v>5</v>
      </c>
      <c r="B22" s="542" t="s">
        <v>726</v>
      </c>
      <c r="C22" s="543" t="s">
        <v>727</v>
      </c>
    </row>
    <row r="23" spans="1:3">
      <c r="A23" s="541">
        <v>6</v>
      </c>
      <c r="B23" s="542" t="s">
        <v>728</v>
      </c>
      <c r="C23" s="543" t="s">
        <v>729</v>
      </c>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55" t="s">
        <v>44</v>
      </c>
      <c r="C29" s="756"/>
    </row>
    <row r="30" spans="1:3">
      <c r="A30" s="544">
        <v>1</v>
      </c>
      <c r="B30" s="545" t="s">
        <v>730</v>
      </c>
      <c r="C30" s="546">
        <v>0.97384321770185212</v>
      </c>
    </row>
    <row r="31" spans="1:3" ht="15.75" customHeight="1">
      <c r="A31" s="544">
        <v>2</v>
      </c>
      <c r="B31" s="545" t="s">
        <v>731</v>
      </c>
      <c r="C31" s="546">
        <v>1.472765597699272E-2</v>
      </c>
    </row>
    <row r="32" spans="1:3" ht="29.25" customHeight="1">
      <c r="A32" s="34"/>
      <c r="B32" s="755" t="s">
        <v>45</v>
      </c>
      <c r="C32" s="756"/>
    </row>
    <row r="33" spans="1:3">
      <c r="A33" s="617">
        <v>1</v>
      </c>
      <c r="B33" s="632" t="s">
        <v>732</v>
      </c>
      <c r="C33" s="633">
        <v>0.60183510853974465</v>
      </c>
    </row>
    <row r="34" spans="1:3" ht="15" thickBot="1">
      <c r="A34" s="40"/>
      <c r="B34" s="41"/>
      <c r="C34" s="42"/>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77"/>
  <sheetViews>
    <sheetView zoomScale="70" zoomScaleNormal="70" workbookViewId="0">
      <pane xSplit="1" ySplit="5" topLeftCell="B15" activePane="bottomRight" state="frozen"/>
      <selection activeCell="B2" sqref="B2"/>
      <selection pane="topRight" activeCell="B2" sqref="B2"/>
      <selection pane="bottomLeft" activeCell="B2" sqref="B2"/>
      <selection pane="bottomRight" activeCell="C8" sqref="C8:E36"/>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99" t="s">
        <v>30</v>
      </c>
      <c r="B1" s="3" t="str">
        <f>'Info '!C2</f>
        <v>JSC "VTB Bank (Georgia)"</v>
      </c>
      <c r="C1" s="53"/>
      <c r="D1" s="53"/>
      <c r="E1" s="53"/>
      <c r="F1" s="15"/>
    </row>
    <row r="2" spans="1:7" s="43" customFormat="1" ht="15.75" customHeight="1">
      <c r="A2" s="199" t="s">
        <v>31</v>
      </c>
      <c r="B2" s="324">
        <f>'Info '!D2</f>
        <v>45838</v>
      </c>
    </row>
    <row r="3" spans="1:7" s="43" customFormat="1" ht="15.75" customHeight="1">
      <c r="A3" s="199"/>
    </row>
    <row r="4" spans="1:7" s="43" customFormat="1" ht="15.75" customHeight="1" thickBot="1">
      <c r="A4" s="200" t="s">
        <v>99</v>
      </c>
      <c r="B4" s="761" t="s">
        <v>225</v>
      </c>
      <c r="C4" s="762"/>
      <c r="D4" s="762"/>
      <c r="E4" s="762"/>
    </row>
    <row r="5" spans="1:7" s="47" customFormat="1" ht="17.850000000000001" customHeight="1">
      <c r="A5" s="148"/>
      <c r="B5" s="149"/>
      <c r="C5" s="45" t="s">
        <v>0</v>
      </c>
      <c r="D5" s="45" t="s">
        <v>1</v>
      </c>
      <c r="E5" s="46" t="s">
        <v>2</v>
      </c>
    </row>
    <row r="6" spans="1:7" s="15" customFormat="1" ht="14.85" customHeight="1">
      <c r="A6" s="201"/>
      <c r="B6" s="757" t="s">
        <v>232</v>
      </c>
      <c r="C6" s="757" t="s">
        <v>660</v>
      </c>
      <c r="D6" s="759" t="s">
        <v>98</v>
      </c>
      <c r="E6" s="760"/>
      <c r="G6" s="5"/>
    </row>
    <row r="7" spans="1:7" s="15" customFormat="1" ht="99.6" customHeight="1">
      <c r="A7" s="201"/>
      <c r="B7" s="758"/>
      <c r="C7" s="757"/>
      <c r="D7" s="234" t="s">
        <v>97</v>
      </c>
      <c r="E7" s="235" t="s">
        <v>233</v>
      </c>
      <c r="G7" s="5"/>
    </row>
    <row r="8" spans="1:7" ht="21">
      <c r="A8" s="368">
        <v>1</v>
      </c>
      <c r="B8" s="369" t="s">
        <v>561</v>
      </c>
      <c r="C8" s="691">
        <f>SUM(C9:C11)</f>
        <v>196696118.49880001</v>
      </c>
      <c r="D8" s="691">
        <v>0</v>
      </c>
      <c r="E8" s="691">
        <f>C8-D8</f>
        <v>196696118.49880001</v>
      </c>
      <c r="F8" s="15"/>
    </row>
    <row r="9" spans="1:7" ht="15">
      <c r="A9" s="368">
        <v>1.1000000000000001</v>
      </c>
      <c r="B9" s="370" t="s">
        <v>562</v>
      </c>
      <c r="C9" s="691">
        <f>'2. SOFP'!E8</f>
        <v>189475863.48879999</v>
      </c>
      <c r="D9" s="691">
        <v>0</v>
      </c>
      <c r="E9" s="691">
        <f t="shared" ref="E9:E36" si="0">C9-D9</f>
        <v>189475863.48879999</v>
      </c>
      <c r="F9" s="15"/>
    </row>
    <row r="10" spans="1:7" ht="15">
      <c r="A10" s="368">
        <v>1.2</v>
      </c>
      <c r="B10" s="370" t="s">
        <v>563</v>
      </c>
      <c r="C10" s="691">
        <f>'2. SOFP'!E9</f>
        <v>351.36</v>
      </c>
      <c r="D10" s="691">
        <v>0</v>
      </c>
      <c r="E10" s="691">
        <f t="shared" si="0"/>
        <v>351.36</v>
      </c>
      <c r="F10" s="15"/>
    </row>
    <row r="11" spans="1:7" ht="15">
      <c r="A11" s="368">
        <v>1.3</v>
      </c>
      <c r="B11" s="370" t="s">
        <v>564</v>
      </c>
      <c r="C11" s="691">
        <f>'2. SOFP'!E10</f>
        <v>7219903.6500000004</v>
      </c>
      <c r="D11" s="691">
        <v>0</v>
      </c>
      <c r="E11" s="691">
        <f t="shared" si="0"/>
        <v>7219903.6500000004</v>
      </c>
      <c r="F11" s="15"/>
    </row>
    <row r="12" spans="1:7" ht="15">
      <c r="A12" s="368">
        <v>2</v>
      </c>
      <c r="B12" s="371" t="s">
        <v>565</v>
      </c>
      <c r="C12" s="691"/>
      <c r="D12" s="691"/>
      <c r="E12" s="691">
        <f t="shared" si="0"/>
        <v>0</v>
      </c>
      <c r="F12" s="15"/>
    </row>
    <row r="13" spans="1:7" ht="15">
      <c r="A13" s="368">
        <v>2.1</v>
      </c>
      <c r="B13" s="372" t="s">
        <v>566</v>
      </c>
      <c r="C13" s="691"/>
      <c r="D13" s="691"/>
      <c r="E13" s="691">
        <f t="shared" si="0"/>
        <v>0</v>
      </c>
      <c r="F13" s="15"/>
    </row>
    <row r="14" spans="1:7" ht="21">
      <c r="A14" s="368">
        <v>3</v>
      </c>
      <c r="B14" s="373" t="s">
        <v>567</v>
      </c>
      <c r="C14" s="691"/>
      <c r="D14" s="691"/>
      <c r="E14" s="691">
        <f t="shared" si="0"/>
        <v>0</v>
      </c>
      <c r="F14" s="15"/>
    </row>
    <row r="15" spans="1:7" ht="21">
      <c r="A15" s="368">
        <v>4</v>
      </c>
      <c r="B15" s="374" t="s">
        <v>568</v>
      </c>
      <c r="C15" s="691"/>
      <c r="D15" s="691"/>
      <c r="E15" s="691">
        <f t="shared" si="0"/>
        <v>0</v>
      </c>
      <c r="F15" s="15"/>
    </row>
    <row r="16" spans="1:7" ht="21">
      <c r="A16" s="368">
        <v>5</v>
      </c>
      <c r="B16" s="375" t="s">
        <v>569</v>
      </c>
      <c r="C16" s="691">
        <f>C17+C18+C19</f>
        <v>54000</v>
      </c>
      <c r="D16" s="691">
        <v>0</v>
      </c>
      <c r="E16" s="691">
        <f t="shared" si="0"/>
        <v>54000</v>
      </c>
      <c r="F16" s="15"/>
    </row>
    <row r="17" spans="1:6" ht="15">
      <c r="A17" s="368">
        <v>5.0999999999999996</v>
      </c>
      <c r="B17" s="376" t="s">
        <v>570</v>
      </c>
      <c r="C17" s="691">
        <f>'2. SOFP'!C16</f>
        <v>54000</v>
      </c>
      <c r="D17" s="691"/>
      <c r="E17" s="691">
        <f t="shared" si="0"/>
        <v>54000</v>
      </c>
      <c r="F17" s="15"/>
    </row>
    <row r="18" spans="1:6" ht="15">
      <c r="A18" s="368">
        <v>5.2</v>
      </c>
      <c r="B18" s="376" t="s">
        <v>571</v>
      </c>
      <c r="C18" s="691"/>
      <c r="D18" s="691"/>
      <c r="E18" s="691">
        <f t="shared" si="0"/>
        <v>0</v>
      </c>
      <c r="F18" s="15"/>
    </row>
    <row r="19" spans="1:6" ht="15">
      <c r="A19" s="368">
        <v>5.3</v>
      </c>
      <c r="B19" s="377" t="s">
        <v>572</v>
      </c>
      <c r="C19" s="691"/>
      <c r="D19" s="691"/>
      <c r="E19" s="691">
        <f t="shared" si="0"/>
        <v>0</v>
      </c>
      <c r="F19" s="15"/>
    </row>
    <row r="20" spans="1:6" ht="15">
      <c r="A20" s="368">
        <v>6</v>
      </c>
      <c r="B20" s="373" t="s">
        <v>573</v>
      </c>
      <c r="C20" s="691">
        <f>C21+C22</f>
        <v>143519587.50511706</v>
      </c>
      <c r="D20" s="691">
        <f>D21+D22</f>
        <v>0</v>
      </c>
      <c r="E20" s="691">
        <f>E21+E22</f>
        <v>143519587.50511706</v>
      </c>
      <c r="F20" s="15"/>
    </row>
    <row r="21" spans="1:6" ht="15">
      <c r="A21" s="368">
        <v>6.1</v>
      </c>
      <c r="B21" s="376" t="s">
        <v>571</v>
      </c>
      <c r="C21" s="692"/>
      <c r="D21" s="692"/>
      <c r="E21" s="691">
        <f t="shared" si="0"/>
        <v>0</v>
      </c>
      <c r="F21" s="15"/>
    </row>
    <row r="22" spans="1:6" ht="15">
      <c r="A22" s="368">
        <v>6.2</v>
      </c>
      <c r="B22" s="377" t="s">
        <v>572</v>
      </c>
      <c r="C22" s="692">
        <f>'2. SOFP'!E21</f>
        <v>143519587.50511706</v>
      </c>
      <c r="D22" s="692">
        <v>0</v>
      </c>
      <c r="E22" s="691">
        <f t="shared" si="0"/>
        <v>143519587.50511706</v>
      </c>
      <c r="F22" s="15"/>
    </row>
    <row r="23" spans="1:6" ht="21">
      <c r="A23" s="368">
        <v>7</v>
      </c>
      <c r="B23" s="371" t="s">
        <v>574</v>
      </c>
      <c r="C23" s="692">
        <v>0</v>
      </c>
      <c r="D23" s="692">
        <v>0</v>
      </c>
      <c r="E23" s="691">
        <f t="shared" si="0"/>
        <v>0</v>
      </c>
      <c r="F23" s="15"/>
    </row>
    <row r="24" spans="1:6" ht="21">
      <c r="A24" s="368">
        <v>8</v>
      </c>
      <c r="B24" s="378" t="s">
        <v>575</v>
      </c>
      <c r="C24" s="692"/>
      <c r="D24" s="692"/>
      <c r="E24" s="691">
        <f t="shared" si="0"/>
        <v>0</v>
      </c>
      <c r="F24" s="15"/>
    </row>
    <row r="25" spans="1:6" ht="15">
      <c r="A25" s="368">
        <v>9</v>
      </c>
      <c r="B25" s="374" t="s">
        <v>576</v>
      </c>
      <c r="C25" s="692">
        <f>C26+C27</f>
        <v>61198018.200000003</v>
      </c>
      <c r="D25" s="692">
        <v>0</v>
      </c>
      <c r="E25" s="691">
        <f t="shared" si="0"/>
        <v>61198018.200000003</v>
      </c>
      <c r="F25" s="15"/>
    </row>
    <row r="26" spans="1:6" ht="15">
      <c r="A26" s="368">
        <v>9.1</v>
      </c>
      <c r="B26" s="376" t="s">
        <v>577</v>
      </c>
      <c r="C26" s="692">
        <f>'2. SOFP'!C25</f>
        <v>33432418.200000003</v>
      </c>
      <c r="D26" s="692"/>
      <c r="E26" s="691">
        <f t="shared" si="0"/>
        <v>33432418.200000003</v>
      </c>
      <c r="F26" s="15"/>
    </row>
    <row r="27" spans="1:6" ht="15">
      <c r="A27" s="368">
        <v>9.1999999999999993</v>
      </c>
      <c r="B27" s="376" t="s">
        <v>578</v>
      </c>
      <c r="C27" s="692">
        <f>'2. SOFP'!C26</f>
        <v>27765600</v>
      </c>
      <c r="D27" s="692"/>
      <c r="E27" s="691">
        <f t="shared" si="0"/>
        <v>27765600</v>
      </c>
      <c r="F27" s="15"/>
    </row>
    <row r="28" spans="1:6" ht="15">
      <c r="A28" s="368">
        <v>10</v>
      </c>
      <c r="B28" s="374" t="s">
        <v>579</v>
      </c>
      <c r="C28" s="692">
        <f>C29+C30</f>
        <v>908838.35999999987</v>
      </c>
      <c r="D28" s="692">
        <f>D29+D30</f>
        <v>908838.35999999987</v>
      </c>
      <c r="E28" s="691">
        <f t="shared" si="0"/>
        <v>0</v>
      </c>
      <c r="F28" s="15"/>
    </row>
    <row r="29" spans="1:6" ht="15">
      <c r="A29" s="368">
        <v>10.1</v>
      </c>
      <c r="B29" s="376" t="s">
        <v>580</v>
      </c>
      <c r="C29" s="692">
        <f>'2. SOFP'!C28</f>
        <v>0</v>
      </c>
      <c r="D29" s="692"/>
      <c r="E29" s="691">
        <f t="shared" si="0"/>
        <v>0</v>
      </c>
      <c r="F29" s="15"/>
    </row>
    <row r="30" spans="1:6" ht="15">
      <c r="A30" s="368">
        <v>10.199999999999999</v>
      </c>
      <c r="B30" s="376" t="s">
        <v>581</v>
      </c>
      <c r="C30" s="692">
        <f>'2. SOFP'!C29</f>
        <v>908838.35999999987</v>
      </c>
      <c r="D30" s="692">
        <f>C30</f>
        <v>908838.35999999987</v>
      </c>
      <c r="E30" s="691">
        <f t="shared" si="0"/>
        <v>0</v>
      </c>
      <c r="F30" s="15"/>
    </row>
    <row r="31" spans="1:6" ht="15">
      <c r="A31" s="368">
        <v>11</v>
      </c>
      <c r="B31" s="374" t="s">
        <v>582</v>
      </c>
      <c r="C31" s="692">
        <f>C32+C33</f>
        <v>0</v>
      </c>
      <c r="D31" s="692">
        <v>0</v>
      </c>
      <c r="E31" s="691">
        <f t="shared" si="0"/>
        <v>0</v>
      </c>
      <c r="F31" s="15"/>
    </row>
    <row r="32" spans="1:6" ht="15">
      <c r="A32" s="368">
        <v>11.1</v>
      </c>
      <c r="B32" s="376" t="s">
        <v>583</v>
      </c>
      <c r="C32" s="692">
        <f>'2. SOFP'!C31</f>
        <v>0</v>
      </c>
      <c r="D32" s="692"/>
      <c r="E32" s="691">
        <f t="shared" si="0"/>
        <v>0</v>
      </c>
      <c r="F32" s="15"/>
    </row>
    <row r="33" spans="1:7" ht="15">
      <c r="A33" s="368">
        <v>11.2</v>
      </c>
      <c r="B33" s="376" t="s">
        <v>584</v>
      </c>
      <c r="C33" s="692">
        <f>'2. SOFP'!C32</f>
        <v>0</v>
      </c>
      <c r="D33" s="692"/>
      <c r="E33" s="691">
        <f t="shared" si="0"/>
        <v>0</v>
      </c>
      <c r="F33" s="15"/>
    </row>
    <row r="34" spans="1:7" ht="15">
      <c r="A34" s="368">
        <v>13</v>
      </c>
      <c r="B34" s="374" t="s">
        <v>585</v>
      </c>
      <c r="C34" s="692">
        <f>'2. SOFP'!E33</f>
        <v>44052902.610900007</v>
      </c>
      <c r="D34" s="692"/>
      <c r="E34" s="691">
        <f t="shared" si="0"/>
        <v>44052902.610900007</v>
      </c>
      <c r="F34" s="15"/>
    </row>
    <row r="35" spans="1:7" ht="15">
      <c r="A35" s="368">
        <v>13.1</v>
      </c>
      <c r="B35" s="379" t="s">
        <v>586</v>
      </c>
      <c r="C35" s="692">
        <f>'2. SOFP'!E34</f>
        <v>27298636.440000001</v>
      </c>
      <c r="D35" s="692"/>
      <c r="E35" s="691">
        <f t="shared" si="0"/>
        <v>27298636.440000001</v>
      </c>
      <c r="F35" s="15"/>
    </row>
    <row r="36" spans="1:7" ht="15">
      <c r="A36" s="368">
        <v>13.2</v>
      </c>
      <c r="B36" s="379" t="s">
        <v>587</v>
      </c>
      <c r="C36" s="692"/>
      <c r="D36" s="692"/>
      <c r="E36" s="691">
        <f t="shared" si="0"/>
        <v>0</v>
      </c>
      <c r="F36" s="15"/>
    </row>
    <row r="37" spans="1:7" ht="26.25" thickBot="1">
      <c r="A37" s="106"/>
      <c r="B37" s="202" t="s">
        <v>234</v>
      </c>
      <c r="C37" s="610">
        <f>SUM(C8,C12,C14,C15,C16,C20,C23,C24,C25,C28,C31,C34)</f>
        <v>446429465.17481709</v>
      </c>
      <c r="D37" s="610">
        <f t="shared" ref="D37:E37" si="1">SUM(D8,D12,D14,D15,D16,D20,D23,D24,D25,D28,D31,D34)</f>
        <v>908838.35999999987</v>
      </c>
      <c r="E37" s="610">
        <f t="shared" si="1"/>
        <v>445520626.81481707</v>
      </c>
    </row>
    <row r="38" spans="1:7" ht="15">
      <c r="A38" s="5"/>
      <c r="B38" s="5"/>
      <c r="C38" s="609">
        <f>C37-'2. SOFP'!E36</f>
        <v>0</v>
      </c>
      <c r="D38" s="612"/>
      <c r="E38" s="612"/>
    </row>
    <row r="39" spans="1:7" ht="15">
      <c r="A39" s="5"/>
      <c r="B39" s="5"/>
      <c r="C39" s="612"/>
      <c r="D39" s="612"/>
      <c r="E39" s="612"/>
    </row>
    <row r="40" spans="1:7">
      <c r="C40" s="618"/>
      <c r="D40" s="618"/>
      <c r="E40" s="618"/>
    </row>
    <row r="41" spans="1:7" s="4" customFormat="1">
      <c r="B41" s="48"/>
      <c r="C41" s="618"/>
      <c r="D41" s="618"/>
      <c r="E41" s="618"/>
      <c r="F41" s="5"/>
      <c r="G41" s="5"/>
    </row>
    <row r="42" spans="1:7" s="4" customFormat="1">
      <c r="B42" s="48"/>
      <c r="C42" s="618"/>
      <c r="D42" s="618"/>
      <c r="E42" s="618"/>
      <c r="F42" s="5"/>
      <c r="G42" s="5"/>
    </row>
    <row r="43" spans="1:7" s="4" customFormat="1">
      <c r="B43" s="48"/>
      <c r="C43" s="618"/>
      <c r="D43" s="618"/>
      <c r="E43" s="618"/>
      <c r="F43" s="5"/>
      <c r="G43" s="5"/>
    </row>
    <row r="44" spans="1:7" s="4" customFormat="1">
      <c r="B44" s="48"/>
      <c r="C44" s="618"/>
      <c r="D44" s="618"/>
      <c r="E44" s="618"/>
      <c r="F44" s="5"/>
      <c r="G44" s="5"/>
    </row>
    <row r="45" spans="1:7" s="4" customFormat="1">
      <c r="B45" s="48"/>
      <c r="C45" s="618"/>
      <c r="D45" s="618"/>
      <c r="E45" s="618"/>
      <c r="F45" s="5"/>
      <c r="G45" s="5"/>
    </row>
    <row r="46" spans="1:7" s="4" customFormat="1">
      <c r="B46" s="48"/>
      <c r="C46" s="618"/>
      <c r="D46" s="618"/>
      <c r="E46" s="618"/>
      <c r="F46" s="5"/>
      <c r="G46" s="5"/>
    </row>
    <row r="47" spans="1:7" s="4" customFormat="1">
      <c r="B47" s="48"/>
      <c r="C47" s="618"/>
      <c r="D47" s="618"/>
      <c r="E47" s="618"/>
      <c r="F47" s="5"/>
      <c r="G47" s="5"/>
    </row>
    <row r="48" spans="1:7" s="4" customFormat="1">
      <c r="B48" s="48"/>
      <c r="C48" s="618"/>
      <c r="D48" s="618"/>
      <c r="E48" s="618"/>
      <c r="F48" s="5"/>
      <c r="G48" s="5"/>
    </row>
    <row r="49" spans="2:7" s="4" customFormat="1">
      <c r="B49" s="48"/>
      <c r="C49" s="618"/>
      <c r="D49" s="618"/>
      <c r="E49" s="618"/>
      <c r="F49" s="5"/>
      <c r="G49" s="5"/>
    </row>
    <row r="50" spans="2:7" s="4" customFormat="1">
      <c r="B50" s="48"/>
      <c r="C50" s="618"/>
      <c r="D50" s="618"/>
      <c r="E50" s="618"/>
      <c r="F50" s="5"/>
      <c r="G50" s="5"/>
    </row>
    <row r="51" spans="2:7" s="4" customFormat="1">
      <c r="B51" s="48"/>
      <c r="C51" s="618"/>
      <c r="D51" s="618"/>
      <c r="E51" s="618"/>
      <c r="F51" s="5"/>
      <c r="G51" s="5"/>
    </row>
    <row r="52" spans="2:7" s="4" customFormat="1">
      <c r="B52" s="48"/>
      <c r="C52" s="618"/>
      <c r="D52" s="618"/>
      <c r="E52" s="618"/>
      <c r="F52" s="5"/>
      <c r="G52" s="5"/>
    </row>
    <row r="53" spans="2:7" s="4" customFormat="1">
      <c r="B53" s="48"/>
      <c r="C53" s="618"/>
      <c r="D53" s="618"/>
      <c r="E53" s="618"/>
      <c r="F53" s="5"/>
      <c r="G53" s="5"/>
    </row>
    <row r="54" spans="2:7">
      <c r="C54" s="618"/>
      <c r="D54" s="618"/>
      <c r="E54" s="618"/>
    </row>
    <row r="55" spans="2:7">
      <c r="C55" s="618"/>
      <c r="D55" s="618"/>
      <c r="E55" s="618"/>
    </row>
    <row r="56" spans="2:7">
      <c r="C56" s="618"/>
      <c r="D56" s="618"/>
      <c r="E56" s="618"/>
    </row>
    <row r="57" spans="2:7">
      <c r="C57" s="618"/>
      <c r="D57" s="618"/>
      <c r="E57" s="618"/>
    </row>
    <row r="58" spans="2:7">
      <c r="C58" s="618"/>
      <c r="D58" s="618"/>
      <c r="E58" s="618"/>
    </row>
    <row r="59" spans="2:7">
      <c r="C59" s="618"/>
      <c r="D59" s="618"/>
      <c r="E59" s="618"/>
    </row>
    <row r="60" spans="2:7">
      <c r="C60" s="618"/>
      <c r="D60" s="618"/>
      <c r="E60" s="618"/>
    </row>
    <row r="61" spans="2:7">
      <c r="C61" s="618"/>
      <c r="D61" s="618"/>
      <c r="E61" s="618"/>
    </row>
    <row r="62" spans="2:7">
      <c r="C62" s="618"/>
      <c r="D62" s="618"/>
      <c r="E62" s="618"/>
    </row>
    <row r="63" spans="2:7">
      <c r="C63" s="618"/>
      <c r="D63" s="618"/>
      <c r="E63" s="618"/>
    </row>
    <row r="64" spans="2:7">
      <c r="C64" s="618"/>
      <c r="D64" s="618"/>
      <c r="E64" s="618"/>
    </row>
    <row r="65" spans="3:5">
      <c r="C65" s="618"/>
      <c r="D65" s="618"/>
      <c r="E65" s="618"/>
    </row>
    <row r="66" spans="3:5">
      <c r="C66" s="618"/>
      <c r="D66" s="618"/>
      <c r="E66" s="618"/>
    </row>
    <row r="67" spans="3:5">
      <c r="C67" s="618"/>
      <c r="D67" s="618"/>
      <c r="E67" s="618"/>
    </row>
    <row r="68" spans="3:5">
      <c r="C68" s="618"/>
      <c r="D68" s="618"/>
      <c r="E68" s="618"/>
    </row>
    <row r="69" spans="3:5">
      <c r="C69" s="618"/>
      <c r="D69" s="618"/>
      <c r="E69" s="618"/>
    </row>
    <row r="70" spans="3:5">
      <c r="C70" s="618"/>
      <c r="D70" s="618"/>
      <c r="E70" s="618"/>
    </row>
    <row r="71" spans="3:5">
      <c r="C71" s="618"/>
      <c r="D71" s="618"/>
      <c r="E71" s="618"/>
    </row>
    <row r="72" spans="3:5">
      <c r="C72" s="618"/>
      <c r="D72" s="618"/>
      <c r="E72" s="618"/>
    </row>
    <row r="73" spans="3:5">
      <c r="C73" s="618"/>
      <c r="D73" s="618"/>
      <c r="E73" s="618"/>
    </row>
    <row r="74" spans="3:5">
      <c r="C74" s="618"/>
      <c r="D74" s="618"/>
      <c r="E74" s="618"/>
    </row>
    <row r="75" spans="3:5">
      <c r="C75" s="618"/>
      <c r="D75" s="618"/>
      <c r="E75" s="618"/>
    </row>
    <row r="76" spans="3:5">
      <c r="C76" s="618"/>
      <c r="D76" s="618"/>
      <c r="E76" s="618"/>
    </row>
    <row r="77" spans="3:5">
      <c r="C77" s="618"/>
      <c r="D77" s="618"/>
      <c r="E77" s="61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zoomScaleNormal="100" workbookViewId="0">
      <pane xSplit="1" ySplit="4" topLeftCell="B5" activePane="bottomRight" state="frozen"/>
      <selection activeCell="B2" sqref="B2"/>
      <selection pane="topRight" activeCell="B2" sqref="B2"/>
      <selection pane="bottomLeft" activeCell="B2" sqref="B2"/>
      <selection pane="bottomRight" activeCell="C10" sqref="C10"/>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"VTB Bank (Georgia)"</v>
      </c>
    </row>
    <row r="2" spans="1:6" s="43" customFormat="1" ht="15.75" customHeight="1">
      <c r="A2" s="2" t="s">
        <v>31</v>
      </c>
      <c r="B2" s="324">
        <f>'Info '!D2</f>
        <v>45838</v>
      </c>
      <c r="C2" s="4"/>
      <c r="D2" s="4"/>
      <c r="E2" s="4"/>
      <c r="F2" s="4"/>
    </row>
    <row r="3" spans="1:6" s="43" customFormat="1" ht="15.75" customHeight="1">
      <c r="C3" s="4"/>
      <c r="D3" s="4"/>
      <c r="E3" s="4"/>
      <c r="F3" s="4"/>
    </row>
    <row r="4" spans="1:6" s="43" customFormat="1" ht="13.5" thickBot="1">
      <c r="A4" s="43" t="s">
        <v>46</v>
      </c>
      <c r="B4" s="203" t="s">
        <v>554</v>
      </c>
      <c r="C4" s="44" t="s">
        <v>35</v>
      </c>
      <c r="D4" s="4"/>
      <c r="E4" s="4"/>
      <c r="F4" s="4"/>
    </row>
    <row r="5" spans="1:6">
      <c r="A5" s="154">
        <v>1</v>
      </c>
      <c r="B5" s="204" t="s">
        <v>556</v>
      </c>
      <c r="C5" s="155">
        <f>'7. LI1 '!E37</f>
        <v>445520626.81481707</v>
      </c>
    </row>
    <row r="6" spans="1:6" s="156" customFormat="1" ht="15">
      <c r="A6" s="49">
        <v>2.1</v>
      </c>
      <c r="B6" s="151" t="s">
        <v>214</v>
      </c>
      <c r="C6" s="655">
        <v>192054.19114241275</v>
      </c>
    </row>
    <row r="7" spans="1:6" s="28" customFormat="1" outlineLevel="1">
      <c r="A7" s="22">
        <v>2.2000000000000002</v>
      </c>
      <c r="B7" s="23" t="s">
        <v>215</v>
      </c>
      <c r="C7" s="157"/>
    </row>
    <row r="8" spans="1:6" s="28" customFormat="1">
      <c r="A8" s="22">
        <v>3</v>
      </c>
      <c r="B8" s="152" t="s">
        <v>555</v>
      </c>
      <c r="C8" s="158">
        <f>SUM(C5:C7)</f>
        <v>445712681.00595951</v>
      </c>
    </row>
    <row r="9" spans="1:6" s="156" customFormat="1">
      <c r="A9" s="49">
        <v>4</v>
      </c>
      <c r="B9" s="51" t="s">
        <v>48</v>
      </c>
      <c r="C9" s="94"/>
    </row>
    <row r="10" spans="1:6" s="28" customFormat="1" ht="15" outlineLevel="1">
      <c r="A10" s="22">
        <v>5.0999999999999996</v>
      </c>
      <c r="B10" s="23" t="s">
        <v>216</v>
      </c>
      <c r="C10" s="654">
        <v>-86254.462329269023</v>
      </c>
    </row>
    <row r="11" spans="1:6" s="28" customFormat="1" outlineLevel="1">
      <c r="A11" s="22">
        <v>5.2</v>
      </c>
      <c r="B11" s="23" t="s">
        <v>217</v>
      </c>
      <c r="C11" s="157"/>
    </row>
    <row r="12" spans="1:6" s="28" customFormat="1">
      <c r="A12" s="22">
        <v>6</v>
      </c>
      <c r="B12" s="150" t="s">
        <v>359</v>
      </c>
      <c r="C12" s="157"/>
    </row>
    <row r="13" spans="1:6" s="28" customFormat="1" ht="13.5" thickBot="1">
      <c r="A13" s="24">
        <v>7</v>
      </c>
      <c r="B13" s="153" t="s">
        <v>177</v>
      </c>
      <c r="C13" s="159">
        <f>SUM(C8:C12)</f>
        <v>445626426.54363024</v>
      </c>
    </row>
    <row r="14" spans="1:6">
      <c r="C14" s="138"/>
    </row>
    <row r="15" spans="1:6" ht="25.5">
      <c r="A15" s="171"/>
      <c r="B15" s="29" t="s">
        <v>360</v>
      </c>
    </row>
    <row r="16" spans="1:6">
      <c r="A16" s="171"/>
      <c r="B16" s="171"/>
    </row>
    <row r="17" spans="1:5" ht="15">
      <c r="A17" s="166"/>
      <c r="B17" s="167"/>
      <c r="C17" s="171"/>
      <c r="D17" s="171"/>
      <c r="E17" s="171"/>
    </row>
    <row r="18" spans="1:5" ht="15">
      <c r="A18" s="172"/>
      <c r="B18" s="173"/>
      <c r="C18" s="171"/>
      <c r="D18" s="171"/>
      <c r="E18" s="171"/>
    </row>
    <row r="19" spans="1:5">
      <c r="A19" s="174"/>
      <c r="B19" s="168"/>
      <c r="C19" s="171"/>
      <c r="D19" s="171"/>
      <c r="E19" s="171"/>
    </row>
    <row r="20" spans="1:5">
      <c r="A20" s="175"/>
      <c r="B20" s="169"/>
      <c r="C20" s="171"/>
      <c r="D20" s="171"/>
      <c r="E20" s="171"/>
    </row>
    <row r="21" spans="1:5">
      <c r="A21" s="175"/>
      <c r="B21" s="173"/>
      <c r="C21" s="171"/>
      <c r="D21" s="171"/>
      <c r="E21" s="171"/>
    </row>
    <row r="22" spans="1:5">
      <c r="A22" s="174"/>
      <c r="B22" s="170"/>
      <c r="C22" s="171"/>
      <c r="D22" s="171"/>
      <c r="E22" s="171"/>
    </row>
    <row r="23" spans="1:5">
      <c r="A23" s="175"/>
      <c r="B23" s="169"/>
      <c r="C23" s="171"/>
      <c r="D23" s="171"/>
      <c r="E23" s="171"/>
    </row>
    <row r="24" spans="1:5">
      <c r="A24" s="175"/>
      <c r="B24" s="169"/>
      <c r="C24" s="171"/>
      <c r="D24" s="171"/>
      <c r="E24" s="171"/>
    </row>
    <row r="25" spans="1:5">
      <c r="A25" s="175"/>
      <c r="B25" s="176"/>
      <c r="C25" s="171"/>
      <c r="D25" s="171"/>
      <c r="E25" s="171"/>
    </row>
    <row r="26" spans="1:5">
      <c r="A26" s="175"/>
      <c r="B26" s="173"/>
      <c r="C26" s="171"/>
      <c r="D26" s="171"/>
      <c r="E26" s="171"/>
    </row>
    <row r="27" spans="1:5">
      <c r="A27" s="171"/>
      <c r="B27" s="177"/>
      <c r="C27" s="171"/>
      <c r="D27" s="171"/>
      <c r="E27" s="171"/>
    </row>
    <row r="28" spans="1:5">
      <c r="A28" s="171"/>
      <c r="B28" s="177"/>
      <c r="C28" s="171"/>
      <c r="D28" s="171"/>
      <c r="E28" s="171"/>
    </row>
    <row r="29" spans="1:5">
      <c r="A29" s="171"/>
      <c r="B29" s="177"/>
      <c r="C29" s="171"/>
      <c r="D29" s="171"/>
      <c r="E29" s="171"/>
    </row>
    <row r="30" spans="1:5">
      <c r="A30" s="171"/>
      <c r="B30" s="177"/>
      <c r="C30" s="171"/>
      <c r="D30" s="171"/>
      <c r="E30" s="171"/>
    </row>
    <row r="31" spans="1:5">
      <c r="A31" s="171"/>
      <c r="B31" s="177"/>
      <c r="C31" s="171"/>
      <c r="D31" s="171"/>
      <c r="E31" s="171"/>
    </row>
    <row r="32" spans="1:5">
      <c r="A32" s="171"/>
      <c r="B32" s="177"/>
      <c r="C32" s="171"/>
      <c r="D32" s="171"/>
      <c r="E32" s="171"/>
    </row>
    <row r="33" spans="1:5">
      <c r="A33" s="171"/>
      <c r="B33" s="177"/>
      <c r="C33" s="171"/>
      <c r="D33" s="171"/>
      <c r="E33" s="17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5E1C8CAF-9701-4452-819E-0C12CFF204F8}">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2025-07-30T12:17:02Z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