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8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 r:id="rId33"/>
    <externalReference r:id="rId34"/>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E36" i="113" l="1"/>
  <c r="D36" i="113"/>
  <c r="C3" i="116"/>
  <c r="C36" i="113"/>
  <c r="D9" i="116" l="1"/>
  <c r="H9" i="116"/>
  <c r="L9" i="116"/>
  <c r="D10" i="116"/>
  <c r="H10" i="116"/>
  <c r="L10" i="116"/>
  <c r="D11" i="116"/>
  <c r="H11" i="116"/>
  <c r="L11" i="116"/>
  <c r="D12" i="116"/>
  <c r="C12" i="116" s="1"/>
  <c r="H12" i="116"/>
  <c r="L12" i="116"/>
  <c r="D13" i="116"/>
  <c r="H13" i="116"/>
  <c r="L13" i="116"/>
  <c r="D14" i="116"/>
  <c r="H14" i="116"/>
  <c r="L14" i="116"/>
  <c r="C26" i="116"/>
  <c r="C27" i="116"/>
  <c r="C14" i="116" l="1"/>
  <c r="C13" i="116"/>
  <c r="D38" i="110"/>
  <c r="C38" i="110"/>
  <c r="L22" i="117" l="1"/>
  <c r="L21" i="117"/>
  <c r="L20" i="117"/>
  <c r="L19" i="117"/>
  <c r="L18" i="117"/>
  <c r="L17" i="117"/>
  <c r="L15" i="117"/>
  <c r="L14" i="117"/>
  <c r="L13" i="117"/>
  <c r="L12" i="117"/>
  <c r="L11" i="117"/>
  <c r="L10" i="117"/>
  <c r="L9" i="117"/>
  <c r="L8" i="117"/>
  <c r="L24" i="117" s="1"/>
  <c r="H22" i="117"/>
  <c r="H21" i="117"/>
  <c r="H20" i="117"/>
  <c r="H19" i="117"/>
  <c r="H18" i="117"/>
  <c r="H17" i="117"/>
  <c r="H15" i="117"/>
  <c r="H14" i="117"/>
  <c r="H13" i="117"/>
  <c r="H12" i="117"/>
  <c r="H11" i="117"/>
  <c r="H10" i="117"/>
  <c r="H9" i="117"/>
  <c r="H8" i="117"/>
  <c r="G39" i="97" l="1"/>
  <c r="L23" i="117" l="1"/>
  <c r="L38" i="117" l="1"/>
  <c r="L37" i="117"/>
  <c r="D37" i="117"/>
  <c r="C37" i="117"/>
  <c r="D36" i="117"/>
  <c r="D35" i="117"/>
  <c r="D34" i="117"/>
  <c r="D33" i="117"/>
  <c r="L32" i="117"/>
  <c r="D32" i="117"/>
  <c r="D31" i="117"/>
  <c r="C31" i="117"/>
  <c r="D30" i="117"/>
  <c r="D29" i="117"/>
  <c r="D28" i="117"/>
  <c r="D27" i="117"/>
  <c r="D26" i="117"/>
  <c r="D25" i="117"/>
  <c r="D24" i="117"/>
  <c r="D23" i="117"/>
  <c r="C21" i="117"/>
  <c r="C36" i="117" s="1"/>
  <c r="L36" i="117"/>
  <c r="C20" i="117"/>
  <c r="C35" i="117" s="1"/>
  <c r="L35" i="117"/>
  <c r="C19" i="117"/>
  <c r="C34" i="117" s="1"/>
  <c r="L34" i="117"/>
  <c r="C18" i="117"/>
  <c r="C33" i="117" s="1"/>
  <c r="L33" i="117"/>
  <c r="C17" i="117"/>
  <c r="C32" i="117" s="1"/>
  <c r="L31" i="117"/>
  <c r="C15" i="117"/>
  <c r="C30" i="117" s="1"/>
  <c r="L30" i="117"/>
  <c r="C14" i="117"/>
  <c r="C29" i="117" s="1"/>
  <c r="L29" i="117"/>
  <c r="C13" i="117"/>
  <c r="C28" i="117" s="1"/>
  <c r="L28" i="117"/>
  <c r="C12" i="117"/>
  <c r="C27" i="117" s="1"/>
  <c r="L27" i="117"/>
  <c r="C11" i="117"/>
  <c r="C26" i="117" s="1"/>
  <c r="L26" i="117"/>
  <c r="C10" i="117"/>
  <c r="C25" i="117" s="1"/>
  <c r="L25" i="117"/>
  <c r="C9" i="117"/>
  <c r="C24" i="117" s="1"/>
  <c r="C8" i="117"/>
  <c r="C23" i="117" s="1"/>
  <c r="U22" i="116"/>
  <c r="T22" i="116"/>
  <c r="S22" i="116"/>
  <c r="R22" i="116"/>
  <c r="Q22" i="116"/>
  <c r="P22" i="116"/>
  <c r="O22" i="116"/>
  <c r="N22" i="116"/>
  <c r="M22" i="116"/>
  <c r="L22" i="116"/>
  <c r="K22" i="116"/>
  <c r="J22" i="116"/>
  <c r="I22" i="116"/>
  <c r="H22" i="116"/>
  <c r="G22" i="116"/>
  <c r="F22" i="116"/>
  <c r="E22" i="116"/>
  <c r="D22" i="116"/>
  <c r="U15" i="116"/>
  <c r="T15" i="116"/>
  <c r="S15" i="116"/>
  <c r="R15" i="116"/>
  <c r="Q15" i="116"/>
  <c r="P15" i="116"/>
  <c r="O15" i="116"/>
  <c r="N15" i="116"/>
  <c r="M15" i="116"/>
  <c r="L15" i="116"/>
  <c r="K15" i="116"/>
  <c r="J15" i="116"/>
  <c r="I15" i="116"/>
  <c r="H15" i="116"/>
  <c r="G15" i="116"/>
  <c r="F15" i="116"/>
  <c r="E15" i="116"/>
  <c r="D15" i="116"/>
  <c r="C15" i="116"/>
  <c r="U8" i="116"/>
  <c r="T8" i="116"/>
  <c r="S8" i="116"/>
  <c r="R8" i="116"/>
  <c r="Q8" i="116"/>
  <c r="P8" i="116"/>
  <c r="O8" i="116"/>
  <c r="N8" i="116"/>
  <c r="M8" i="116"/>
  <c r="K8" i="116"/>
  <c r="J8" i="116"/>
  <c r="I8" i="116"/>
  <c r="G8" i="116"/>
  <c r="F8" i="116"/>
  <c r="E8" i="116"/>
  <c r="C10" i="115"/>
  <c r="C18" i="115" s="1"/>
  <c r="C10" i="114"/>
  <c r="C7" i="114"/>
  <c r="G21" i="112"/>
  <c r="F21" i="112"/>
  <c r="E21" i="112"/>
  <c r="D21" i="112"/>
  <c r="C21" i="112"/>
  <c r="C33" i="88"/>
  <c r="E33" i="88" s="1"/>
  <c r="C32" i="88"/>
  <c r="C30" i="88"/>
  <c r="D30" i="88" s="1"/>
  <c r="C29" i="88"/>
  <c r="E29" i="88" s="1"/>
  <c r="C27" i="88"/>
  <c r="E27" i="88" s="1"/>
  <c r="C26" i="88"/>
  <c r="E26" i="88" s="1"/>
  <c r="C17" i="88"/>
  <c r="E17" i="88" s="1"/>
  <c r="D20" i="88"/>
  <c r="E36" i="88"/>
  <c r="E24" i="88"/>
  <c r="E23" i="88"/>
  <c r="E21" i="88"/>
  <c r="E19" i="88"/>
  <c r="E18" i="88"/>
  <c r="E15" i="88"/>
  <c r="E14" i="88"/>
  <c r="E13" i="88"/>
  <c r="E12" i="88"/>
  <c r="H69" i="108"/>
  <c r="E69" i="108"/>
  <c r="H68" i="108"/>
  <c r="E68" i="108"/>
  <c r="H67" i="108"/>
  <c r="E67" i="108"/>
  <c r="C66" i="69" s="1"/>
  <c r="H66" i="108"/>
  <c r="E66" i="108"/>
  <c r="C65" i="69" s="1"/>
  <c r="H65" i="108"/>
  <c r="E65" i="108"/>
  <c r="C64" i="69" s="1"/>
  <c r="H64" i="108"/>
  <c r="E64" i="108"/>
  <c r="C63" i="69" s="1"/>
  <c r="C62" i="69" s="1"/>
  <c r="H63" i="108"/>
  <c r="E63" i="108"/>
  <c r="H62" i="108"/>
  <c r="E62" i="108"/>
  <c r="H61" i="108"/>
  <c r="E61" i="108"/>
  <c r="H60" i="108"/>
  <c r="E60" i="108"/>
  <c r="H59" i="108"/>
  <c r="E59" i="108"/>
  <c r="H58" i="108"/>
  <c r="E58" i="108"/>
  <c r="C57" i="69" s="1"/>
  <c r="H57" i="108"/>
  <c r="E57" i="108"/>
  <c r="C56" i="69" s="1"/>
  <c r="H56" i="108"/>
  <c r="E56" i="108"/>
  <c r="C55" i="69" s="1"/>
  <c r="H55" i="108"/>
  <c r="E55" i="108"/>
  <c r="C54" i="69" s="1"/>
  <c r="H53" i="108"/>
  <c r="E53" i="108"/>
  <c r="H52" i="108"/>
  <c r="E52" i="108"/>
  <c r="C51" i="69" s="1"/>
  <c r="H51" i="108"/>
  <c r="E51" i="108"/>
  <c r="C50" i="69" s="1"/>
  <c r="H50" i="108"/>
  <c r="E50" i="108"/>
  <c r="C49" i="69" s="1"/>
  <c r="H49" i="108"/>
  <c r="E49" i="108"/>
  <c r="C48" i="69" s="1"/>
  <c r="H48" i="108"/>
  <c r="E48" i="108"/>
  <c r="C47" i="69" s="1"/>
  <c r="H47" i="108"/>
  <c r="E47" i="108"/>
  <c r="C46" i="69" s="1"/>
  <c r="H46" i="108"/>
  <c r="E46" i="108"/>
  <c r="C45" i="69" s="1"/>
  <c r="H45" i="108"/>
  <c r="E45" i="108"/>
  <c r="H44" i="108"/>
  <c r="E44" i="108"/>
  <c r="H43" i="108"/>
  <c r="E43" i="108"/>
  <c r="H42" i="108"/>
  <c r="E42" i="108"/>
  <c r="C41" i="69" s="1"/>
  <c r="C40" i="69" s="1"/>
  <c r="H41" i="108"/>
  <c r="E41" i="108"/>
  <c r="H40" i="108"/>
  <c r="E40" i="108"/>
  <c r="H39" i="108"/>
  <c r="E39" i="108"/>
  <c r="H38" i="108"/>
  <c r="E38" i="108"/>
  <c r="H36" i="108"/>
  <c r="E36" i="108"/>
  <c r="H35" i="108"/>
  <c r="E35" i="108"/>
  <c r="H34" i="108"/>
  <c r="E34" i="108"/>
  <c r="H33" i="108"/>
  <c r="E33" i="108"/>
  <c r="H32" i="108"/>
  <c r="E32" i="108"/>
  <c r="C31" i="69" s="1"/>
  <c r="H31" i="108"/>
  <c r="E31" i="108"/>
  <c r="C30" i="69" s="1"/>
  <c r="C29" i="69" s="1"/>
  <c r="H30" i="108"/>
  <c r="E30" i="108"/>
  <c r="H29" i="108"/>
  <c r="E29" i="108"/>
  <c r="C28" i="69" s="1"/>
  <c r="C26" i="69" s="1"/>
  <c r="H28" i="108"/>
  <c r="E28" i="108"/>
  <c r="H27" i="108"/>
  <c r="E27" i="108"/>
  <c r="H26" i="108"/>
  <c r="E26" i="108"/>
  <c r="C25" i="69" s="1"/>
  <c r="H25" i="108"/>
  <c r="E25" i="108"/>
  <c r="C24" i="69" s="1"/>
  <c r="H24" i="108"/>
  <c r="E24" i="108"/>
  <c r="H23" i="108"/>
  <c r="E23" i="108"/>
  <c r="H22" i="108"/>
  <c r="E22" i="108"/>
  <c r="H21" i="108"/>
  <c r="E21" i="108"/>
  <c r="H20" i="108"/>
  <c r="E20" i="108"/>
  <c r="C19" i="69" s="1"/>
  <c r="H19" i="108"/>
  <c r="E19" i="108"/>
  <c r="H18" i="108"/>
  <c r="E18" i="108"/>
  <c r="C17" i="69" s="1"/>
  <c r="H17" i="108"/>
  <c r="E17" i="108"/>
  <c r="C16" i="69" s="1"/>
  <c r="H16" i="108"/>
  <c r="E16" i="108"/>
  <c r="C15" i="69" s="1"/>
  <c r="H15" i="108"/>
  <c r="E15" i="108"/>
  <c r="H14" i="108"/>
  <c r="E14" i="108"/>
  <c r="H13" i="108"/>
  <c r="E13" i="108"/>
  <c r="H12" i="108"/>
  <c r="E12" i="108"/>
  <c r="H11" i="108"/>
  <c r="E11" i="108"/>
  <c r="H10" i="108"/>
  <c r="E10" i="108"/>
  <c r="H9" i="108"/>
  <c r="E9" i="108"/>
  <c r="H8" i="108"/>
  <c r="E8" i="108"/>
  <c r="H7" i="108"/>
  <c r="E7" i="108"/>
  <c r="C10" i="88" l="1"/>
  <c r="E10" i="88" s="1"/>
  <c r="C8" i="69"/>
  <c r="C22" i="88"/>
  <c r="C20" i="88" s="1"/>
  <c r="C20" i="69"/>
  <c r="C23" i="69"/>
  <c r="C34" i="88"/>
  <c r="E34" i="88" s="1"/>
  <c r="C32" i="69"/>
  <c r="C52" i="69"/>
  <c r="C60" i="69"/>
  <c r="C58" i="69"/>
  <c r="C67" i="69" s="1"/>
  <c r="C25" i="112"/>
  <c r="C11" i="88"/>
  <c r="E11" i="88" s="1"/>
  <c r="C9" i="69"/>
  <c r="C35" i="88"/>
  <c r="E35" i="88" s="1"/>
  <c r="C33" i="69"/>
  <c r="C9" i="88"/>
  <c r="E9" i="88" s="1"/>
  <c r="C7" i="69"/>
  <c r="C18" i="69"/>
  <c r="C14" i="69"/>
  <c r="C15" i="114"/>
  <c r="L8" i="116"/>
  <c r="C22" i="116"/>
  <c r="D28" i="88"/>
  <c r="E30" i="88"/>
  <c r="C16" i="88"/>
  <c r="E16" i="88" s="1"/>
  <c r="H8" i="116"/>
  <c r="H4" i="116" s="1"/>
  <c r="D8" i="116"/>
  <c r="C31" i="88"/>
  <c r="E31" i="88" s="1"/>
  <c r="E32" i="88"/>
  <c r="C28" i="88"/>
  <c r="E28" i="88" s="1"/>
  <c r="C25" i="88"/>
  <c r="E25" i="88" s="1"/>
  <c r="H42" i="110"/>
  <c r="E42" i="110"/>
  <c r="H41" i="110"/>
  <c r="E41" i="110"/>
  <c r="H40" i="110"/>
  <c r="E40" i="110"/>
  <c r="H39" i="110"/>
  <c r="E39" i="110"/>
  <c r="H38" i="110"/>
  <c r="E38" i="110"/>
  <c r="H37" i="110"/>
  <c r="E37" i="110"/>
  <c r="H36" i="110"/>
  <c r="E36" i="110"/>
  <c r="H35" i="110"/>
  <c r="E35" i="110"/>
  <c r="H34" i="110"/>
  <c r="E34" i="110"/>
  <c r="H33" i="110"/>
  <c r="E33" i="110"/>
  <c r="H32" i="110"/>
  <c r="E32" i="110"/>
  <c r="H31" i="110"/>
  <c r="E31" i="110"/>
  <c r="H30" i="110"/>
  <c r="D30" i="110"/>
  <c r="C30" i="110"/>
  <c r="E30" i="110" s="1"/>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E17" i="110"/>
  <c r="H16" i="110"/>
  <c r="E16" i="110"/>
  <c r="H15" i="110"/>
  <c r="E15" i="110"/>
  <c r="H14" i="110"/>
  <c r="E14" i="110"/>
  <c r="H13" i="110"/>
  <c r="E13" i="110"/>
  <c r="H12" i="110"/>
  <c r="E12" i="110"/>
  <c r="H11" i="110"/>
  <c r="D11" i="110"/>
  <c r="C11" i="110"/>
  <c r="E11" i="110" s="1"/>
  <c r="H10" i="110"/>
  <c r="E10" i="110"/>
  <c r="H9" i="110"/>
  <c r="E9" i="110"/>
  <c r="H8" i="110"/>
  <c r="E8" i="110"/>
  <c r="H7" i="110"/>
  <c r="E7" i="110"/>
  <c r="C70" i="69" l="1"/>
  <c r="C68" i="69"/>
  <c r="C8" i="88"/>
  <c r="E8" i="88" s="1"/>
  <c r="C6" i="69"/>
  <c r="C35" i="69" s="1"/>
  <c r="E22" i="88"/>
  <c r="E20" i="88" s="1"/>
  <c r="D4" i="116"/>
  <c r="C8" i="116"/>
  <c r="C32" i="116" s="1"/>
  <c r="H45" i="109"/>
  <c r="E45" i="109"/>
  <c r="H44" i="109"/>
  <c r="E44" i="109"/>
  <c r="H43" i="109"/>
  <c r="E43" i="109"/>
  <c r="H42" i="109"/>
  <c r="E42" i="109"/>
  <c r="H41" i="109"/>
  <c r="E41" i="109"/>
  <c r="H40" i="109"/>
  <c r="E40" i="109"/>
  <c r="H39" i="109"/>
  <c r="E39" i="109"/>
  <c r="H38" i="109"/>
  <c r="E38" i="109"/>
  <c r="H37" i="109"/>
  <c r="E37" i="109"/>
  <c r="H36" i="109"/>
  <c r="E36" i="109"/>
  <c r="H35" i="109"/>
  <c r="E35" i="109"/>
  <c r="H34" i="109"/>
  <c r="E34" i="109"/>
  <c r="H33" i="109"/>
  <c r="E33" i="109"/>
  <c r="H32" i="109"/>
  <c r="E32" i="109"/>
  <c r="H31" i="109"/>
  <c r="E31" i="109"/>
  <c r="H30" i="109"/>
  <c r="E30" i="109"/>
  <c r="H29" i="109"/>
  <c r="E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H13" i="109"/>
  <c r="E13" i="109"/>
  <c r="H12" i="109"/>
  <c r="E12" i="109"/>
  <c r="H11" i="109"/>
  <c r="E11" i="109"/>
  <c r="H10" i="109"/>
  <c r="E10" i="109"/>
  <c r="H9" i="109"/>
  <c r="E9" i="109"/>
  <c r="H8" i="109"/>
  <c r="E8" i="109"/>
  <c r="H7" i="109"/>
  <c r="E7" i="109"/>
  <c r="H6" i="109"/>
  <c r="E6" i="109"/>
  <c r="C69" i="69" l="1"/>
  <c r="C4" i="117"/>
  <c r="C33" i="118"/>
  <c r="C4" i="116" s="1"/>
  <c r="D33" i="118"/>
  <c r="E33" i="118"/>
  <c r="E34" i="118" s="1"/>
  <c r="F33" i="118"/>
  <c r="G33" i="118"/>
  <c r="H33" i="118"/>
  <c r="I33" i="118"/>
  <c r="J33" i="118"/>
  <c r="K33" i="118"/>
  <c r="C24" i="112" l="1"/>
  <c r="F34" i="118"/>
  <c r="D3" i="116"/>
  <c r="D34" i="118"/>
  <c r="C8" i="95"/>
  <c r="H43" i="110"/>
  <c r="E43" i="110"/>
  <c r="E22" i="111" l="1"/>
  <c r="C22" i="111"/>
  <c r="H21" i="111"/>
  <c r="D24" i="112" l="1"/>
  <c r="H22" i="112" l="1"/>
  <c r="L33" i="118" l="1"/>
  <c r="C34" i="118"/>
  <c r="C19" i="115"/>
  <c r="D10" i="114"/>
  <c r="D7" i="114"/>
  <c r="C35" i="95"/>
  <c r="G22" i="91"/>
  <c r="F22" i="91"/>
  <c r="E22" i="91"/>
  <c r="D22" i="91"/>
  <c r="C22" i="91"/>
  <c r="H21" i="91"/>
  <c r="H20" i="91"/>
  <c r="H19" i="91"/>
  <c r="H18" i="91"/>
  <c r="H17" i="91"/>
  <c r="H16" i="91"/>
  <c r="H15" i="91"/>
  <c r="H14" i="91"/>
  <c r="H13" i="91"/>
  <c r="H12" i="91"/>
  <c r="H11" i="91"/>
  <c r="H10" i="91"/>
  <c r="H9" i="91"/>
  <c r="H8" i="91"/>
  <c r="E52" i="69"/>
  <c r="C48" i="89"/>
  <c r="C44" i="89"/>
  <c r="C36" i="89"/>
  <c r="C32" i="89"/>
  <c r="C31" i="89" s="1"/>
  <c r="C12" i="89"/>
  <c r="C6" i="89"/>
  <c r="H25" i="112"/>
  <c r="B1" i="108"/>
  <c r="B1" i="109"/>
  <c r="B1" i="110"/>
  <c r="B1" i="86"/>
  <c r="B1" i="52"/>
  <c r="B1" i="88"/>
  <c r="B1" i="73"/>
  <c r="B1" i="89"/>
  <c r="B1" i="94"/>
  <c r="B1" i="69"/>
  <c r="B1" i="90"/>
  <c r="B1" i="64"/>
  <c r="B1" i="91"/>
  <c r="B1" i="93"/>
  <c r="B1" i="92"/>
  <c r="B1" i="95"/>
  <c r="B1" i="97"/>
  <c r="B1" i="111"/>
  <c r="B1" i="112"/>
  <c r="B1" i="113"/>
  <c r="B1" i="114"/>
  <c r="B1" i="115"/>
  <c r="B1" i="116"/>
  <c r="B1" i="117"/>
  <c r="B1" i="118"/>
  <c r="B1" i="119"/>
  <c r="B1" i="120"/>
  <c r="B1" i="84"/>
  <c r="B2" i="108"/>
  <c r="B2" i="109"/>
  <c r="B2" i="110"/>
  <c r="B2" i="86"/>
  <c r="B2" i="52"/>
  <c r="B2" i="88"/>
  <c r="B2" i="73"/>
  <c r="B2" i="89"/>
  <c r="B2" i="94"/>
  <c r="B2" i="69"/>
  <c r="B2" i="90"/>
  <c r="B2" i="64"/>
  <c r="B2" i="91"/>
  <c r="B2" i="93"/>
  <c r="B2" i="92"/>
  <c r="B2" i="95"/>
  <c r="B2" i="97"/>
  <c r="B2" i="111"/>
  <c r="B2" i="112"/>
  <c r="B2" i="113"/>
  <c r="B2" i="114"/>
  <c r="B2" i="115"/>
  <c r="B2" i="116"/>
  <c r="B2" i="117"/>
  <c r="B2" i="118"/>
  <c r="B2" i="119"/>
  <c r="B2" i="120"/>
  <c r="B2" i="84"/>
  <c r="D15" i="114" l="1"/>
  <c r="C53" i="89"/>
  <c r="C42" i="89"/>
  <c r="E24" i="112"/>
  <c r="C29" i="89"/>
  <c r="C55" i="89" s="1"/>
  <c r="E35" i="69"/>
  <c r="D37" i="88"/>
  <c r="H22" i="91"/>
  <c r="C37" i="88" l="1"/>
  <c r="C38" i="88" s="1"/>
  <c r="E37" i="88"/>
  <c r="C23" i="91" s="1"/>
  <c r="H7" i="112"/>
  <c r="C5" i="86" l="1"/>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C34" i="113"/>
  <c r="C35" i="113" s="1"/>
  <c r="E34" i="113"/>
  <c r="E35" i="113" s="1"/>
  <c r="F34" i="113"/>
  <c r="G34" i="113"/>
  <c r="H8" i="112"/>
  <c r="H9" i="112"/>
  <c r="H10" i="112"/>
  <c r="H11" i="112"/>
  <c r="H12" i="112"/>
  <c r="H13" i="112"/>
  <c r="H14" i="112"/>
  <c r="H15" i="112"/>
  <c r="H16" i="112"/>
  <c r="H17" i="112"/>
  <c r="H18" i="112"/>
  <c r="H19" i="112"/>
  <c r="H20" i="112"/>
  <c r="H23" i="112"/>
  <c r="H8" i="111"/>
  <c r="I7" i="112" s="1"/>
  <c r="H9" i="111"/>
  <c r="H10" i="111"/>
  <c r="H11" i="111"/>
  <c r="H12" i="111"/>
  <c r="H13" i="111"/>
  <c r="H14" i="111"/>
  <c r="H15" i="111"/>
  <c r="H16" i="111"/>
  <c r="H17" i="111"/>
  <c r="H18" i="111"/>
  <c r="H19" i="111"/>
  <c r="H20" i="111"/>
  <c r="D22" i="111"/>
  <c r="F22" i="111"/>
  <c r="G22" i="111"/>
  <c r="D33" i="113" l="1"/>
  <c r="H33" i="113" s="1"/>
  <c r="D34" i="113"/>
  <c r="D35" i="113" s="1"/>
  <c r="I14" i="112"/>
  <c r="I13" i="112"/>
  <c r="C16" i="114"/>
  <c r="I15" i="112"/>
  <c r="I12" i="112"/>
  <c r="I16" i="112"/>
  <c r="H21" i="112"/>
  <c r="H24" i="112" s="1"/>
  <c r="H22" i="111"/>
  <c r="H23" i="111" s="1"/>
  <c r="G5" i="86"/>
  <c r="F5" i="86"/>
  <c r="E5" i="86"/>
  <c r="D5" i="86"/>
  <c r="G5" i="84"/>
  <c r="F5" i="84"/>
  <c r="E5" i="84"/>
  <c r="J5" i="84" s="1"/>
  <c r="D5" i="84"/>
  <c r="I5" i="84" s="1"/>
  <c r="C5" i="84"/>
  <c r="H34" i="113" l="1"/>
  <c r="H35" i="113" s="1"/>
  <c r="E6" i="86"/>
  <c r="E13" i="86" s="1"/>
  <c r="E14" i="86" s="1"/>
  <c r="F6" i="86"/>
  <c r="F13" i="86" s="1"/>
  <c r="F14" i="86" s="1"/>
  <c r="G6" i="86"/>
  <c r="G13" i="86" s="1"/>
  <c r="C21" i="94" l="1"/>
  <c r="C20" i="94"/>
  <c r="C19" i="94"/>
  <c r="C30" i="95" l="1"/>
  <c r="C26" i="95"/>
  <c r="C18" i="95"/>
  <c r="C36" i="95" l="1"/>
  <c r="C38" i="95" s="1"/>
  <c r="D6" i="86"/>
  <c r="D13" i="86" s="1"/>
  <c r="D14" i="86" s="1"/>
  <c r="C6" i="86" l="1"/>
  <c r="C13" i="86" s="1"/>
  <c r="C14" i="86" s="1"/>
  <c r="D19" i="94" l="1"/>
  <c r="D17" i="94"/>
  <c r="D20" i="94"/>
  <c r="D21" i="94"/>
  <c r="D11" i="94"/>
  <c r="D12" i="94"/>
  <c r="D15" i="94"/>
  <c r="D8" i="94"/>
  <c r="D7" i="94"/>
  <c r="D13" i="94"/>
  <c r="D16" i="94"/>
  <c r="D9" i="94"/>
  <c r="N20" i="92"/>
  <c r="N19" i="92"/>
  <c r="E19" i="92"/>
  <c r="N18" i="92"/>
  <c r="E18" i="92"/>
  <c r="N17" i="92"/>
  <c r="E17" i="92"/>
  <c r="N16" i="92"/>
  <c r="E16" i="92"/>
  <c r="N15" i="92"/>
  <c r="E15" i="92"/>
  <c r="M14" i="92"/>
  <c r="L14" i="92"/>
  <c r="K14" i="92"/>
  <c r="J14" i="92"/>
  <c r="I14" i="92"/>
  <c r="H14" i="92"/>
  <c r="G14" i="92"/>
  <c r="F14" i="92"/>
  <c r="C14" i="92"/>
  <c r="N13" i="92"/>
  <c r="N12" i="92"/>
  <c r="E12" i="92"/>
  <c r="N11" i="92"/>
  <c r="E11" i="92"/>
  <c r="N10" i="92"/>
  <c r="E10" i="92"/>
  <c r="N9" i="92"/>
  <c r="E9" i="92"/>
  <c r="N8" i="92"/>
  <c r="E8" i="92"/>
  <c r="M7" i="92"/>
  <c r="L7" i="92"/>
  <c r="L21" i="92" s="1"/>
  <c r="K7" i="92"/>
  <c r="K21" i="92" s="1"/>
  <c r="J7" i="92"/>
  <c r="J21" i="92" s="1"/>
  <c r="I7" i="92"/>
  <c r="H7" i="92"/>
  <c r="G7" i="92"/>
  <c r="F7" i="92"/>
  <c r="C7" i="92"/>
  <c r="E14" i="92" l="1"/>
  <c r="F21" i="92"/>
  <c r="H21" i="92"/>
  <c r="N14" i="92"/>
  <c r="E7" i="92"/>
  <c r="M21" i="92"/>
  <c r="N7" i="92"/>
  <c r="N21" i="92" s="1"/>
  <c r="G21" i="92"/>
  <c r="I21" i="92"/>
  <c r="C21" i="92"/>
  <c r="S21" i="90"/>
  <c r="S20" i="90"/>
  <c r="S19" i="90"/>
  <c r="S18" i="90"/>
  <c r="S17" i="90"/>
  <c r="S16" i="90"/>
  <c r="S15" i="90"/>
  <c r="S14" i="90"/>
  <c r="S13" i="90"/>
  <c r="S12" i="90"/>
  <c r="S11" i="90"/>
  <c r="S10" i="90"/>
  <c r="S9" i="90"/>
  <c r="S8" i="90"/>
  <c r="E21" i="92" l="1"/>
  <c r="T21" i="64"/>
  <c r="U21" i="64"/>
  <c r="S21" i="64"/>
  <c r="C21" i="64"/>
  <c r="K22" i="90" l="1"/>
  <c r="L22" i="90"/>
  <c r="M22" i="90"/>
  <c r="N22" i="90"/>
  <c r="O22" i="90"/>
  <c r="P22" i="90"/>
  <c r="Q22" i="90"/>
  <c r="R22" i="90"/>
  <c r="S22" i="90"/>
  <c r="F23" i="91" s="1"/>
  <c r="C5" i="73" l="1"/>
  <c r="C22" i="90" l="1"/>
  <c r="D22" i="90" l="1"/>
  <c r="E22" i="90"/>
  <c r="F22" i="90"/>
  <c r="G22" i="90"/>
  <c r="H22" i="90"/>
  <c r="I22" i="90"/>
  <c r="J22" i="90"/>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<sst xmlns="http://schemas.openxmlformats.org/spreadsheetml/2006/main" count="1199" uniqueCount="737">
  <si>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</si>
  <si>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</si>
  <si>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</si>
  <si>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</si>
  <si>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</si>
  <si>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</si>
  <si>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</si>
  <si>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</si>
  <si>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</si>
  <si>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</si>
  <si>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</si>
  <si>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</si>
  <si>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</si>
  <si>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</si>
  <si>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</si>
  <si>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</si>
  <si>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</si>
  <si>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</si>
  <si>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</si>
  <si>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</si>
  <si>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</si>
  <si>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</si>
  <si>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</si>
  <si>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</si>
  <si>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</si>
  <si>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</si>
  <si>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</si>
  <si>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</si>
  <si>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</si>
  <si>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</si>
  <si>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</si>
  <si>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</si>
  <si>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</si>
  <si>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</si>
  <si>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</si>
  <si>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</si>
  <si>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</si>
  <si>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</si>
  <si>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</si>
  <si>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</si>
  <si>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</si>
  <si>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</si>
  <si>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</si>
  <si>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</si>
  <si>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</si>
  <si>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</si>
  <si>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</si>
  <si>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</si>
  <si>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</si>
  <si>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</si>
  <si>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</si>
  <si>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</si>
  <si>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</si>
  <si>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</si>
  <si>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</si>
  <si>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</si>
  <si>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</si>
  <si>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</si>
  <si>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</si>
  <si>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</si>
  <si>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</si>
  <si>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</si>
  <si>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</si>
  <si>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</si>
  <si>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</si>
  <si>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</si>
  <si>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</si>
  <si>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</si>
  <si>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</si>
  <si>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</si>
  <si>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</si>
  <si>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</si>
  <si>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</si>
  <si>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</si>
  <si>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</si>
  <si>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</si>
  <si>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</si>
  <si>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</si>
  <si>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</si>
  <si>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</si>
  <si>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</si>
  <si>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</si>
  <si>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</si>
  <si>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</si>
  <si>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</si>
  <si>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</si>
  <si>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</si>
  <si>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</si>
  <si>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</si>
  <si>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</si>
  <si>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</si>
  <si>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</si>
  <si>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</si>
  <si>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</si>
  <si>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</si>
  <si>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</si>
  <si>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</si>
  <si>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</si>
  <si>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</si>
  <si>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</si>
  <si>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</si>
  <si>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</si>
  <si>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</si>
  <si>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</si>
  <si>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</si>
  <si>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</si>
  <si>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</si>
  <si>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</si>
  <si>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</si>
  <si>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</si>
  <si>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</si>
  <si>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</si>
  <si>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</si>
  <si>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</si>
  <si>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</si>
  <si>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</si>
  <si>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</si>
  <si>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</si>
  <si>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</si>
  <si>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</si>
  <si>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</si>
  <si>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</si>
  <si>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</si>
  <si>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</si>
  <si>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</si>
  <si>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</si>
  <si>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</si>
  <si>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</si>
  <si>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</si>
  <si>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</si>
  <si>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</si>
  <si>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</si>
  <si>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</si>
  <si>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</si>
  <si>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</si>
  <si>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</si>
  <si>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</si>
  <si>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</si>
  <si>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</si>
  <si>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</si>
  <si>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</si>
  <si>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</si>
  <si>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</si>
  <si>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</si>
  <si>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</si>
  <si>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</si>
  <si>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</si>
  <si>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</si>
  <si>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</si>
  <si>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</si>
  <si>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</si>
  <si>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</si>
  <si>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</si>
  <si>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</si>
  <si>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</si>
  <si>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</si>
  <si>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</si>
  <si>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</si>
  <si>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</si>
  <si>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</si>
  <si>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</si>
  <si>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</si>
  <si>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</si>
  <si>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</si>
  <si>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</si>
  <si>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</si>
  <si>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</si>
  <si>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</si>
  <si>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</si>
  <si>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</si>
  <si>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</si>
  <si>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</si>
  <si>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</si>
  <si>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</si>
  <si>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</si>
  <si>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</si>
  <si>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</si>
  <si>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</si>
  <si>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</si>
  <si>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</si>
  <si>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</si>
  <si>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</si>
  <si>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</si>
  <si>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</si>
  <si>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</si>
  <si>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</si>
  <si>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</si>
  <si>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</si>
  <si>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</si>
  <si>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</si>
  <si>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</si>
  <si>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</si>
  <si>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</si>
  <si>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</si>
  <si>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</si>
  <si>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</si>
  <si>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</si>
  <si>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</si>
  <si>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</si>
  <si>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</si>
  <si>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</si>
  <si>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</si>
  <si>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</si>
  <si>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</si>
  <si>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</si>
  <si>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</si>
  <si>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</si>
  <si>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</si>
  <si>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</si>
  <si>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</si>
  <si>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</si>
  <si>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</si>
  <si>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</si>
  <si>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</si>
  <si>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</si>
  <si>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</si>
  <si>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</si>
  <si>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</si>
  <si>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</si>
  <si>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</si>
  <si>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</si>
  <si>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</si>
  <si>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</si>
  <si>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</si>
  <si>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</si>
  <si>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</si>
  <si>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</si>
  <si>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</si>
  <si>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</si>
  <si>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</si>
  <si>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</si>
  <si>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</si>
  <si>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</si>
  <si>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</si>
  <si>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</si>
  <si>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</si>
  <si>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</si>
  <si>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</si>
  <si>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</si>
  <si>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</si>
  <si>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</si>
  <si>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</si>
  <si>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</si>
  <si>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</si>
  <si>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</si>
  <si>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</si>
  <si>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</si>
  <si>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</si>
  <si>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</si>
  <si>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</si>
  <si>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</si>
  <si>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</si>
  <si>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</si>
  <si>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</si>
  <si>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</si>
  <si>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</si>
  <si>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</si>
  <si>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</si>
  <si>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</si>
  <si>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</si>
  <si>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</si>
  <si>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</si>
  <si>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</si>
  <si>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</si>
  <si>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</si>
  <si>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</si>
  <si>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</si>
  <si>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</si>
  <si>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</si>
  <si>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</si>
  <si>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</si>
  <si>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</si>
  <si>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</si>
  <si>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</si>
  <si>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</si>
  <si>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</si>
  <si>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</si>
  <si>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</si>
  <si>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</si>
  <si>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</si>
  <si>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</si>
  <si>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</si>
  <si>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</si>
  <si>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</si>
  <si>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</si>
  <si>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</si>
  <si>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</si>
  <si>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</si>
  <si>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</si>
  <si>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</si>
  <si>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</si>
  <si>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</si>
  <si>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</si>
  <si>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</si>
  <si>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</si>
  <si>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</si>
  <si>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</si>
  <si>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</si>
  <si>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</si>
  <si>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</si>
  <si>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</si>
  <si>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</si>
  <si>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</si>
  <si>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</si>
  <si>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</si>
  <si>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</si>
  <si>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</si>
  <si>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</si>
  <si>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</si>
  <si>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</si>
  <si>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</si>
  <si>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</si>
  <si>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</si>
  <si>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</si>
  <si>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</si>
  <si>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</si>
  <si>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</si>
  <si>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</si>
  <si>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</si>
  <si>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</si>
  <si>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</si>
  <si>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</si>
  <si>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</si>
  <si>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</si>
  <si>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</si>
  <si>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</si>
  <si>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</si>
  <si>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</si>
  <si>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</si>
  <si>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</si>
  <si>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</si>
  <si>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</si>
  <si>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</si>
  <si>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</si>
  <si>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</si>
  <si>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</si>
  <si>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</si>
  <si>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</si>
  <si>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</si>
  <si>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</si>
  <si>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</si>
  <si>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</si>
  <si>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</si>
  <si>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</si>
  <si>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</si>
  <si>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</si>
  <si>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</si>
  <si>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</si>
  <si>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</si>
  <si>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</si>
  <si>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</si>
  <si>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</si>
  <si>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</si>
  <si>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</si>
  <si>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</si>
  <si>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</si>
  <si>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</si>
  <si>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</si>
  <si>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</si>
  <si>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</si>
  <si>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</si>
  <si>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</si>
  <si>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</si>
  <si>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</si>
  <si>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</si>
  <si>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</si>
  <si>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</si>
  <si>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</si>
  <si>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</si>
  <si>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</si>
  <si>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</si>
  <si>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</si>
  <si>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</si>
  <si>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</si>
  <si>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</si>
  <si>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</si>
  <si>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</si>
  <si>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</si>
  <si>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</si>
  <si>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</si>
  <si>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</si>
  <si>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</si>
  <si>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</si>
  <si>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</si>
  <si>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</si>
  <si>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</si>
  <si>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</si>
  <si>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</si>
  <si>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</si>
  <si>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</si>
  <si>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</si>
  <si>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</si>
  <si>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</si>
  <si>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</si>
  <si>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</si>
  <si>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</si>
  <si>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</si>
  <si>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</si>
  <si>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</si>
  <si>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</si>
  <si>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</si>
  <si>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</si>
  <si>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</si>
  <si>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</si>
  <si>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</si>
  <si>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</si>
  <si>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</si>
  <si>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</si>
  <si>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</si>
  <si>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</si>
  <si>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</si>
  <si>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</si>
  <si>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</si>
  <si>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</si>
  <si>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</si>
  <si>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</si>
  <si>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</si>
  <si>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</si>
  <si>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</si>
  <si>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</si>
  <si>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</si>
  <si>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</si>
  <si>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</si>
  <si>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</si>
  <si>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</si>
  <si>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</si>
  <si>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</si>
  <si>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</si>
  <si>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</si>
  <si>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</si>
  <si>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</si>
  <si>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</si>
  <si>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</si>
  <si>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</si>
  <si>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</si>
  <si>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</si>
  <si>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</si>
  <si>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</si>
  <si>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</si>
  <si>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</si>
  <si>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</si>
  <si>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</si>
  <si>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</si>
  <si>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</si>
  <si>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</si>
  <si>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</si>
  <si>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</si>
  <si>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</si>
  <si>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</si>
  <si>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</si>
  <si>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</si>
  <si>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</si>
  <si>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</si>
  <si>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</si>
  <si>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</si>
  <si>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</si>
  <si>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</si>
  <si>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</si>
  <si>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</si>
  <si>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</si>
  <si>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</si>
  <si>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</si>
  <si>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</si>
  <si>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</si>
  <si>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</si>
  <si>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</si>
  <si>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</si>
  <si>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</si>
  <si>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</si>
  <si>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</si>
  <si>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</si>
  <si>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</si>
  <si>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</si>
  <si>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</si>
  <si>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</si>
  <si>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</si>
  <si>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</si>
  <si>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</si>
  <si>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</si>
  <si>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</si>
  <si>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</si>
  <si>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</si>
  <si>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</si>
  <si>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</si>
  <si>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</si>
  <si>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</si>
  <si>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</si>
  <si>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</si>
  <si>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</si>
  <si>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</si>
  <si>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</si>
  <si>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</si>
  <si>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</si>
  <si>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</si>
  <si>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</si>
  <si>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</si>
  <si>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</si>
  <si>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</si>
  <si>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</si>
  <si>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</si>
  <si>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</si>
  <si>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</si>
  <si>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</si>
  <si>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</si>
  <si>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</si>
  <si>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</si>
  <si>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</si>
  <si>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</si>
  <si>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</si>
  <si>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</si>
  <si>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</si>
  <si>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</si>
  <si>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</si>
  <si>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</si>
  <si>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</si>
  <si>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</si>
  <si>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</si>
  <si>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</si>
  <si>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</si>
  <si>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</si>
  <si>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</si>
  <si>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</si>
  <si>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</si>
  <si>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</si>
  <si>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</si>
  <si>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</si>
  <si>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</si>
  <si>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</si>
  <si>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</si>
  <si>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</si>
  <si>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</si>
  <si>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</si>
  <si>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</si>
  <si>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</si>
  <si>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</si>
  <si>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</si>
  <si>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</si>
  <si>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</si>
  <si>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</si>
  <si>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</si>
  <si>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</si>
  <si>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</si>
  <si>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</si>
  <si>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</si>
  <si>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</si>
  <si>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</si>
  <si>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</si>
  <si>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</si>
  <si>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</si>
  <si>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</si>
  <si>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</si>
  <si>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</si>
  <si>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</si>
  <si>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</si>
  <si>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</si>
  <si>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</si>
  <si>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</si>
  <si>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</si>
  <si>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</si>
  <si>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</si>
  <si>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</si>
  <si>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</si>
  <si>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</si>
  <si>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</si>
  <si>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</si>
  <si>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</si>
  <si>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</si>
  <si>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</si>
  <si>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</si>
  <si>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</si>
  <si>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</si>
  <si>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</si>
  <si>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</si>
  <si>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</si>
  <si>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</si>
  <si>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</si>
  <si>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</si>
  <si>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</si>
  <si>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</si>
  <si>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</si>
  <si>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</si>
  <si>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</si>
  <si>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</si>
  <si>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</si>
  <si>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</si>
  <si>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</si>
  <si>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</si>
  <si>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</si>
  <si>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</si>
  <si>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</si>
  <si>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</si>
  <si>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</si>
  <si>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</si>
  <si>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</si>
  <si>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</si>
  <si>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</si>
  <si>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</si>
  <si>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</si>
  <si>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</si>
  <si>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</si>
  <si>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</si>
  <si>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</si>
  <si>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</si>
  <si>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</si>
  <si>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</si>
  <si>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</si>
  <si>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</si>
  <si>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</si>
  <si>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</si>
  <si>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</si>
  <si>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</si>
  <si>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</si>
  <si>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</si>
  <si>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</si>
  <si>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</si>
  <si>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</si>
  <si>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</si>
  <si>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</si>
  <si>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</si>
  <si>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</si>
  <si>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</si>
  <si>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</si>
  <si>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</si>
  <si>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</si>
  <si>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</si>
  <si>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</si>
  <si>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</si>
  <si>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</si>
  <si>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</si>
  <si>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</si>
  <si>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</si>
  <si>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</si>
  <si>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</si>
  <si>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</si>
  <si>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</si>
  <si>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</si>
  <si>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</si>
  <si>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</si>
  <si>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</si>
  <si>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</si>
  <si>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</si>
  <si>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</si>
  <si>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</si>
  <si>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</si>
  <si>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</si>
  <si>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</si>
  <si>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</si>
  <si>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</si>
  <si>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</si>
  <si>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</si>
  <si>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</si>
  <si>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</si>
  <si>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</si>
  <si>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</si>
  <si>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</si>
  <si>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</si>
  <si>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</si>
  <si>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</si>
  <si>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</si>
  <si>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</si>
  <si>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</si>
  <si>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</si>
  <si>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</si>
  <si>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</si>
  <si>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</si>
  <si>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</si>
  <si>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</si>
  <si>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</si>
  <si>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</si>
  <si>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</si>
  <si>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</si>
  <si>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</si>
  <si>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</si>
  <si>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</si>
  <si>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</si>
  <si>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</si>
  <si>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</si>
  <si>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</si>
  <si>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</si>
  <si>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</si>
  <si>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</si>
  <si>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</si>
  <si>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</si>
  <si>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</si>
  <si>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</si>
  <si>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</si>
  <si>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</si>
  <si>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</si>
  <si>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</si>
  <si>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</si>
  <si>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</si>
  <si>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</si>
  <si>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</si>
  <si>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</si>
  <si>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</si>
  <si>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</si>
  <si>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</si>
  <si>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</si>
  <si>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</si>
  <si>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</si>
  <si>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</si>
  <si>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</si>
  <si>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</si>
  <si>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</si>
  <si>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</si>
  <si>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</si>
  <si>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</si>
  <si>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</si>
  <si>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</si>
  <si>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</si>
  <si>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</si>
  <si>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"VTB Bank (Georgia)"</t>
  </si>
  <si>
    <t>Sergey Stepanov</t>
  </si>
  <si>
    <t>Archil Kontselidze</t>
  </si>
  <si>
    <t>https://vtb.ge/</t>
  </si>
  <si>
    <t>Non-independent chair</t>
  </si>
  <si>
    <t>Ilnar Shaimardanov</t>
  </si>
  <si>
    <t>Non-independent member</t>
  </si>
  <si>
    <t>Asya Zakharova</t>
  </si>
  <si>
    <t>CEO</t>
  </si>
  <si>
    <t>Mamuka Menteshashvili</t>
  </si>
  <si>
    <t>CFO</t>
  </si>
  <si>
    <t>Niko Chkhetiani</t>
  </si>
  <si>
    <t>Chief Risk Officer</t>
  </si>
  <si>
    <t>Natia Tkhilaishvili</t>
  </si>
  <si>
    <t>Chief Retail Banking Officer</t>
  </si>
  <si>
    <t>Vladimer Robakidze</t>
  </si>
  <si>
    <t>Chief Corporate Banking Officer</t>
  </si>
  <si>
    <t>Irakli Dolidze</t>
  </si>
  <si>
    <t>Chief Operating Officer</t>
  </si>
  <si>
    <t>VTB Bank (PJSC)</t>
  </si>
  <si>
    <t xml:space="preserve">LTD "Lakarpa Enterprises Limited"       </t>
  </si>
  <si>
    <t>Russian Federation</t>
  </si>
  <si>
    <t xml:space="preserve"> ცხრილი 9 (Capital), N10 </t>
  </si>
  <si>
    <t/>
  </si>
  <si>
    <t>Svetlana Karaliova</t>
  </si>
  <si>
    <t>According to local GAAP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</si>
</sst>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s>
  <fonts count="139">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theme="1"/>
      <name val="Sylfaen"/>
      <family val="1"/>
    </font>
    <font>
      <b/>
      <sz val="10"/>
      <color theme="1"/>
      <name val="Sylfaen"/>
      <family val="1"/>
    </font>
    <font>
      <b/>
      <i/>
      <sz val="10"/>
      <color theme="1"/>
      <name val="Sylfaen"/>
      <family val="1"/>
    </font>
    <font>
      <i/>
      <sz val="1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s>
  <borders count="17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317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9"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1" fontId="9" fillId="37" borderId="0"/>
    <xf numFmtId="172" fontId="9" fillId="37" borderId="0"/>
    <xf numFmtId="171" fontId="9" fillId="37" borderId="0"/>
    <xf numFmtId="0" fontId="10" fillId="38" borderId="0" applyNumberFormat="0" applyBorder="0" applyAlignment="0" applyProtection="0"/>
    <xf numFmtId="0" fontId="3" fillId="13" borderId="0" applyNumberFormat="0" applyBorder="0" applyAlignment="0" applyProtection="0"/>
    <xf numFmtId="171" fontId="11" fillId="38" borderId="0" applyNumberFormat="0" applyBorder="0" applyAlignment="0" applyProtection="0"/>
    <xf numFmtId="171"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1" fontId="11" fillId="38" borderId="0" applyNumberFormat="0" applyBorder="0" applyAlignment="0" applyProtection="0"/>
    <xf numFmtId="172" fontId="11" fillId="38" borderId="0" applyNumberFormat="0" applyBorder="0" applyAlignment="0" applyProtection="0"/>
    <xf numFmtId="171" fontId="11" fillId="38" borderId="0" applyNumberFormat="0" applyBorder="0" applyAlignment="0" applyProtection="0"/>
    <xf numFmtId="171" fontId="11" fillId="38" borderId="0" applyNumberFormat="0" applyBorder="0" applyAlignment="0" applyProtection="0"/>
    <xf numFmtId="172" fontId="11" fillId="38" borderId="0" applyNumberFormat="0" applyBorder="0" applyAlignment="0" applyProtection="0"/>
    <xf numFmtId="171" fontId="11" fillId="38" borderId="0" applyNumberFormat="0" applyBorder="0" applyAlignment="0" applyProtection="0"/>
    <xf numFmtId="171" fontId="11" fillId="38" borderId="0" applyNumberFormat="0" applyBorder="0" applyAlignment="0" applyProtection="0"/>
    <xf numFmtId="172" fontId="11" fillId="38" borderId="0" applyNumberFormat="0" applyBorder="0" applyAlignment="0" applyProtection="0"/>
    <xf numFmtId="171" fontId="11" fillId="38" borderId="0" applyNumberFormat="0" applyBorder="0" applyAlignment="0" applyProtection="0"/>
    <xf numFmtId="171" fontId="11" fillId="38" borderId="0" applyNumberFormat="0" applyBorder="0" applyAlignment="0" applyProtection="0"/>
    <xf numFmtId="172" fontId="11" fillId="38" borderId="0" applyNumberFormat="0" applyBorder="0" applyAlignment="0" applyProtection="0"/>
    <xf numFmtId="171"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1" fontId="11" fillId="39" borderId="0" applyNumberFormat="0" applyBorder="0" applyAlignment="0" applyProtection="0"/>
    <xf numFmtId="171"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1" fontId="11" fillId="39" borderId="0" applyNumberFormat="0" applyBorder="0" applyAlignment="0" applyProtection="0"/>
    <xf numFmtId="172" fontId="11" fillId="39" borderId="0" applyNumberFormat="0" applyBorder="0" applyAlignment="0" applyProtection="0"/>
    <xf numFmtId="171" fontId="11" fillId="39" borderId="0" applyNumberFormat="0" applyBorder="0" applyAlignment="0" applyProtection="0"/>
    <xf numFmtId="171" fontId="11" fillId="39" borderId="0" applyNumberFormat="0" applyBorder="0" applyAlignment="0" applyProtection="0"/>
    <xf numFmtId="172" fontId="11" fillId="39" borderId="0" applyNumberFormat="0" applyBorder="0" applyAlignment="0" applyProtection="0"/>
    <xf numFmtId="171" fontId="11" fillId="39" borderId="0" applyNumberFormat="0" applyBorder="0" applyAlignment="0" applyProtection="0"/>
    <xf numFmtId="171" fontId="11" fillId="39" borderId="0" applyNumberFormat="0" applyBorder="0" applyAlignment="0" applyProtection="0"/>
    <xf numFmtId="172" fontId="11" fillId="39" borderId="0" applyNumberFormat="0" applyBorder="0" applyAlignment="0" applyProtection="0"/>
    <xf numFmtId="171" fontId="11" fillId="39" borderId="0" applyNumberFormat="0" applyBorder="0" applyAlignment="0" applyProtection="0"/>
    <xf numFmtId="171" fontId="11" fillId="39" borderId="0" applyNumberFormat="0" applyBorder="0" applyAlignment="0" applyProtection="0"/>
    <xf numFmtId="172" fontId="11" fillId="39" borderId="0" applyNumberFormat="0" applyBorder="0" applyAlignment="0" applyProtection="0"/>
    <xf numFmtId="171"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1" fontId="11" fillId="40" borderId="0" applyNumberFormat="0" applyBorder="0" applyAlignment="0" applyProtection="0"/>
    <xf numFmtId="171"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1" fontId="11" fillId="40" borderId="0" applyNumberFormat="0" applyBorder="0" applyAlignment="0" applyProtection="0"/>
    <xf numFmtId="172" fontId="11" fillId="40" borderId="0" applyNumberFormat="0" applyBorder="0" applyAlignment="0" applyProtection="0"/>
    <xf numFmtId="171" fontId="11" fillId="40" borderId="0" applyNumberFormat="0" applyBorder="0" applyAlignment="0" applyProtection="0"/>
    <xf numFmtId="171" fontId="11" fillId="40" borderId="0" applyNumberFormat="0" applyBorder="0" applyAlignment="0" applyProtection="0"/>
    <xf numFmtId="172" fontId="11" fillId="40" borderId="0" applyNumberFormat="0" applyBorder="0" applyAlignment="0" applyProtection="0"/>
    <xf numFmtId="171" fontId="11" fillId="40" borderId="0" applyNumberFormat="0" applyBorder="0" applyAlignment="0" applyProtection="0"/>
    <xf numFmtId="171" fontId="11" fillId="40" borderId="0" applyNumberFormat="0" applyBorder="0" applyAlignment="0" applyProtection="0"/>
    <xf numFmtId="172" fontId="11" fillId="40" borderId="0" applyNumberFormat="0" applyBorder="0" applyAlignment="0" applyProtection="0"/>
    <xf numFmtId="171" fontId="11" fillId="40" borderId="0" applyNumberFormat="0" applyBorder="0" applyAlignment="0" applyProtection="0"/>
    <xf numFmtId="171" fontId="11" fillId="40" borderId="0" applyNumberFormat="0" applyBorder="0" applyAlignment="0" applyProtection="0"/>
    <xf numFmtId="172" fontId="11" fillId="40" borderId="0" applyNumberFormat="0" applyBorder="0" applyAlignment="0" applyProtection="0"/>
    <xf numFmtId="171"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1" fontId="11" fillId="42" borderId="0" applyNumberFormat="0" applyBorder="0" applyAlignment="0" applyProtection="0"/>
    <xf numFmtId="171"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1" fontId="11" fillId="42" borderId="0" applyNumberFormat="0" applyBorder="0" applyAlignment="0" applyProtection="0"/>
    <xf numFmtId="172" fontId="11" fillId="42" borderId="0" applyNumberFormat="0" applyBorder="0" applyAlignment="0" applyProtection="0"/>
    <xf numFmtId="171" fontId="11" fillId="42" borderId="0" applyNumberFormat="0" applyBorder="0" applyAlignment="0" applyProtection="0"/>
    <xf numFmtId="171" fontId="11" fillId="42" borderId="0" applyNumberFormat="0" applyBorder="0" applyAlignment="0" applyProtection="0"/>
    <xf numFmtId="172" fontId="11" fillId="42" borderId="0" applyNumberFormat="0" applyBorder="0" applyAlignment="0" applyProtection="0"/>
    <xf numFmtId="171" fontId="11" fillId="42" borderId="0" applyNumberFormat="0" applyBorder="0" applyAlignment="0" applyProtection="0"/>
    <xf numFmtId="171" fontId="11" fillId="42" borderId="0" applyNumberFormat="0" applyBorder="0" applyAlignment="0" applyProtection="0"/>
    <xf numFmtId="172" fontId="11" fillId="42" borderId="0" applyNumberFormat="0" applyBorder="0" applyAlignment="0" applyProtection="0"/>
    <xf numFmtId="171" fontId="11" fillId="42" borderId="0" applyNumberFormat="0" applyBorder="0" applyAlignment="0" applyProtection="0"/>
    <xf numFmtId="171" fontId="11" fillId="42" borderId="0" applyNumberFormat="0" applyBorder="0" applyAlignment="0" applyProtection="0"/>
    <xf numFmtId="172" fontId="11" fillId="42" borderId="0" applyNumberFormat="0" applyBorder="0" applyAlignment="0" applyProtection="0"/>
    <xf numFmtId="171"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1" fontId="11" fillId="43" borderId="0" applyNumberFormat="0" applyBorder="0" applyAlignment="0" applyProtection="0"/>
    <xf numFmtId="171"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1" fontId="11" fillId="43" borderId="0" applyNumberFormat="0" applyBorder="0" applyAlignment="0" applyProtection="0"/>
    <xf numFmtId="172" fontId="11" fillId="43" borderId="0" applyNumberFormat="0" applyBorder="0" applyAlignment="0" applyProtection="0"/>
    <xf numFmtId="171" fontId="11" fillId="43" borderId="0" applyNumberFormat="0" applyBorder="0" applyAlignment="0" applyProtection="0"/>
    <xf numFmtId="171" fontId="11" fillId="43" borderId="0" applyNumberFormat="0" applyBorder="0" applyAlignment="0" applyProtection="0"/>
    <xf numFmtId="172" fontId="11" fillId="43" borderId="0" applyNumberFormat="0" applyBorder="0" applyAlignment="0" applyProtection="0"/>
    <xf numFmtId="171" fontId="11" fillId="43" borderId="0" applyNumberFormat="0" applyBorder="0" applyAlignment="0" applyProtection="0"/>
    <xf numFmtId="171" fontId="11" fillId="43" borderId="0" applyNumberFormat="0" applyBorder="0" applyAlignment="0" applyProtection="0"/>
    <xf numFmtId="172" fontId="11" fillId="43" borderId="0" applyNumberFormat="0" applyBorder="0" applyAlignment="0" applyProtection="0"/>
    <xf numFmtId="171" fontId="11" fillId="43" borderId="0" applyNumberFormat="0" applyBorder="0" applyAlignment="0" applyProtection="0"/>
    <xf numFmtId="171" fontId="11" fillId="43" borderId="0" applyNumberFormat="0" applyBorder="0" applyAlignment="0" applyProtection="0"/>
    <xf numFmtId="172" fontId="11" fillId="43" borderId="0" applyNumberFormat="0" applyBorder="0" applyAlignment="0" applyProtection="0"/>
    <xf numFmtId="171"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1" fontId="11" fillId="45" borderId="0" applyNumberFormat="0" applyBorder="0" applyAlignment="0" applyProtection="0"/>
    <xf numFmtId="171"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1" fontId="11" fillId="45" borderId="0" applyNumberFormat="0" applyBorder="0" applyAlignment="0" applyProtection="0"/>
    <xf numFmtId="172" fontId="11" fillId="45" borderId="0" applyNumberFormat="0" applyBorder="0" applyAlignment="0" applyProtection="0"/>
    <xf numFmtId="171" fontId="11" fillId="45" borderId="0" applyNumberFormat="0" applyBorder="0" applyAlignment="0" applyProtection="0"/>
    <xf numFmtId="171" fontId="11" fillId="45" borderId="0" applyNumberFormat="0" applyBorder="0" applyAlignment="0" applyProtection="0"/>
    <xf numFmtId="172" fontId="11" fillId="45" borderId="0" applyNumberFormat="0" applyBorder="0" applyAlignment="0" applyProtection="0"/>
    <xf numFmtId="171" fontId="11" fillId="45" borderId="0" applyNumberFormat="0" applyBorder="0" applyAlignment="0" applyProtection="0"/>
    <xf numFmtId="171" fontId="11" fillId="45" borderId="0" applyNumberFormat="0" applyBorder="0" applyAlignment="0" applyProtection="0"/>
    <xf numFmtId="172" fontId="11" fillId="45" borderId="0" applyNumberFormat="0" applyBorder="0" applyAlignment="0" applyProtection="0"/>
    <xf numFmtId="171" fontId="11" fillId="45" borderId="0" applyNumberFormat="0" applyBorder="0" applyAlignment="0" applyProtection="0"/>
    <xf numFmtId="171" fontId="11" fillId="45" borderId="0" applyNumberFormat="0" applyBorder="0" applyAlignment="0" applyProtection="0"/>
    <xf numFmtId="172" fontId="11" fillId="45" borderId="0" applyNumberFormat="0" applyBorder="0" applyAlignment="0" applyProtection="0"/>
    <xf numFmtId="171"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1" fontId="11" fillId="46" borderId="0" applyNumberFormat="0" applyBorder="0" applyAlignment="0" applyProtection="0"/>
    <xf numFmtId="171"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1" fontId="11" fillId="46" borderId="0" applyNumberFormat="0" applyBorder="0" applyAlignment="0" applyProtection="0"/>
    <xf numFmtId="172" fontId="11" fillId="46" borderId="0" applyNumberFormat="0" applyBorder="0" applyAlignment="0" applyProtection="0"/>
    <xf numFmtId="171" fontId="11" fillId="46" borderId="0" applyNumberFormat="0" applyBorder="0" applyAlignment="0" applyProtection="0"/>
    <xf numFmtId="171" fontId="11" fillId="46" borderId="0" applyNumberFormat="0" applyBorder="0" applyAlignment="0" applyProtection="0"/>
    <xf numFmtId="172" fontId="11" fillId="46" borderId="0" applyNumberFormat="0" applyBorder="0" applyAlignment="0" applyProtection="0"/>
    <xf numFmtId="171" fontId="11" fillId="46" borderId="0" applyNumberFormat="0" applyBorder="0" applyAlignment="0" applyProtection="0"/>
    <xf numFmtId="171" fontId="11" fillId="46" borderId="0" applyNumberFormat="0" applyBorder="0" applyAlignment="0" applyProtection="0"/>
    <xf numFmtId="172" fontId="11" fillId="46" borderId="0" applyNumberFormat="0" applyBorder="0" applyAlignment="0" applyProtection="0"/>
    <xf numFmtId="171" fontId="11" fillId="46" borderId="0" applyNumberFormat="0" applyBorder="0" applyAlignment="0" applyProtection="0"/>
    <xf numFmtId="171" fontId="11" fillId="46" borderId="0" applyNumberFormat="0" applyBorder="0" applyAlignment="0" applyProtection="0"/>
    <xf numFmtId="172" fontId="11" fillId="46" borderId="0" applyNumberFormat="0" applyBorder="0" applyAlignment="0" applyProtection="0"/>
    <xf numFmtId="171"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171" fontId="11" fillId="41" borderId="0" applyNumberFormat="0" applyBorder="0" applyAlignment="0" applyProtection="0"/>
    <xf numFmtId="172" fontId="11" fillId="41" borderId="0" applyNumberFormat="0" applyBorder="0" applyAlignment="0" applyProtection="0"/>
    <xf numFmtId="171"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171" fontId="11" fillId="44" borderId="0" applyNumberFormat="0" applyBorder="0" applyAlignment="0" applyProtection="0"/>
    <xf numFmtId="172" fontId="11" fillId="44" borderId="0" applyNumberFormat="0" applyBorder="0" applyAlignment="0" applyProtection="0"/>
    <xf numFmtId="171"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1" fontId="11" fillId="47" borderId="0" applyNumberFormat="0" applyBorder="0" applyAlignment="0" applyProtection="0"/>
    <xf numFmtId="171"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1" fontId="11" fillId="47" borderId="0" applyNumberFormat="0" applyBorder="0" applyAlignment="0" applyProtection="0"/>
    <xf numFmtId="172" fontId="11" fillId="47" borderId="0" applyNumberFormat="0" applyBorder="0" applyAlignment="0" applyProtection="0"/>
    <xf numFmtId="171" fontId="11" fillId="47" borderId="0" applyNumberFormat="0" applyBorder="0" applyAlignment="0" applyProtection="0"/>
    <xf numFmtId="171" fontId="11" fillId="47" borderId="0" applyNumberFormat="0" applyBorder="0" applyAlignment="0" applyProtection="0"/>
    <xf numFmtId="172" fontId="11" fillId="47" borderId="0" applyNumberFormat="0" applyBorder="0" applyAlignment="0" applyProtection="0"/>
    <xf numFmtId="171" fontId="11" fillId="47" borderId="0" applyNumberFormat="0" applyBorder="0" applyAlignment="0" applyProtection="0"/>
    <xf numFmtId="171" fontId="11" fillId="47" borderId="0" applyNumberFormat="0" applyBorder="0" applyAlignment="0" applyProtection="0"/>
    <xf numFmtId="172" fontId="11" fillId="47" borderId="0" applyNumberFormat="0" applyBorder="0" applyAlignment="0" applyProtection="0"/>
    <xf numFmtId="171" fontId="11" fillId="47" borderId="0" applyNumberFormat="0" applyBorder="0" applyAlignment="0" applyProtection="0"/>
    <xf numFmtId="171" fontId="11" fillId="47" borderId="0" applyNumberFormat="0" applyBorder="0" applyAlignment="0" applyProtection="0"/>
    <xf numFmtId="172" fontId="11" fillId="47" borderId="0" applyNumberFormat="0" applyBorder="0" applyAlignment="0" applyProtection="0"/>
    <xf numFmtId="171"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1" fontId="14" fillId="48" borderId="0" applyNumberFormat="0" applyBorder="0" applyAlignment="0" applyProtection="0"/>
    <xf numFmtId="171"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1" fontId="14" fillId="48" borderId="0" applyNumberFormat="0" applyBorder="0" applyAlignment="0" applyProtection="0"/>
    <xf numFmtId="172" fontId="14" fillId="48" borderId="0" applyNumberFormat="0" applyBorder="0" applyAlignment="0" applyProtection="0"/>
    <xf numFmtId="171" fontId="14" fillId="48" borderId="0" applyNumberFormat="0" applyBorder="0" applyAlignment="0" applyProtection="0"/>
    <xf numFmtId="171" fontId="14" fillId="48" borderId="0" applyNumberFormat="0" applyBorder="0" applyAlignment="0" applyProtection="0"/>
    <xf numFmtId="172" fontId="14" fillId="48" borderId="0" applyNumberFormat="0" applyBorder="0" applyAlignment="0" applyProtection="0"/>
    <xf numFmtId="171" fontId="14" fillId="48" borderId="0" applyNumberFormat="0" applyBorder="0" applyAlignment="0" applyProtection="0"/>
    <xf numFmtId="171" fontId="14" fillId="48" borderId="0" applyNumberFormat="0" applyBorder="0" applyAlignment="0" applyProtection="0"/>
    <xf numFmtId="172" fontId="14" fillId="48" borderId="0" applyNumberFormat="0" applyBorder="0" applyAlignment="0" applyProtection="0"/>
    <xf numFmtId="171" fontId="14" fillId="48" borderId="0" applyNumberFormat="0" applyBorder="0" applyAlignment="0" applyProtection="0"/>
    <xf numFmtId="171" fontId="14" fillId="48" borderId="0" applyNumberFormat="0" applyBorder="0" applyAlignment="0" applyProtection="0"/>
    <xf numFmtId="172" fontId="14" fillId="48" borderId="0" applyNumberFormat="0" applyBorder="0" applyAlignment="0" applyProtection="0"/>
    <xf numFmtId="171"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1" fontId="14" fillId="51" borderId="0" applyNumberFormat="0" applyBorder="0" applyAlignment="0" applyProtection="0"/>
    <xf numFmtId="171"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1" fontId="14" fillId="51" borderId="0" applyNumberFormat="0" applyBorder="0" applyAlignment="0" applyProtection="0"/>
    <xf numFmtId="172" fontId="14" fillId="51" borderId="0" applyNumberFormat="0" applyBorder="0" applyAlignment="0" applyProtection="0"/>
    <xf numFmtId="171" fontId="14" fillId="51" borderId="0" applyNumberFormat="0" applyBorder="0" applyAlignment="0" applyProtection="0"/>
    <xf numFmtId="171" fontId="14" fillId="51" borderId="0" applyNumberFormat="0" applyBorder="0" applyAlignment="0" applyProtection="0"/>
    <xf numFmtId="172" fontId="14" fillId="51" borderId="0" applyNumberFormat="0" applyBorder="0" applyAlignment="0" applyProtection="0"/>
    <xf numFmtId="171" fontId="14" fillId="51" borderId="0" applyNumberFormat="0" applyBorder="0" applyAlignment="0" applyProtection="0"/>
    <xf numFmtId="171" fontId="14" fillId="51" borderId="0" applyNumberFormat="0" applyBorder="0" applyAlignment="0" applyProtection="0"/>
    <xf numFmtId="172" fontId="14" fillId="51" borderId="0" applyNumberFormat="0" applyBorder="0" applyAlignment="0" applyProtection="0"/>
    <xf numFmtId="171" fontId="14" fillId="51" borderId="0" applyNumberFormat="0" applyBorder="0" applyAlignment="0" applyProtection="0"/>
    <xf numFmtId="171" fontId="14" fillId="51" borderId="0" applyNumberFormat="0" applyBorder="0" applyAlignment="0" applyProtection="0"/>
    <xf numFmtId="172" fontId="14" fillId="51" borderId="0" applyNumberFormat="0" applyBorder="0" applyAlignment="0" applyProtection="0"/>
    <xf numFmtId="171"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1" fontId="14" fillId="54" borderId="0" applyNumberFormat="0" applyBorder="0" applyAlignment="0" applyProtection="0"/>
    <xf numFmtId="171"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1" fontId="14" fillId="54" borderId="0" applyNumberFormat="0" applyBorder="0" applyAlignment="0" applyProtection="0"/>
    <xf numFmtId="172" fontId="14" fillId="54" borderId="0" applyNumberFormat="0" applyBorder="0" applyAlignment="0" applyProtection="0"/>
    <xf numFmtId="171" fontId="14" fillId="54" borderId="0" applyNumberFormat="0" applyBorder="0" applyAlignment="0" applyProtection="0"/>
    <xf numFmtId="171" fontId="14" fillId="54" borderId="0" applyNumberFormat="0" applyBorder="0" applyAlignment="0" applyProtection="0"/>
    <xf numFmtId="172" fontId="14" fillId="54" borderId="0" applyNumberFormat="0" applyBorder="0" applyAlignment="0" applyProtection="0"/>
    <xf numFmtId="171" fontId="14" fillId="54" borderId="0" applyNumberFormat="0" applyBorder="0" applyAlignment="0" applyProtection="0"/>
    <xf numFmtId="171" fontId="14" fillId="54" borderId="0" applyNumberFormat="0" applyBorder="0" applyAlignment="0" applyProtection="0"/>
    <xf numFmtId="172" fontId="14" fillId="54" borderId="0" applyNumberFormat="0" applyBorder="0" applyAlignment="0" applyProtection="0"/>
    <xf numFmtId="171" fontId="14" fillId="54" borderId="0" applyNumberFormat="0" applyBorder="0" applyAlignment="0" applyProtection="0"/>
    <xf numFmtId="171" fontId="14" fillId="54" borderId="0" applyNumberFormat="0" applyBorder="0" applyAlignment="0" applyProtection="0"/>
    <xf numFmtId="172" fontId="14" fillId="54" borderId="0" applyNumberFormat="0" applyBorder="0" applyAlignment="0" applyProtection="0"/>
    <xf numFmtId="171"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1" fontId="14" fillId="58" borderId="0" applyNumberFormat="0" applyBorder="0" applyAlignment="0" applyProtection="0"/>
    <xf numFmtId="171"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1" fontId="14" fillId="58" borderId="0" applyNumberFormat="0" applyBorder="0" applyAlignment="0" applyProtection="0"/>
    <xf numFmtId="172" fontId="14" fillId="58" borderId="0" applyNumberFormat="0" applyBorder="0" applyAlignment="0" applyProtection="0"/>
    <xf numFmtId="171" fontId="14" fillId="58" borderId="0" applyNumberFormat="0" applyBorder="0" applyAlignment="0" applyProtection="0"/>
    <xf numFmtId="171" fontId="14" fillId="58" borderId="0" applyNumberFormat="0" applyBorder="0" applyAlignment="0" applyProtection="0"/>
    <xf numFmtId="172" fontId="14" fillId="58" borderId="0" applyNumberFormat="0" applyBorder="0" applyAlignment="0" applyProtection="0"/>
    <xf numFmtId="171" fontId="14" fillId="58" borderId="0" applyNumberFormat="0" applyBorder="0" applyAlignment="0" applyProtection="0"/>
    <xf numFmtId="171" fontId="14" fillId="58" borderId="0" applyNumberFormat="0" applyBorder="0" applyAlignment="0" applyProtection="0"/>
    <xf numFmtId="172" fontId="14" fillId="58" borderId="0" applyNumberFormat="0" applyBorder="0" applyAlignment="0" applyProtection="0"/>
    <xf numFmtId="171" fontId="14" fillId="58" borderId="0" applyNumberFormat="0" applyBorder="0" applyAlignment="0" applyProtection="0"/>
    <xf numFmtId="171" fontId="14" fillId="58" borderId="0" applyNumberFormat="0" applyBorder="0" applyAlignment="0" applyProtection="0"/>
    <xf numFmtId="172" fontId="14" fillId="58" borderId="0" applyNumberFormat="0" applyBorder="0" applyAlignment="0" applyProtection="0"/>
    <xf numFmtId="171"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1" fontId="14" fillId="60" borderId="0" applyNumberFormat="0" applyBorder="0" applyAlignment="0" applyProtection="0"/>
    <xf numFmtId="171"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1" fontId="14" fillId="60" borderId="0" applyNumberFormat="0" applyBorder="0" applyAlignment="0" applyProtection="0"/>
    <xf numFmtId="172" fontId="14" fillId="60" borderId="0" applyNumberFormat="0" applyBorder="0" applyAlignment="0" applyProtection="0"/>
    <xf numFmtId="171" fontId="14" fillId="60" borderId="0" applyNumberFormat="0" applyBorder="0" applyAlignment="0" applyProtection="0"/>
    <xf numFmtId="171" fontId="14" fillId="60" borderId="0" applyNumberFormat="0" applyBorder="0" applyAlignment="0" applyProtection="0"/>
    <xf numFmtId="172" fontId="14" fillId="60" borderId="0" applyNumberFormat="0" applyBorder="0" applyAlignment="0" applyProtection="0"/>
    <xf numFmtId="171" fontId="14" fillId="60" borderId="0" applyNumberFormat="0" applyBorder="0" applyAlignment="0" applyProtection="0"/>
    <xf numFmtId="171" fontId="14" fillId="60" borderId="0" applyNumberFormat="0" applyBorder="0" applyAlignment="0" applyProtection="0"/>
    <xf numFmtId="172" fontId="14" fillId="60" borderId="0" applyNumberFormat="0" applyBorder="0" applyAlignment="0" applyProtection="0"/>
    <xf numFmtId="171" fontId="14" fillId="60" borderId="0" applyNumberFormat="0" applyBorder="0" applyAlignment="0" applyProtection="0"/>
    <xf numFmtId="171" fontId="14" fillId="60" borderId="0" applyNumberFormat="0" applyBorder="0" applyAlignment="0" applyProtection="0"/>
    <xf numFmtId="172" fontId="14" fillId="60" borderId="0" applyNumberFormat="0" applyBorder="0" applyAlignment="0" applyProtection="0"/>
    <xf numFmtId="171"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171" fontId="14" fillId="49" borderId="0" applyNumberFormat="0" applyBorder="0" applyAlignment="0" applyProtection="0"/>
    <xf numFmtId="172" fontId="14" fillId="49" borderId="0" applyNumberFormat="0" applyBorder="0" applyAlignment="0" applyProtection="0"/>
    <xf numFmtId="171"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171" fontId="14" fillId="50" borderId="0" applyNumberFormat="0" applyBorder="0" applyAlignment="0" applyProtection="0"/>
    <xf numFmtId="172" fontId="14" fillId="50" borderId="0" applyNumberFormat="0" applyBorder="0" applyAlignment="0" applyProtection="0"/>
    <xf numFmtId="171"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1" fontId="14" fillId="63" borderId="0" applyNumberFormat="0" applyBorder="0" applyAlignment="0" applyProtection="0"/>
    <xf numFmtId="171"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1" fontId="14" fillId="63" borderId="0" applyNumberFormat="0" applyBorder="0" applyAlignment="0" applyProtection="0"/>
    <xf numFmtId="172" fontId="14" fillId="63" borderId="0" applyNumberFormat="0" applyBorder="0" applyAlignment="0" applyProtection="0"/>
    <xf numFmtId="171" fontId="14" fillId="63" borderId="0" applyNumberFormat="0" applyBorder="0" applyAlignment="0" applyProtection="0"/>
    <xf numFmtId="171" fontId="14" fillId="63" borderId="0" applyNumberFormat="0" applyBorder="0" applyAlignment="0" applyProtection="0"/>
    <xf numFmtId="172" fontId="14" fillId="63" borderId="0" applyNumberFormat="0" applyBorder="0" applyAlignment="0" applyProtection="0"/>
    <xf numFmtId="171" fontId="14" fillId="63" borderId="0" applyNumberFormat="0" applyBorder="0" applyAlignment="0" applyProtection="0"/>
    <xf numFmtId="171" fontId="14" fillId="63" borderId="0" applyNumberFormat="0" applyBorder="0" applyAlignment="0" applyProtection="0"/>
    <xf numFmtId="172" fontId="14" fillId="63" borderId="0" applyNumberFormat="0" applyBorder="0" applyAlignment="0" applyProtection="0"/>
    <xf numFmtId="171" fontId="14" fillId="63" borderId="0" applyNumberFormat="0" applyBorder="0" applyAlignment="0" applyProtection="0"/>
    <xf numFmtId="171" fontId="14" fillId="63" borderId="0" applyNumberFormat="0" applyBorder="0" applyAlignment="0" applyProtection="0"/>
    <xf numFmtId="172" fontId="14" fillId="63" borderId="0" applyNumberFormat="0" applyBorder="0" applyAlignment="0" applyProtection="0"/>
    <xf numFmtId="171"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1" fontId="17" fillId="39" borderId="0" applyNumberFormat="0" applyBorder="0" applyAlignment="0" applyProtection="0"/>
    <xf numFmtId="171"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1" fontId="17" fillId="39" borderId="0" applyNumberFormat="0" applyBorder="0" applyAlignment="0" applyProtection="0"/>
    <xf numFmtId="172" fontId="17" fillId="39" borderId="0" applyNumberFormat="0" applyBorder="0" applyAlignment="0" applyProtection="0"/>
    <xf numFmtId="171" fontId="17" fillId="39" borderId="0" applyNumberFormat="0" applyBorder="0" applyAlignment="0" applyProtection="0"/>
    <xf numFmtId="171" fontId="17" fillId="39" borderId="0" applyNumberFormat="0" applyBorder="0" applyAlignment="0" applyProtection="0"/>
    <xf numFmtId="172" fontId="17" fillId="39" borderId="0" applyNumberFormat="0" applyBorder="0" applyAlignment="0" applyProtection="0"/>
    <xf numFmtId="171" fontId="17" fillId="39" borderId="0" applyNumberFormat="0" applyBorder="0" applyAlignment="0" applyProtection="0"/>
    <xf numFmtId="171" fontId="17" fillId="39" borderId="0" applyNumberFormat="0" applyBorder="0" applyAlignment="0" applyProtection="0"/>
    <xf numFmtId="172" fontId="17" fillId="39" borderId="0" applyNumberFormat="0" applyBorder="0" applyAlignment="0" applyProtection="0"/>
    <xf numFmtId="171" fontId="17" fillId="39" borderId="0" applyNumberFormat="0" applyBorder="0" applyAlignment="0" applyProtection="0"/>
    <xf numFmtId="171" fontId="17" fillId="39" borderId="0" applyNumberFormat="0" applyBorder="0" applyAlignment="0" applyProtection="0"/>
    <xf numFmtId="172" fontId="17" fillId="39" borderId="0" applyNumberFormat="0" applyBorder="0" applyAlignment="0" applyProtection="0"/>
    <xf numFmtId="171" fontId="17" fillId="39" borderId="0" applyNumberFormat="0" applyBorder="0" applyAlignment="0" applyProtection="0"/>
    <xf numFmtId="0" fontId="15" fillId="39" borderId="0" applyNumberFormat="0" applyBorder="0" applyAlignment="0" applyProtection="0"/>
    <xf numFmtId="173" fontId="18" fillId="0" borderId="0" applyFill="0" applyBorder="0" applyAlignment="0"/>
    <xf numFmtId="173" fontId="19" fillId="0" borderId="0" applyFill="0" applyBorder="0" applyAlignment="0"/>
    <xf numFmtId="173" fontId="19" fillId="0" borderId="0" applyFill="0" applyBorder="0" applyAlignment="0"/>
    <xf numFmtId="173" fontId="19" fillId="0" borderId="0" applyFill="0" applyBorder="0" applyAlignment="0"/>
    <xf numFmtId="174" fontId="20" fillId="0" borderId="0" applyFill="0" applyBorder="0" applyAlignment="0"/>
    <xf numFmtId="174" fontId="20" fillId="0" borderId="0" applyFill="0" applyBorder="0" applyAlignment="0"/>
    <xf numFmtId="173" fontId="19" fillId="0" borderId="0" applyFill="0" applyBorder="0" applyAlignment="0"/>
    <xf numFmtId="173" fontId="19" fillId="0" borderId="0" applyFill="0" applyBorder="0" applyAlignment="0"/>
    <xf numFmtId="173" fontId="19" fillId="0" borderId="0" applyFill="0" applyBorder="0" applyAlignment="0"/>
    <xf numFmtId="173" fontId="19" fillId="0" borderId="0" applyFill="0" applyBorder="0" applyAlignment="0"/>
    <xf numFmtId="173" fontId="19" fillId="0" borderId="0" applyFill="0" applyBorder="0" applyAlignment="0"/>
    <xf numFmtId="173" fontId="19" fillId="0" borderId="0" applyFill="0" applyBorder="0" applyAlignment="0"/>
    <xf numFmtId="175" fontId="20"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4" fontId="20" fillId="0" borderId="0" applyFill="0" applyBorder="0" applyAlignment="0"/>
    <xf numFmtId="179" fontId="20" fillId="0" borderId="0" applyFill="0" applyBorder="0" applyAlignment="0"/>
    <xf numFmtId="175"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1"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1"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1" fontId="23" fillId="64" borderId="38" applyNumberFormat="0" applyAlignment="0" applyProtection="0"/>
    <xf numFmtId="172" fontId="23" fillId="64" borderId="38" applyNumberFormat="0" applyAlignment="0" applyProtection="0"/>
    <xf numFmtId="171" fontId="23" fillId="64" borderId="38" applyNumberFormat="0" applyAlignment="0" applyProtection="0"/>
    <xf numFmtId="171" fontId="23" fillId="64" borderId="38" applyNumberFormat="0" applyAlignment="0" applyProtection="0"/>
    <xf numFmtId="172" fontId="23" fillId="64" borderId="38" applyNumberFormat="0" applyAlignment="0" applyProtection="0"/>
    <xf numFmtId="171" fontId="23" fillId="64" borderId="38" applyNumberFormat="0" applyAlignment="0" applyProtection="0"/>
    <xf numFmtId="171" fontId="23" fillId="64" borderId="38" applyNumberFormat="0" applyAlignment="0" applyProtection="0"/>
    <xf numFmtId="172" fontId="23" fillId="64" borderId="38" applyNumberFormat="0" applyAlignment="0" applyProtection="0"/>
    <xf numFmtId="171" fontId="23" fillId="64" borderId="38" applyNumberFormat="0" applyAlignment="0" applyProtection="0"/>
    <xf numFmtId="171" fontId="23" fillId="64" borderId="38" applyNumberFormat="0" applyAlignment="0" applyProtection="0"/>
    <xf numFmtId="172" fontId="23" fillId="64" borderId="38" applyNumberFormat="0" applyAlignment="0" applyProtection="0"/>
    <xf numFmtId="171"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1"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0" fontId="24"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0" fontId="25" fillId="10" borderId="34"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172" fontId="26" fillId="65" borderId="39" applyNumberFormat="0" applyAlignment="0" applyProtection="0"/>
    <xf numFmtId="171" fontId="26" fillId="65" borderId="39" applyNumberFormat="0" applyAlignment="0" applyProtection="0"/>
    <xf numFmtId="0" fontId="24"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1" fontId="10" fillId="0" borderId="0" applyFont="0" applyFill="0" applyBorder="0" applyAlignment="0" applyProtection="0"/>
    <xf numFmtId="166" fontId="5" fillId="0" borderId="0" applyFont="0" applyFill="0" applyBorder="0" applyAlignment="0" applyProtection="0"/>
    <xf numFmtId="43" fontId="10" fillId="0" borderId="0" applyFont="0" applyFill="0" applyBorder="0" applyAlignment="0" applyProtection="0"/>
    <xf numFmtId="166" fontId="5" fillId="0" borderId="0" applyFont="0" applyFill="0" applyBorder="0" applyAlignment="0" applyProtection="0"/>
    <xf numFmtId="181" fontId="10"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1" fontId="10" fillId="0" borderId="0" applyFont="0" applyFill="0" applyBorder="0" applyAlignment="0" applyProtection="0"/>
    <xf numFmtId="166" fontId="5" fillId="0" borderId="0" applyFont="0" applyFill="0" applyBorder="0" applyAlignment="0" applyProtection="0"/>
    <xf numFmtId="181" fontId="10"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10"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5" fontId="20"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1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3"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4" fontId="20" fillId="0" borderId="0" applyFill="0" applyBorder="0" applyAlignment="0"/>
    <xf numFmtId="175" fontId="20" fillId="0" borderId="0" applyFill="0" applyBorder="0" applyAlignment="0"/>
    <xf numFmtId="174" fontId="20" fillId="0" borderId="0" applyFill="0" applyBorder="0" applyAlignment="0"/>
    <xf numFmtId="179" fontId="20" fillId="0" borderId="0" applyFill="0" applyBorder="0" applyAlignment="0"/>
    <xf numFmtId="175" fontId="20"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1" fontId="33" fillId="0" borderId="0" applyNumberFormat="0" applyFill="0" applyBorder="0" applyAlignment="0" applyProtection="0"/>
    <xf numFmtId="171"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1" fontId="33" fillId="0" borderId="0" applyNumberFormat="0" applyFill="0" applyBorder="0" applyAlignment="0" applyProtection="0"/>
    <xf numFmtId="172" fontId="33" fillId="0" borderId="0" applyNumberFormat="0" applyFill="0" applyBorder="0" applyAlignment="0" applyProtection="0"/>
    <xf numFmtId="171" fontId="33" fillId="0" borderId="0" applyNumberFormat="0" applyFill="0" applyBorder="0" applyAlignment="0" applyProtection="0"/>
    <xf numFmtId="171" fontId="33" fillId="0" borderId="0" applyNumberFormat="0" applyFill="0" applyBorder="0" applyAlignment="0" applyProtection="0"/>
    <xf numFmtId="172" fontId="33" fillId="0" borderId="0" applyNumberFormat="0" applyFill="0" applyBorder="0" applyAlignment="0" applyProtection="0"/>
    <xf numFmtId="171" fontId="33" fillId="0" borderId="0" applyNumberFormat="0" applyFill="0" applyBorder="0" applyAlignment="0" applyProtection="0"/>
    <xf numFmtId="171" fontId="33" fillId="0" borderId="0" applyNumberFormat="0" applyFill="0" applyBorder="0" applyAlignment="0" applyProtection="0"/>
    <xf numFmtId="172" fontId="33" fillId="0" borderId="0" applyNumberFormat="0" applyFill="0" applyBorder="0" applyAlignment="0" applyProtection="0"/>
    <xf numFmtId="171" fontId="33" fillId="0" borderId="0" applyNumberFormat="0" applyFill="0" applyBorder="0" applyAlignment="0" applyProtection="0"/>
    <xf numFmtId="171" fontId="33" fillId="0" borderId="0" applyNumberFormat="0" applyFill="0" applyBorder="0" applyAlignment="0" applyProtection="0"/>
    <xf numFmtId="172" fontId="33" fillId="0" borderId="0" applyNumberFormat="0" applyFill="0" applyBorder="0" applyAlignment="0" applyProtection="0"/>
    <xf numFmtId="171" fontId="33" fillId="0" borderId="0" applyNumberFormat="0" applyFill="0" applyBorder="0" applyAlignment="0" applyProtection="0"/>
    <xf numFmtId="0" fontId="31" fillId="0" borderId="0" applyNumberFormat="0" applyFill="0" applyBorder="0" applyAlignment="0" applyProtection="0"/>
    <xf numFmtId="171" fontId="2" fillId="0" borderId="0"/>
    <xf numFmtId="0" fontId="2" fillId="0" borderId="0"/>
    <xf numFmtId="171"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1" fontId="36" fillId="40" borderId="0" applyNumberFormat="0" applyBorder="0" applyAlignment="0" applyProtection="0"/>
    <xf numFmtId="171"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1" fontId="36" fillId="40" borderId="0" applyNumberFormat="0" applyBorder="0" applyAlignment="0" applyProtection="0"/>
    <xf numFmtId="172" fontId="36" fillId="40" borderId="0" applyNumberFormat="0" applyBorder="0" applyAlignment="0" applyProtection="0"/>
    <xf numFmtId="171" fontId="36" fillId="40" borderId="0" applyNumberFormat="0" applyBorder="0" applyAlignment="0" applyProtection="0"/>
    <xf numFmtId="171" fontId="36" fillId="40" borderId="0" applyNumberFormat="0" applyBorder="0" applyAlignment="0" applyProtection="0"/>
    <xf numFmtId="172" fontId="36" fillId="40" borderId="0" applyNumberFormat="0" applyBorder="0" applyAlignment="0" applyProtection="0"/>
    <xf numFmtId="171" fontId="36" fillId="40" borderId="0" applyNumberFormat="0" applyBorder="0" applyAlignment="0" applyProtection="0"/>
    <xf numFmtId="171" fontId="36" fillId="40" borderId="0" applyNumberFormat="0" applyBorder="0" applyAlignment="0" applyProtection="0"/>
    <xf numFmtId="172" fontId="36" fillId="40" borderId="0" applyNumberFormat="0" applyBorder="0" applyAlignment="0" applyProtection="0"/>
    <xf numFmtId="171" fontId="36" fillId="40" borderId="0" applyNumberFormat="0" applyBorder="0" applyAlignment="0" applyProtection="0"/>
    <xf numFmtId="171" fontId="36" fillId="40" borderId="0" applyNumberFormat="0" applyBorder="0" applyAlignment="0" applyProtection="0"/>
    <xf numFmtId="172" fontId="36" fillId="40" borderId="0" applyNumberFormat="0" applyBorder="0" applyAlignment="0" applyProtection="0"/>
    <xf numFmtId="171"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71"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71" fontId="37" fillId="0" borderId="9">
      <alignment horizontal="left" vertical="center"/>
    </xf>
    <xf numFmtId="0"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171" fontId="38" fillId="0" borderId="41" applyNumberFormat="0" applyFill="0" applyAlignment="0" applyProtection="0"/>
    <xf numFmtId="171" fontId="38" fillId="0" borderId="41" applyNumberFormat="0" applyFill="0" applyAlignment="0" applyProtection="0"/>
    <xf numFmtId="171" fontId="38" fillId="0" borderId="41" applyNumberFormat="0" applyFill="0" applyAlignment="0" applyProtection="0"/>
    <xf numFmtId="172" fontId="38" fillId="0" borderId="41" applyNumberFormat="0" applyFill="0" applyAlignment="0" applyProtection="0"/>
    <xf numFmtId="171" fontId="38" fillId="0" borderId="41" applyNumberFormat="0" applyFill="0" applyAlignment="0" applyProtection="0"/>
    <xf numFmtId="171" fontId="38" fillId="0" borderId="41" applyNumberFormat="0" applyFill="0" applyAlignment="0" applyProtection="0"/>
    <xf numFmtId="172" fontId="38" fillId="0" borderId="41" applyNumberFormat="0" applyFill="0" applyAlignment="0" applyProtection="0"/>
    <xf numFmtId="171" fontId="38" fillId="0" borderId="41" applyNumberFormat="0" applyFill="0" applyAlignment="0" applyProtection="0"/>
    <xf numFmtId="171" fontId="38" fillId="0" borderId="41" applyNumberFormat="0" applyFill="0" applyAlignment="0" applyProtection="0"/>
    <xf numFmtId="172" fontId="38" fillId="0" borderId="41" applyNumberFormat="0" applyFill="0" applyAlignment="0" applyProtection="0"/>
    <xf numFmtId="171" fontId="38" fillId="0" borderId="41" applyNumberFormat="0" applyFill="0" applyAlignment="0" applyProtection="0"/>
    <xf numFmtId="171" fontId="38" fillId="0" borderId="41" applyNumberFormat="0" applyFill="0" applyAlignment="0" applyProtection="0"/>
    <xf numFmtId="172" fontId="38" fillId="0" borderId="41" applyNumberFormat="0" applyFill="0" applyAlignment="0" applyProtection="0"/>
    <xf numFmtId="171"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171" fontId="39" fillId="0" borderId="42" applyNumberFormat="0" applyFill="0" applyAlignment="0" applyProtection="0"/>
    <xf numFmtId="171" fontId="39" fillId="0" borderId="42" applyNumberFormat="0" applyFill="0" applyAlignment="0" applyProtection="0"/>
    <xf numFmtId="171" fontId="39" fillId="0" borderId="42" applyNumberFormat="0" applyFill="0" applyAlignment="0" applyProtection="0"/>
    <xf numFmtId="172" fontId="39" fillId="0" borderId="42" applyNumberFormat="0" applyFill="0" applyAlignment="0" applyProtection="0"/>
    <xf numFmtId="171" fontId="39" fillId="0" borderId="42" applyNumberFormat="0" applyFill="0" applyAlignment="0" applyProtection="0"/>
    <xf numFmtId="171" fontId="39" fillId="0" borderId="42" applyNumberFormat="0" applyFill="0" applyAlignment="0" applyProtection="0"/>
    <xf numFmtId="172" fontId="39" fillId="0" borderId="42" applyNumberFormat="0" applyFill="0" applyAlignment="0" applyProtection="0"/>
    <xf numFmtId="171" fontId="39" fillId="0" borderId="42" applyNumberFormat="0" applyFill="0" applyAlignment="0" applyProtection="0"/>
    <xf numFmtId="171" fontId="39" fillId="0" borderId="42" applyNumberFormat="0" applyFill="0" applyAlignment="0" applyProtection="0"/>
    <xf numFmtId="172" fontId="39" fillId="0" borderId="42" applyNumberFormat="0" applyFill="0" applyAlignment="0" applyProtection="0"/>
    <xf numFmtId="171" fontId="39" fillId="0" borderId="42" applyNumberFormat="0" applyFill="0" applyAlignment="0" applyProtection="0"/>
    <xf numFmtId="171" fontId="39" fillId="0" borderId="42" applyNumberFormat="0" applyFill="0" applyAlignment="0" applyProtection="0"/>
    <xf numFmtId="172" fontId="39" fillId="0" borderId="42" applyNumberFormat="0" applyFill="0" applyAlignment="0" applyProtection="0"/>
    <xf numFmtId="171"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1" fontId="40" fillId="0" borderId="43" applyNumberFormat="0" applyFill="0" applyAlignment="0" applyProtection="0"/>
    <xf numFmtId="0" fontId="40" fillId="0" borderId="43" applyNumberFormat="0" applyFill="0" applyAlignment="0" applyProtection="0"/>
    <xf numFmtId="171"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1" fontId="40" fillId="0" borderId="43" applyNumberFormat="0" applyFill="0" applyAlignment="0" applyProtection="0"/>
    <xf numFmtId="172" fontId="40" fillId="0" borderId="43" applyNumberFormat="0" applyFill="0" applyAlignment="0" applyProtection="0"/>
    <xf numFmtId="171" fontId="40" fillId="0" borderId="43" applyNumberFormat="0" applyFill="0" applyAlignment="0" applyProtection="0"/>
    <xf numFmtId="171" fontId="40" fillId="0" borderId="43" applyNumberFormat="0" applyFill="0" applyAlignment="0" applyProtection="0"/>
    <xf numFmtId="172" fontId="40" fillId="0" borderId="43" applyNumberFormat="0" applyFill="0" applyAlignment="0" applyProtection="0"/>
    <xf numFmtId="171" fontId="40" fillId="0" borderId="43" applyNumberFormat="0" applyFill="0" applyAlignment="0" applyProtection="0"/>
    <xf numFmtId="171" fontId="40" fillId="0" borderId="43" applyNumberFormat="0" applyFill="0" applyAlignment="0" applyProtection="0"/>
    <xf numFmtId="172" fontId="40" fillId="0" borderId="43" applyNumberFormat="0" applyFill="0" applyAlignment="0" applyProtection="0"/>
    <xf numFmtId="171" fontId="40" fillId="0" borderId="43" applyNumberFormat="0" applyFill="0" applyAlignment="0" applyProtection="0"/>
    <xf numFmtId="171" fontId="40" fillId="0" borderId="43" applyNumberFormat="0" applyFill="0" applyAlignment="0" applyProtection="0"/>
    <xf numFmtId="172" fontId="40" fillId="0" borderId="43" applyNumberFormat="0" applyFill="0" applyAlignment="0" applyProtection="0"/>
    <xf numFmtId="171"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171" fontId="40" fillId="0" borderId="0" applyNumberFormat="0" applyFill="0" applyBorder="0" applyAlignment="0" applyProtection="0"/>
    <xf numFmtId="171" fontId="40" fillId="0" borderId="0" applyNumberFormat="0" applyFill="0" applyBorder="0" applyAlignment="0" applyProtection="0"/>
    <xf numFmtId="171" fontId="40" fillId="0" borderId="0" applyNumberFormat="0" applyFill="0" applyBorder="0" applyAlignment="0" applyProtection="0"/>
    <xf numFmtId="172" fontId="40" fillId="0" borderId="0" applyNumberFormat="0" applyFill="0" applyBorder="0" applyAlignment="0" applyProtection="0"/>
    <xf numFmtId="171" fontId="40" fillId="0" borderId="0" applyNumberFormat="0" applyFill="0" applyBorder="0" applyAlignment="0" applyProtection="0"/>
    <xf numFmtId="171" fontId="40" fillId="0" borderId="0" applyNumberFormat="0" applyFill="0" applyBorder="0" applyAlignment="0" applyProtection="0"/>
    <xf numFmtId="172" fontId="40" fillId="0" borderId="0" applyNumberFormat="0" applyFill="0" applyBorder="0" applyAlignment="0" applyProtection="0"/>
    <xf numFmtId="171" fontId="40" fillId="0" borderId="0" applyNumberFormat="0" applyFill="0" applyBorder="0" applyAlignment="0" applyProtection="0"/>
    <xf numFmtId="171" fontId="40" fillId="0" borderId="0" applyNumberFormat="0" applyFill="0" applyBorder="0" applyAlignment="0" applyProtection="0"/>
    <xf numFmtId="172" fontId="40" fillId="0" borderId="0" applyNumberFormat="0" applyFill="0" applyBorder="0" applyAlignment="0" applyProtection="0"/>
    <xf numFmtId="171" fontId="40" fillId="0" borderId="0" applyNumberFormat="0" applyFill="0" applyBorder="0" applyAlignment="0" applyProtection="0"/>
    <xf numFmtId="171" fontId="40" fillId="0" borderId="0" applyNumberFormat="0" applyFill="0" applyBorder="0" applyAlignment="0" applyProtection="0"/>
    <xf numFmtId="172" fontId="40" fillId="0" borderId="0" applyNumberFormat="0" applyFill="0" applyBorder="0" applyAlignment="0" applyProtection="0"/>
    <xf numFmtId="171" fontId="40" fillId="0" borderId="0" applyNumberFormat="0" applyFill="0" applyBorder="0" applyAlignment="0" applyProtection="0"/>
    <xf numFmtId="0" fontId="40" fillId="0" borderId="0" applyNumberFormat="0" applyFill="0" applyBorder="0" applyAlignment="0" applyProtection="0"/>
    <xf numFmtId="37" fontId="41" fillId="0" borderId="0"/>
    <xf numFmtId="171" fontId="42" fillId="0" borderId="0"/>
    <xf numFmtId="0" fontId="42" fillId="0" borderId="0"/>
    <xf numFmtId="171" fontId="42" fillId="0" borderId="0"/>
    <xf numFmtId="171" fontId="37" fillId="0" borderId="0"/>
    <xf numFmtId="0" fontId="37" fillId="0" borderId="0"/>
    <xf numFmtId="171" fontId="37" fillId="0" borderId="0"/>
    <xf numFmtId="171" fontId="43" fillId="0" borderId="0"/>
    <xf numFmtId="0" fontId="43" fillId="0" borderId="0"/>
    <xf numFmtId="171" fontId="43" fillId="0" borderId="0"/>
    <xf numFmtId="171" fontId="44" fillId="0" borderId="0"/>
    <xf numFmtId="0" fontId="44" fillId="0" borderId="0"/>
    <xf numFmtId="171" fontId="44" fillId="0" borderId="0"/>
    <xf numFmtId="171" fontId="45" fillId="0" borderId="0"/>
    <xf numFmtId="0" fontId="45" fillId="0" borderId="0"/>
    <xf numFmtId="171" fontId="45" fillId="0" borderId="0"/>
    <xf numFmtId="171" fontId="46" fillId="0" borderId="0"/>
    <xf numFmtId="0" fontId="46" fillId="0" borderId="0"/>
    <xf numFmtId="171"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1" fontId="47" fillId="0" borderId="0" applyNumberFormat="0" applyFill="0" applyBorder="0" applyAlignment="0" applyProtection="0">
      <alignment vertical="top"/>
      <protection locked="0"/>
    </xf>
    <xf numFmtId="171"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1"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1"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1" fontId="51" fillId="43" borderId="38" applyNumberFormat="0" applyAlignment="0" applyProtection="0"/>
    <xf numFmtId="172" fontId="51" fillId="43" borderId="38" applyNumberFormat="0" applyAlignment="0" applyProtection="0"/>
    <xf numFmtId="171" fontId="51" fillId="43" borderId="38" applyNumberFormat="0" applyAlignment="0" applyProtection="0"/>
    <xf numFmtId="171" fontId="51" fillId="43" borderId="38" applyNumberFormat="0" applyAlignment="0" applyProtection="0"/>
    <xf numFmtId="172" fontId="51" fillId="43" borderId="38" applyNumberFormat="0" applyAlignment="0" applyProtection="0"/>
    <xf numFmtId="171" fontId="51" fillId="43" borderId="38" applyNumberFormat="0" applyAlignment="0" applyProtection="0"/>
    <xf numFmtId="171" fontId="51" fillId="43" borderId="38" applyNumberFormat="0" applyAlignment="0" applyProtection="0"/>
    <xf numFmtId="172" fontId="51" fillId="43" borderId="38" applyNumberFormat="0" applyAlignment="0" applyProtection="0"/>
    <xf numFmtId="171" fontId="51" fillId="43" borderId="38" applyNumberFormat="0" applyAlignment="0" applyProtection="0"/>
    <xf numFmtId="171" fontId="51" fillId="43" borderId="38" applyNumberFormat="0" applyAlignment="0" applyProtection="0"/>
    <xf numFmtId="172" fontId="51" fillId="43" borderId="38" applyNumberFormat="0" applyAlignment="0" applyProtection="0"/>
    <xf numFmtId="171"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4" fontId="20" fillId="0" borderId="0" applyFill="0" applyBorder="0" applyAlignment="0"/>
    <xf numFmtId="175" fontId="20" fillId="0" borderId="0" applyFill="0" applyBorder="0" applyAlignment="0"/>
    <xf numFmtId="174" fontId="20" fillId="0" borderId="0" applyFill="0" applyBorder="0" applyAlignment="0"/>
    <xf numFmtId="179" fontId="20" fillId="0" borderId="0" applyFill="0" applyBorder="0" applyAlignment="0"/>
    <xf numFmtId="175"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1" fontId="54" fillId="0" borderId="44" applyNumberFormat="0" applyFill="0" applyAlignment="0" applyProtection="0"/>
    <xf numFmtId="171"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1" fontId="54" fillId="0" borderId="44" applyNumberFormat="0" applyFill="0" applyAlignment="0" applyProtection="0"/>
    <xf numFmtId="172" fontId="54" fillId="0" borderId="44" applyNumberFormat="0" applyFill="0" applyAlignment="0" applyProtection="0"/>
    <xf numFmtId="171" fontId="54" fillId="0" borderId="44" applyNumberFormat="0" applyFill="0" applyAlignment="0" applyProtection="0"/>
    <xf numFmtId="171" fontId="54" fillId="0" borderId="44" applyNumberFormat="0" applyFill="0" applyAlignment="0" applyProtection="0"/>
    <xf numFmtId="172" fontId="54" fillId="0" borderId="44" applyNumberFormat="0" applyFill="0" applyAlignment="0" applyProtection="0"/>
    <xf numFmtId="171" fontId="54" fillId="0" borderId="44" applyNumberFormat="0" applyFill="0" applyAlignment="0" applyProtection="0"/>
    <xf numFmtId="171" fontId="54" fillId="0" borderId="44" applyNumberFormat="0" applyFill="0" applyAlignment="0" applyProtection="0"/>
    <xf numFmtId="172" fontId="54" fillId="0" borderId="44" applyNumberFormat="0" applyFill="0" applyAlignment="0" applyProtection="0"/>
    <xf numFmtId="171" fontId="54" fillId="0" borderId="44" applyNumberFormat="0" applyFill="0" applyAlignment="0" applyProtection="0"/>
    <xf numFmtId="171" fontId="54" fillId="0" borderId="44" applyNumberFormat="0" applyFill="0" applyAlignment="0" applyProtection="0"/>
    <xf numFmtId="172" fontId="54" fillId="0" borderId="44" applyNumberFormat="0" applyFill="0" applyAlignment="0" applyProtection="0"/>
    <xf numFmtId="171" fontId="54" fillId="0" borderId="44" applyNumberFormat="0" applyFill="0" applyAlignment="0" applyProtection="0"/>
    <xf numFmtId="0" fontId="52"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1" fontId="57" fillId="73" borderId="0" applyNumberFormat="0" applyBorder="0" applyAlignment="0" applyProtection="0"/>
    <xf numFmtId="171"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1" fontId="57" fillId="73" borderId="0" applyNumberFormat="0" applyBorder="0" applyAlignment="0" applyProtection="0"/>
    <xf numFmtId="172" fontId="57" fillId="73" borderId="0" applyNumberFormat="0" applyBorder="0" applyAlignment="0" applyProtection="0"/>
    <xf numFmtId="171" fontId="57" fillId="73" borderId="0" applyNumberFormat="0" applyBorder="0" applyAlignment="0" applyProtection="0"/>
    <xf numFmtId="171" fontId="57" fillId="73" borderId="0" applyNumberFormat="0" applyBorder="0" applyAlignment="0" applyProtection="0"/>
    <xf numFmtId="172" fontId="57" fillId="73" borderId="0" applyNumberFormat="0" applyBorder="0" applyAlignment="0" applyProtection="0"/>
    <xf numFmtId="171" fontId="57" fillId="73" borderId="0" applyNumberFormat="0" applyBorder="0" applyAlignment="0" applyProtection="0"/>
    <xf numFmtId="171" fontId="57" fillId="73" borderId="0" applyNumberFormat="0" applyBorder="0" applyAlignment="0" applyProtection="0"/>
    <xf numFmtId="172" fontId="57" fillId="73" borderId="0" applyNumberFormat="0" applyBorder="0" applyAlignment="0" applyProtection="0"/>
    <xf numFmtId="171" fontId="57" fillId="73" borderId="0" applyNumberFormat="0" applyBorder="0" applyAlignment="0" applyProtection="0"/>
    <xf numFmtId="171" fontId="57" fillId="73" borderId="0" applyNumberFormat="0" applyBorder="0" applyAlignment="0" applyProtection="0"/>
    <xf numFmtId="172" fontId="57" fillId="73" borderId="0" applyNumberFormat="0" applyBorder="0" applyAlignment="0" applyProtection="0"/>
    <xf numFmtId="171" fontId="57" fillId="73" borderId="0" applyNumberFormat="0" applyBorder="0" applyAlignment="0" applyProtection="0"/>
    <xf numFmtId="0" fontId="55" fillId="73" borderId="0" applyNumberFormat="0" applyBorder="0" applyAlignment="0" applyProtection="0"/>
    <xf numFmtId="1" fontId="58" fillId="0" borderId="0" applyProtection="0"/>
    <xf numFmtId="171" fontId="9" fillId="0" borderId="45"/>
    <xf numFmtId="172" fontId="9" fillId="0" borderId="45"/>
    <xf numFmtId="171"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59" fillId="0" borderId="0"/>
    <xf numFmtId="184" fontId="2" fillId="0" borderId="0"/>
    <xf numFmtId="182" fontId="11" fillId="0" borderId="0"/>
    <xf numFmtId="0" fontId="5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0" fillId="0" borderId="0"/>
    <xf numFmtId="0" fontId="60" fillId="0" borderId="0"/>
    <xf numFmtId="0" fontId="59" fillId="0" borderId="0"/>
    <xf numFmtId="182" fontId="11" fillId="0" borderId="0"/>
    <xf numFmtId="182" fontId="2" fillId="0" borderId="0"/>
    <xf numFmtId="182" fontId="2" fillId="0" borderId="0"/>
    <xf numFmtId="0" fontId="2" fillId="0" borderId="0"/>
    <xf numFmtId="0" fontId="2" fillId="0" borderId="0"/>
    <xf numFmtId="18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1"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11"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1"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4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2"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11" fillId="0" borderId="0"/>
    <xf numFmtId="0" fontId="11" fillId="0" borderId="0"/>
    <xf numFmtId="171"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2"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1" fillId="0" borderId="0"/>
    <xf numFmtId="171" fontId="11" fillId="0" borderId="0"/>
    <xf numFmtId="0" fontId="11" fillId="0" borderId="0"/>
    <xf numFmtId="0" fontId="11" fillId="0" borderId="0"/>
    <xf numFmtId="0" fontId="2" fillId="0" borderId="0"/>
    <xf numFmtId="182"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2"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0"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10" fillId="0" borderId="0"/>
    <xf numFmtId="182" fontId="11" fillId="0" borderId="0"/>
    <xf numFmtId="182" fontId="11"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1" fillId="0" borderId="0"/>
    <xf numFmtId="182" fontId="11" fillId="0" borderId="0"/>
    <xf numFmtId="182" fontId="11" fillId="0" borderId="0"/>
    <xf numFmtId="182" fontId="11" fillId="0" borderId="0"/>
    <xf numFmtId="182"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1" fillId="0" borderId="0"/>
    <xf numFmtId="182"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1" fillId="0" borderId="0"/>
    <xf numFmtId="0" fontId="2" fillId="0" borderId="0"/>
    <xf numFmtId="0" fontId="10" fillId="0" borderId="0"/>
    <xf numFmtId="171" fontId="8" fillId="0" borderId="0"/>
    <xf numFmtId="0" fontId="2" fillId="0" borderId="0"/>
    <xf numFmtId="0" fontId="1" fillId="0" borderId="0"/>
    <xf numFmtId="0" fontId="1" fillId="0" borderId="0"/>
    <xf numFmtId="18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2"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2" fontId="2" fillId="0" borderId="0"/>
    <xf numFmtId="0" fontId="11" fillId="0" borderId="0"/>
    <xf numFmtId="0" fontId="11" fillId="0" borderId="0"/>
    <xf numFmtId="171" fontId="8" fillId="0" borderId="0"/>
    <xf numFmtId="0" fontId="48" fillId="0" borderId="0"/>
    <xf numFmtId="0" fontId="2" fillId="0" borderId="0"/>
    <xf numFmtId="171" fontId="8" fillId="0" borderId="0"/>
    <xf numFmtId="0" fontId="1" fillId="0" borderId="0"/>
    <xf numFmtId="182"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2"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1" fontId="8" fillId="0" borderId="0"/>
    <xf numFmtId="171" fontId="8" fillId="0" borderId="0"/>
    <xf numFmtId="0" fontId="1" fillId="0" borderId="0"/>
    <xf numFmtId="182" fontId="11" fillId="0" borderId="0"/>
    <xf numFmtId="182" fontId="11" fillId="0" borderId="0"/>
    <xf numFmtId="182" fontId="2" fillId="0" borderId="0"/>
    <xf numFmtId="0" fontId="2" fillId="0" borderId="0"/>
    <xf numFmtId="182" fontId="2" fillId="0" borderId="0"/>
    <xf numFmtId="0" fontId="2" fillId="0" borderId="0"/>
    <xf numFmtId="182"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1" fontId="8" fillId="0" borderId="0"/>
    <xf numFmtId="171" fontId="8" fillId="0" borderId="0"/>
    <xf numFmtId="0" fontId="1" fillId="0" borderId="0"/>
    <xf numFmtId="182" fontId="11" fillId="0" borderId="0"/>
    <xf numFmtId="182"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1" fillId="0" borderId="0"/>
    <xf numFmtId="182"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2" fontId="11" fillId="0" borderId="0"/>
    <xf numFmtId="0" fontId="5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9" fillId="0" borderId="0"/>
    <xf numFmtId="182" fontId="2"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2" fontId="9" fillId="0" borderId="0"/>
    <xf numFmtId="0" fontId="5"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2" fontId="5" fillId="0" borderId="0"/>
    <xf numFmtId="0" fontId="9" fillId="0" borderId="0"/>
    <xf numFmtId="182"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9" fillId="0" borderId="0"/>
    <xf numFmtId="182" fontId="5" fillId="0" borderId="0"/>
    <xf numFmtId="182" fontId="9" fillId="0" borderId="0"/>
    <xf numFmtId="182" fontId="9" fillId="0" borderId="0"/>
    <xf numFmtId="182" fontId="9" fillId="0" borderId="0"/>
    <xf numFmtId="182" fontId="9" fillId="0" borderId="0"/>
    <xf numFmtId="182" fontId="9" fillId="0" borderId="0"/>
    <xf numFmtId="182" fontId="9" fillId="0" borderId="0"/>
    <xf numFmtId="182" fontId="9" fillId="0" borderId="0"/>
    <xf numFmtId="182" fontId="9"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1" fontId="9" fillId="0" borderId="0"/>
    <xf numFmtId="0" fontId="59" fillId="0" borderId="0"/>
    <xf numFmtId="171"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1" fontId="5" fillId="0" borderId="0"/>
    <xf numFmtId="0" fontId="59" fillId="0" borderId="0"/>
    <xf numFmtId="171"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2"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2"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 fillId="0" borderId="0"/>
    <xf numFmtId="182" fontId="9"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 fillId="0" borderId="0"/>
    <xf numFmtId="182" fontId="9" fillId="0" borderId="0"/>
    <xf numFmtId="182" fontId="9" fillId="0" borderId="0"/>
    <xf numFmtId="18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 fillId="0" borderId="0"/>
    <xf numFmtId="0" fontId="59" fillId="0" borderId="0"/>
    <xf numFmtId="171" fontId="27"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5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59" fillId="0" borderId="0"/>
    <xf numFmtId="0" fontId="2" fillId="0" borderId="0"/>
    <xf numFmtId="0" fontId="5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2"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2"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1"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1"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1"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1"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1"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64"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65" fillId="0" borderId="0"/>
    <xf numFmtId="0" fontId="65" fillId="0" borderId="0"/>
    <xf numFmtId="171"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1"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1"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1" fontId="68" fillId="64" borderId="47" applyNumberFormat="0" applyAlignment="0" applyProtection="0"/>
    <xf numFmtId="172" fontId="68" fillId="64" borderId="47" applyNumberFormat="0" applyAlignment="0" applyProtection="0"/>
    <xf numFmtId="171" fontId="68" fillId="64" borderId="47" applyNumberFormat="0" applyAlignment="0" applyProtection="0"/>
    <xf numFmtId="171" fontId="68" fillId="64" borderId="47" applyNumberFormat="0" applyAlignment="0" applyProtection="0"/>
    <xf numFmtId="172" fontId="68" fillId="64" borderId="47" applyNumberFormat="0" applyAlignment="0" applyProtection="0"/>
    <xf numFmtId="171" fontId="68" fillId="64" borderId="47" applyNumberFormat="0" applyAlignment="0" applyProtection="0"/>
    <xf numFmtId="171" fontId="68" fillId="64" borderId="47" applyNumberFormat="0" applyAlignment="0" applyProtection="0"/>
    <xf numFmtId="172" fontId="68" fillId="64" borderId="47" applyNumberFormat="0" applyAlignment="0" applyProtection="0"/>
    <xf numFmtId="171" fontId="68" fillId="64" borderId="47" applyNumberFormat="0" applyAlignment="0" applyProtection="0"/>
    <xf numFmtId="171" fontId="68" fillId="64" borderId="47" applyNumberFormat="0" applyAlignment="0" applyProtection="0"/>
    <xf numFmtId="172" fontId="68" fillId="64" borderId="47" applyNumberFormat="0" applyAlignment="0" applyProtection="0"/>
    <xf numFmtId="171" fontId="68" fillId="64" borderId="47" applyNumberFormat="0" applyAlignment="0" applyProtection="0"/>
    <xf numFmtId="0" fontId="66" fillId="64" borderId="47" applyNumberFormat="0" applyAlignment="0" applyProtection="0"/>
    <xf numFmtId="0" fontId="8" fillId="0" borderId="0"/>
    <xf numFmtId="178" fontId="20" fillId="0" borderId="0" applyFont="0" applyFill="0" applyBorder="0" applyAlignment="0" applyProtection="0"/>
    <xf numFmtId="18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20" fillId="0" borderId="0" applyFill="0" applyBorder="0" applyAlignment="0"/>
    <xf numFmtId="175" fontId="20" fillId="0" borderId="0" applyFill="0" applyBorder="0" applyAlignment="0"/>
    <xf numFmtId="174" fontId="20" fillId="0" borderId="0" applyFill="0" applyBorder="0" applyAlignment="0"/>
    <xf numFmtId="179" fontId="20" fillId="0" borderId="0" applyFill="0" applyBorder="0" applyAlignment="0"/>
    <xf numFmtId="175" fontId="20" fillId="0" borderId="0" applyFill="0" applyBorder="0" applyAlignment="0"/>
    <xf numFmtId="171" fontId="2" fillId="0" borderId="0"/>
    <xf numFmtId="0" fontId="2" fillId="0" borderId="0"/>
    <xf numFmtId="171" fontId="2" fillId="0" borderId="0"/>
    <xf numFmtId="190"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71" fillId="0" borderId="0"/>
    <xf numFmtId="0" fontId="8" fillId="0" borderId="0"/>
    <xf numFmtId="0" fontId="72" fillId="0" borderId="0"/>
    <xf numFmtId="0" fontId="72" fillId="0" borderId="0"/>
    <xf numFmtId="171" fontId="8" fillId="0" borderId="0"/>
    <xf numFmtId="171"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2" fontId="20" fillId="0" borderId="0" applyFill="0" applyBorder="0" applyAlignment="0"/>
    <xf numFmtId="193" fontId="20" fillId="0" borderId="0" applyFill="0" applyBorder="0" applyAlignment="0"/>
    <xf numFmtId="0" fontId="75" fillId="0" borderId="0">
      <alignment horizontal="center" vertical="top"/>
    </xf>
    <xf numFmtId="0"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171" fontId="76" fillId="0" borderId="0" applyNumberFormat="0" applyFill="0" applyBorder="0" applyAlignment="0" applyProtection="0"/>
    <xf numFmtId="171" fontId="76" fillId="0" borderId="0" applyNumberFormat="0" applyFill="0" applyBorder="0" applyAlignment="0" applyProtection="0"/>
    <xf numFmtId="171" fontId="76" fillId="0" borderId="0" applyNumberFormat="0" applyFill="0" applyBorder="0" applyAlignment="0" applyProtection="0"/>
    <xf numFmtId="172" fontId="76" fillId="0" borderId="0" applyNumberFormat="0" applyFill="0" applyBorder="0" applyAlignment="0" applyProtection="0"/>
    <xf numFmtId="171" fontId="76" fillId="0" borderId="0" applyNumberFormat="0" applyFill="0" applyBorder="0" applyAlignment="0" applyProtection="0"/>
    <xf numFmtId="171" fontId="76" fillId="0" borderId="0" applyNumberFormat="0" applyFill="0" applyBorder="0" applyAlignment="0" applyProtection="0"/>
    <xf numFmtId="172" fontId="76" fillId="0" borderId="0" applyNumberFormat="0" applyFill="0" applyBorder="0" applyAlignment="0" applyProtection="0"/>
    <xf numFmtId="171" fontId="76" fillId="0" borderId="0" applyNumberFormat="0" applyFill="0" applyBorder="0" applyAlignment="0" applyProtection="0"/>
    <xf numFmtId="171" fontId="76" fillId="0" borderId="0" applyNumberFormat="0" applyFill="0" applyBorder="0" applyAlignment="0" applyProtection="0"/>
    <xf numFmtId="172" fontId="76" fillId="0" borderId="0" applyNumberFormat="0" applyFill="0" applyBorder="0" applyAlignment="0" applyProtection="0"/>
    <xf numFmtId="171" fontId="76" fillId="0" borderId="0" applyNumberFormat="0" applyFill="0" applyBorder="0" applyAlignment="0" applyProtection="0"/>
    <xf numFmtId="171" fontId="76" fillId="0" borderId="0" applyNumberFormat="0" applyFill="0" applyBorder="0" applyAlignment="0" applyProtection="0"/>
    <xf numFmtId="172" fontId="76" fillId="0" borderId="0" applyNumberFormat="0" applyFill="0" applyBorder="0" applyAlignment="0" applyProtection="0"/>
    <xf numFmtId="171"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1"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1"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1" fontId="77" fillId="0" borderId="48" applyNumberFormat="0" applyFill="0" applyAlignment="0" applyProtection="0"/>
    <xf numFmtId="172" fontId="77" fillId="0" borderId="48" applyNumberFormat="0" applyFill="0" applyAlignment="0" applyProtection="0"/>
    <xf numFmtId="171" fontId="77" fillId="0" borderId="48" applyNumberFormat="0" applyFill="0" applyAlignment="0" applyProtection="0"/>
    <xf numFmtId="171" fontId="77" fillId="0" borderId="48" applyNumberFormat="0" applyFill="0" applyAlignment="0" applyProtection="0"/>
    <xf numFmtId="172" fontId="77" fillId="0" borderId="48" applyNumberFormat="0" applyFill="0" applyAlignment="0" applyProtection="0"/>
    <xf numFmtId="171" fontId="77" fillId="0" borderId="48" applyNumberFormat="0" applyFill="0" applyAlignment="0" applyProtection="0"/>
    <xf numFmtId="171" fontId="77" fillId="0" borderId="48" applyNumberFormat="0" applyFill="0" applyAlignment="0" applyProtection="0"/>
    <xf numFmtId="172" fontId="77" fillId="0" borderId="48" applyNumberFormat="0" applyFill="0" applyAlignment="0" applyProtection="0"/>
    <xf numFmtId="171" fontId="77" fillId="0" borderId="48" applyNumberFormat="0" applyFill="0" applyAlignment="0" applyProtection="0"/>
    <xf numFmtId="171" fontId="77" fillId="0" borderId="48" applyNumberFormat="0" applyFill="0" applyAlignment="0" applyProtection="0"/>
    <xf numFmtId="172" fontId="77" fillId="0" borderId="48" applyNumberFormat="0" applyFill="0" applyAlignment="0" applyProtection="0"/>
    <xf numFmtId="171" fontId="77" fillId="0" borderId="48" applyNumberFormat="0" applyFill="0" applyAlignment="0" applyProtection="0"/>
    <xf numFmtId="0" fontId="30" fillId="0" borderId="48" applyNumberFormat="0" applyFill="0" applyAlignment="0" applyProtection="0"/>
    <xf numFmtId="0" fontId="8" fillId="0" borderId="49"/>
    <xf numFmtId="188" fontId="64"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9" fillId="0" borderId="0" applyFont="0" applyFill="0" applyBorder="0" applyAlignment="0" applyProtection="0"/>
    <xf numFmtId="195"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6"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9" fontId="1" fillId="0" borderId="0" applyFont="0" applyFill="0" applyBorder="0" applyAlignment="0" applyProtection="0"/>
    <xf numFmtId="0" fontId="122" fillId="0" borderId="0"/>
    <xf numFmtId="0" fontId="49" fillId="43" borderId="152" applyNumberForma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2"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2" fillId="74" borderId="144" applyNumberFormat="0" applyFont="0" applyAlignment="0" applyProtection="0"/>
    <xf numFmtId="0" fontId="10"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2"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10" fillId="74" borderId="144" applyNumberFormat="0" applyFon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171" fontId="23"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171" fontId="23"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172" fontId="23"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0" fontId="21" fillId="64" borderId="162" applyNumberFormat="0" applyAlignment="0" applyProtection="0"/>
    <xf numFmtId="171" fontId="23" fillId="64" borderId="162" applyNumberFormat="0" applyAlignment="0" applyProtection="0"/>
    <xf numFmtId="172" fontId="23" fillId="64" borderId="162" applyNumberFormat="0" applyAlignment="0" applyProtection="0"/>
    <xf numFmtId="171" fontId="23" fillId="64" borderId="162" applyNumberFormat="0" applyAlignment="0" applyProtection="0"/>
    <xf numFmtId="171" fontId="23" fillId="64" borderId="162" applyNumberFormat="0" applyAlignment="0" applyProtection="0"/>
    <xf numFmtId="172" fontId="23" fillId="64" borderId="162" applyNumberFormat="0" applyAlignment="0" applyProtection="0"/>
    <xf numFmtId="171" fontId="23" fillId="64" borderId="162" applyNumberFormat="0" applyAlignment="0" applyProtection="0"/>
    <xf numFmtId="171" fontId="23" fillId="64" borderId="162" applyNumberFormat="0" applyAlignment="0" applyProtection="0"/>
    <xf numFmtId="172" fontId="23" fillId="64" borderId="162" applyNumberFormat="0" applyAlignment="0" applyProtection="0"/>
    <xf numFmtId="171" fontId="23" fillId="64" borderId="162" applyNumberFormat="0" applyAlignment="0" applyProtection="0"/>
    <xf numFmtId="171" fontId="23" fillId="64" borderId="162" applyNumberFormat="0" applyAlignment="0" applyProtection="0"/>
    <xf numFmtId="172" fontId="23" fillId="64" borderId="162" applyNumberFormat="0" applyAlignment="0" applyProtection="0"/>
    <xf numFmtId="171" fontId="23" fillId="64" borderId="162" applyNumberFormat="0" applyAlignment="0" applyProtection="0"/>
    <xf numFmtId="0" fontId="21" fillId="64" borderId="16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171" fontId="23"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171" fontId="23"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172" fontId="23"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0" fontId="21" fillId="64" borderId="152" applyNumberFormat="0" applyAlignment="0" applyProtection="0"/>
    <xf numFmtId="171" fontId="23" fillId="64" borderId="152" applyNumberFormat="0" applyAlignment="0" applyProtection="0"/>
    <xf numFmtId="172" fontId="23" fillId="64" borderId="152" applyNumberFormat="0" applyAlignment="0" applyProtection="0"/>
    <xf numFmtId="171" fontId="23" fillId="64" borderId="152" applyNumberFormat="0" applyAlignment="0" applyProtection="0"/>
    <xf numFmtId="171" fontId="23" fillId="64" borderId="152" applyNumberFormat="0" applyAlignment="0" applyProtection="0"/>
    <xf numFmtId="172" fontId="23" fillId="64" borderId="152" applyNumberFormat="0" applyAlignment="0" applyProtection="0"/>
    <xf numFmtId="171" fontId="23" fillId="64" borderId="152" applyNumberFormat="0" applyAlignment="0" applyProtection="0"/>
    <xf numFmtId="171" fontId="23" fillId="64" borderId="152" applyNumberFormat="0" applyAlignment="0" applyProtection="0"/>
    <xf numFmtId="172" fontId="23" fillId="64" borderId="152" applyNumberFormat="0" applyAlignment="0" applyProtection="0"/>
    <xf numFmtId="171" fontId="23" fillId="64" borderId="152" applyNumberFormat="0" applyAlignment="0" applyProtection="0"/>
    <xf numFmtId="171" fontId="23" fillId="64" borderId="152" applyNumberFormat="0" applyAlignment="0" applyProtection="0"/>
    <xf numFmtId="172" fontId="23" fillId="64" borderId="152" applyNumberFormat="0" applyAlignment="0" applyProtection="0"/>
    <xf numFmtId="171" fontId="23" fillId="64" borderId="152" applyNumberFormat="0" applyAlignment="0" applyProtection="0"/>
    <xf numFmtId="0" fontId="21" fillId="64" borderId="152"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171" fontId="23"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171" fontId="23"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172" fontId="23"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0" fontId="21" fillId="64" borderId="136" applyNumberFormat="0" applyAlignment="0" applyProtection="0"/>
    <xf numFmtId="171" fontId="23" fillId="64" borderId="136" applyNumberFormat="0" applyAlignment="0" applyProtection="0"/>
    <xf numFmtId="172" fontId="23" fillId="64" borderId="136" applyNumberFormat="0" applyAlignment="0" applyProtection="0"/>
    <xf numFmtId="171" fontId="23" fillId="64" borderId="136" applyNumberFormat="0" applyAlignment="0" applyProtection="0"/>
    <xf numFmtId="171" fontId="23" fillId="64" borderId="136" applyNumberFormat="0" applyAlignment="0" applyProtection="0"/>
    <xf numFmtId="172" fontId="23" fillId="64" borderId="136" applyNumberFormat="0" applyAlignment="0" applyProtection="0"/>
    <xf numFmtId="171" fontId="23" fillId="64" borderId="136" applyNumberFormat="0" applyAlignment="0" applyProtection="0"/>
    <xf numFmtId="171" fontId="23" fillId="64" borderId="136" applyNumberFormat="0" applyAlignment="0" applyProtection="0"/>
    <xf numFmtId="172" fontId="23" fillId="64" borderId="136" applyNumberFormat="0" applyAlignment="0" applyProtection="0"/>
    <xf numFmtId="171" fontId="23" fillId="64" borderId="136" applyNumberFormat="0" applyAlignment="0" applyProtection="0"/>
    <xf numFmtId="171" fontId="23" fillId="64" borderId="136" applyNumberFormat="0" applyAlignment="0" applyProtection="0"/>
    <xf numFmtId="172" fontId="23" fillId="64" borderId="136" applyNumberFormat="0" applyAlignment="0" applyProtection="0"/>
    <xf numFmtId="171" fontId="23" fillId="64" borderId="136" applyNumberFormat="0" applyAlignment="0" applyProtection="0"/>
    <xf numFmtId="0" fontId="21" fillId="64" borderId="136" applyNumberFormat="0" applyAlignment="0" applyProtection="0"/>
    <xf numFmtId="0" fontId="37" fillId="0" borderId="161">
      <alignment horizontal="left" vertical="center"/>
    </xf>
    <xf numFmtId="0" fontId="37" fillId="0" borderId="161">
      <alignment horizontal="left" vertical="center"/>
    </xf>
    <xf numFmtId="171" fontId="37" fillId="0" borderId="161">
      <alignment horizontal="left" vertical="center"/>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19" fillId="0" borderId="147" applyNumberFormat="0" applyAlignment="0">
      <alignment horizontal="right"/>
      <protection locked="0"/>
    </xf>
    <xf numFmtId="0" fontId="2" fillId="69" borderId="147" applyNumberFormat="0" applyFont="0" applyBorder="0" applyProtection="0">
      <alignment horizontal="center" vertical="center"/>
    </xf>
    <xf numFmtId="0" fontId="37" fillId="0" borderId="149">
      <alignment horizontal="left" vertical="center"/>
    </xf>
    <xf numFmtId="0" fontId="37" fillId="0" borderId="149">
      <alignment horizontal="left" vertical="center"/>
    </xf>
    <xf numFmtId="171" fontId="37" fillId="0" borderId="149">
      <alignment horizontal="left" vertical="center"/>
    </xf>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171" fontId="51"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171" fontId="51"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172" fontId="51"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2" fillId="69" borderId="126" applyNumberFormat="0" applyFont="0" applyBorder="0" applyProtection="0">
      <alignment horizontal="center" vertical="center"/>
    </xf>
    <xf numFmtId="0" fontId="49" fillId="43" borderId="162" applyNumberFormat="0" applyAlignment="0" applyProtection="0"/>
    <xf numFmtId="0" fontId="49" fillId="43" borderId="162" applyNumberFormat="0" applyAlignment="0" applyProtection="0"/>
    <xf numFmtId="0" fontId="37" fillId="0" borderId="128">
      <alignment horizontal="left" vertical="center"/>
    </xf>
    <xf numFmtId="0" fontId="37" fillId="0" borderId="128">
      <alignment horizontal="left" vertical="center"/>
    </xf>
    <xf numFmtId="171" fontId="37" fillId="0" borderId="128">
      <alignment horizontal="left" vertical="center"/>
    </xf>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0" fontId="45" fillId="70" borderId="151" applyFont="0" applyBorder="0">
      <alignment horizontal="center" wrapText="1"/>
    </xf>
    <xf numFmtId="3" fontId="2" fillId="71" borderId="147" applyFont="0" applyProtection="0">
      <alignment horizontal="right" vertical="center"/>
    </xf>
    <xf numFmtId="9" fontId="2" fillId="71" borderId="147" applyFont="0" applyProtection="0">
      <alignment horizontal="right" vertical="center"/>
    </xf>
    <xf numFmtId="0" fontId="2" fillId="71" borderId="151" applyNumberFormat="0" applyFont="0" applyBorder="0" applyProtection="0">
      <alignment horizontal="left" vertical="center"/>
    </xf>
    <xf numFmtId="0" fontId="49" fillId="43" borderId="162" applyNumberFormat="0" applyAlignment="0" applyProtection="0"/>
    <xf numFmtId="0" fontId="49" fillId="43" borderId="162" applyNumberFormat="0" applyAlignment="0" applyProtection="0"/>
    <xf numFmtId="0" fontId="49" fillId="43" borderId="162" applyNumberFormat="0" applyAlignment="0" applyProtection="0"/>
    <xf numFmtId="171" fontId="51" fillId="43" borderId="162" applyNumberFormat="0" applyAlignment="0" applyProtection="0"/>
    <xf numFmtId="172" fontId="51" fillId="43" borderId="162" applyNumberFormat="0" applyAlignment="0" applyProtection="0"/>
    <xf numFmtId="171" fontId="51" fillId="43" borderId="162" applyNumberFormat="0" applyAlignment="0" applyProtection="0"/>
    <xf numFmtId="0" fontId="49" fillId="43" borderId="152" applyNumberFormat="0" applyAlignment="0" applyProtection="0"/>
    <xf numFmtId="171"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1" fontId="51"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1" fontId="51"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2" fontId="51"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2"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1"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1"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2"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1"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1" fontId="51" fillId="43" borderId="162" applyNumberFormat="0" applyAlignment="0" applyProtection="0"/>
    <xf numFmtId="0" fontId="45" fillId="70" borderId="127" applyFont="0" applyBorder="0">
      <alignment horizontal="center" wrapText="1"/>
    </xf>
    <xf numFmtId="3" fontId="2" fillId="71" borderId="126" applyFont="0" applyProtection="0">
      <alignment horizontal="right" vertical="center"/>
    </xf>
    <xf numFmtId="9" fontId="2" fillId="71" borderId="126" applyFont="0" applyProtection="0">
      <alignment horizontal="right" vertical="center"/>
    </xf>
    <xf numFmtId="0" fontId="2" fillId="71" borderId="127" applyNumberFormat="0" applyFont="0" applyBorder="0" applyProtection="0">
      <alignment horizontal="left" vertical="center"/>
    </xf>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172" fontId="51" fillId="43" borderId="16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52" applyNumberFormat="0" applyAlignment="0" applyProtection="0"/>
    <xf numFmtId="0" fontId="49" fillId="43" borderId="136" applyNumberFormat="0" applyAlignment="0" applyProtection="0"/>
    <xf numFmtId="0" fontId="49"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2" fontId="51"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2"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2"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52"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0" fontId="49" fillId="43" borderId="136" applyNumberFormat="0" applyAlignment="0" applyProtection="0"/>
    <xf numFmtId="171" fontId="51" fillId="43" borderId="136" applyNumberFormat="0" applyAlignment="0" applyProtection="0"/>
    <xf numFmtId="172" fontId="51" fillId="43" borderId="136" applyNumberFormat="0" applyAlignment="0" applyProtection="0"/>
    <xf numFmtId="171" fontId="51" fillId="43" borderId="136" applyNumberFormat="0" applyAlignment="0" applyProtection="0"/>
    <xf numFmtId="171" fontId="51" fillId="43" borderId="136" applyNumberFormat="0" applyAlignment="0" applyProtection="0"/>
    <xf numFmtId="172" fontId="51" fillId="43" borderId="136" applyNumberFormat="0" applyAlignment="0" applyProtection="0"/>
    <xf numFmtId="171" fontId="51" fillId="43" borderId="136" applyNumberFormat="0" applyAlignment="0" applyProtection="0"/>
    <xf numFmtId="171" fontId="51" fillId="43" borderId="136" applyNumberFormat="0" applyAlignment="0" applyProtection="0"/>
    <xf numFmtId="172" fontId="51" fillId="43" borderId="136" applyNumberFormat="0" applyAlignment="0" applyProtection="0"/>
    <xf numFmtId="171" fontId="51" fillId="43" borderId="136" applyNumberFormat="0" applyAlignment="0" applyProtection="0"/>
    <xf numFmtId="171" fontId="51" fillId="43" borderId="136" applyNumberFormat="0" applyAlignment="0" applyProtection="0"/>
    <xf numFmtId="172" fontId="51" fillId="43" borderId="136" applyNumberFormat="0" applyAlignment="0" applyProtection="0"/>
    <xf numFmtId="171" fontId="51" fillId="43" borderId="136" applyNumberFormat="0" applyAlignment="0" applyProtection="0"/>
    <xf numFmtId="0" fontId="49" fillId="43" borderId="136" applyNumberFormat="0" applyAlignment="0" applyProtection="0"/>
    <xf numFmtId="3" fontId="2" fillId="72" borderId="126" applyFont="0">
      <alignment horizontal="right" vertical="center"/>
      <protection locked="0"/>
    </xf>
    <xf numFmtId="172" fontId="51" fillId="43" borderId="152" applyNumberFormat="0" applyAlignment="0" applyProtection="0"/>
    <xf numFmtId="171" fontId="51" fillId="43" borderId="152" applyNumberFormat="0" applyAlignment="0" applyProtection="0"/>
    <xf numFmtId="171" fontId="51" fillId="43" borderId="152" applyNumberFormat="0" applyAlignment="0" applyProtection="0"/>
    <xf numFmtId="172" fontId="51" fillId="43" borderId="152" applyNumberFormat="0" applyAlignment="0" applyProtection="0"/>
    <xf numFmtId="171" fontId="51" fillId="43" borderId="152" applyNumberFormat="0" applyAlignment="0" applyProtection="0"/>
    <xf numFmtId="0" fontId="49" fillId="43" borderId="152" applyNumberFormat="0" applyAlignment="0" applyProtection="0"/>
    <xf numFmtId="3" fontId="2" fillId="72" borderId="147" applyFont="0">
      <alignment horizontal="right" vertical="center"/>
      <protection locked="0"/>
    </xf>
    <xf numFmtId="171" fontId="51" fillId="43" borderId="162" applyNumberFormat="0" applyAlignment="0" applyProtection="0"/>
    <xf numFmtId="0" fontId="49" fillId="43" borderId="162" applyNumberFormat="0" applyAlignment="0" applyProtection="0"/>
    <xf numFmtId="0" fontId="49" fillId="43" borderId="157" applyNumberFormat="0" applyAlignment="0" applyProtection="0"/>
    <xf numFmtId="171" fontId="51" fillId="43" borderId="157" applyNumberFormat="0" applyAlignment="0" applyProtection="0"/>
    <xf numFmtId="172" fontId="51" fillId="43" borderId="157" applyNumberFormat="0" applyAlignment="0" applyProtection="0"/>
    <xf numFmtId="171" fontId="51" fillId="43" borderId="157" applyNumberFormat="0" applyAlignment="0" applyProtection="0"/>
    <xf numFmtId="171" fontId="51" fillId="43" borderId="157" applyNumberFormat="0" applyAlignment="0" applyProtection="0"/>
    <xf numFmtId="172" fontId="51" fillId="43" borderId="157" applyNumberFormat="0" applyAlignment="0" applyProtection="0"/>
    <xf numFmtId="3" fontId="2" fillId="72" borderId="140" applyFont="0">
      <alignment horizontal="right" vertical="center"/>
      <protection locked="0"/>
    </xf>
    <xf numFmtId="0" fontId="49" fillId="43" borderId="143" applyNumberFormat="0" applyAlignment="0" applyProtection="0"/>
    <xf numFmtId="171" fontId="51" fillId="43" borderId="143" applyNumberFormat="0" applyAlignment="0" applyProtection="0"/>
    <xf numFmtId="172" fontId="51" fillId="43" borderId="143" applyNumberFormat="0" applyAlignment="0" applyProtection="0"/>
    <xf numFmtId="171" fontId="51" fillId="43" borderId="143" applyNumberFormat="0" applyAlignment="0" applyProtection="0"/>
    <xf numFmtId="171" fontId="51" fillId="43" borderId="143" applyNumberFormat="0" applyAlignment="0" applyProtection="0"/>
    <xf numFmtId="172" fontId="51" fillId="43" borderId="143" applyNumberFormat="0" applyAlignment="0" applyProtection="0"/>
    <xf numFmtId="171" fontId="51" fillId="43" borderId="143" applyNumberFormat="0" applyAlignment="0" applyProtection="0"/>
    <xf numFmtId="171" fontId="51" fillId="43" borderId="143" applyNumberFormat="0" applyAlignment="0" applyProtection="0"/>
    <xf numFmtId="172" fontId="51" fillId="43" borderId="143" applyNumberFormat="0" applyAlignment="0" applyProtection="0"/>
    <xf numFmtId="171" fontId="51" fillId="43" borderId="143" applyNumberFormat="0" applyAlignment="0" applyProtection="0"/>
    <xf numFmtId="171" fontId="51" fillId="43" borderId="143" applyNumberFormat="0" applyAlignment="0" applyProtection="0"/>
    <xf numFmtId="172" fontId="51" fillId="43" borderId="143" applyNumberFormat="0" applyAlignment="0" applyProtection="0"/>
    <xf numFmtId="171" fontId="51"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2"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2"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57"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2" fontId="51"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171" fontId="51"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43" applyNumberFormat="0" applyAlignment="0" applyProtection="0"/>
    <xf numFmtId="0" fontId="49" fillId="43" borderId="157" applyNumberFormat="0" applyAlignment="0" applyProtection="0"/>
    <xf numFmtId="0" fontId="49" fillId="43" borderId="143"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2" fillId="71" borderId="142" applyNumberFormat="0" applyFont="0" applyBorder="0" applyProtection="0">
      <alignment horizontal="left" vertical="center"/>
    </xf>
    <xf numFmtId="9" fontId="2" fillId="71" borderId="140" applyFont="0" applyProtection="0">
      <alignment horizontal="right" vertical="center"/>
    </xf>
    <xf numFmtId="3" fontId="2" fillId="71" borderId="140" applyFont="0" applyProtection="0">
      <alignment horizontal="right" vertical="center"/>
    </xf>
    <xf numFmtId="0" fontId="45" fillId="70" borderId="142" applyFont="0" applyBorder="0">
      <alignment horizontal="center" wrapText="1"/>
    </xf>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172" fontId="51"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171" fontId="51"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171" fontId="51"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0" fontId="49" fillId="43" borderId="157" applyNumberFormat="0" applyAlignment="0" applyProtection="0"/>
    <xf numFmtId="171" fontId="37" fillId="0" borderId="141">
      <alignment horizontal="left" vertical="center"/>
    </xf>
    <xf numFmtId="0" fontId="37" fillId="0" borderId="141">
      <alignment horizontal="left" vertical="center"/>
    </xf>
    <xf numFmtId="0" fontId="37" fillId="0" borderId="141">
      <alignment horizontal="left" vertical="center"/>
    </xf>
    <xf numFmtId="0" fontId="2" fillId="69" borderId="140" applyNumberFormat="0" applyFont="0" applyBorder="0" applyProtection="0">
      <alignment horizontal="center" vertical="center"/>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0" fontId="19" fillId="0" borderId="140" applyNumberFormat="0" applyAlignment="0">
      <alignment horizontal="right"/>
      <protection locked="0"/>
    </xf>
    <xf numFmtId="171" fontId="37" fillId="0" borderId="156">
      <alignment horizontal="left" vertical="center"/>
    </xf>
    <xf numFmtId="0" fontId="37" fillId="0" borderId="156">
      <alignment horizontal="left" vertical="center"/>
    </xf>
    <xf numFmtId="0" fontId="37" fillId="0" borderId="156">
      <alignment horizontal="left" vertical="center"/>
    </xf>
    <xf numFmtId="0" fontId="21" fillId="64" borderId="143" applyNumberFormat="0" applyAlignment="0" applyProtection="0"/>
    <xf numFmtId="171" fontId="23" fillId="64" borderId="143" applyNumberFormat="0" applyAlignment="0" applyProtection="0"/>
    <xf numFmtId="172" fontId="23" fillId="64" borderId="143" applyNumberFormat="0" applyAlignment="0" applyProtection="0"/>
    <xf numFmtId="171" fontId="23" fillId="64" borderId="143" applyNumberFormat="0" applyAlignment="0" applyProtection="0"/>
    <xf numFmtId="171" fontId="23" fillId="64" borderId="143" applyNumberFormat="0" applyAlignment="0" applyProtection="0"/>
    <xf numFmtId="172" fontId="23" fillId="64" borderId="143" applyNumberFormat="0" applyAlignment="0" applyProtection="0"/>
    <xf numFmtId="171" fontId="23" fillId="64" borderId="143" applyNumberFormat="0" applyAlignment="0" applyProtection="0"/>
    <xf numFmtId="171" fontId="23" fillId="64" borderId="143" applyNumberFormat="0" applyAlignment="0" applyProtection="0"/>
    <xf numFmtId="172" fontId="23" fillId="64" borderId="143" applyNumberFormat="0" applyAlignment="0" applyProtection="0"/>
    <xf numFmtId="171" fontId="23" fillId="64" borderId="143" applyNumberFormat="0" applyAlignment="0" applyProtection="0"/>
    <xf numFmtId="171" fontId="23" fillId="64" borderId="143" applyNumberFormat="0" applyAlignment="0" applyProtection="0"/>
    <xf numFmtId="172" fontId="23" fillId="64" borderId="143" applyNumberFormat="0" applyAlignment="0" applyProtection="0"/>
    <xf numFmtId="171" fontId="23"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172" fontId="23"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171" fontId="23"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171" fontId="23"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43" applyNumberFormat="0" applyAlignment="0" applyProtection="0"/>
    <xf numFmtId="0" fontId="21" fillId="64" borderId="157" applyNumberFormat="0" applyAlignment="0" applyProtection="0"/>
    <xf numFmtId="171" fontId="23" fillId="64" borderId="157" applyNumberFormat="0" applyAlignment="0" applyProtection="0"/>
    <xf numFmtId="172" fontId="23" fillId="64" borderId="157" applyNumberFormat="0" applyAlignment="0" applyProtection="0"/>
    <xf numFmtId="171" fontId="23" fillId="64" borderId="157" applyNumberFormat="0" applyAlignment="0" applyProtection="0"/>
    <xf numFmtId="171" fontId="23" fillId="64" borderId="157" applyNumberFormat="0" applyAlignment="0" applyProtection="0"/>
    <xf numFmtId="172" fontId="23" fillId="64" borderId="157" applyNumberFormat="0" applyAlignment="0" applyProtection="0"/>
    <xf numFmtId="171" fontId="23" fillId="64" borderId="157" applyNumberFormat="0" applyAlignment="0" applyProtection="0"/>
    <xf numFmtId="171" fontId="23" fillId="64" borderId="157" applyNumberFormat="0" applyAlignment="0" applyProtection="0"/>
    <xf numFmtId="172" fontId="23" fillId="64" borderId="157" applyNumberFormat="0" applyAlignment="0" applyProtection="0"/>
    <xf numFmtId="171" fontId="23" fillId="64" borderId="157" applyNumberFormat="0" applyAlignment="0" applyProtection="0"/>
    <xf numFmtId="171" fontId="23" fillId="64" borderId="157" applyNumberFormat="0" applyAlignment="0" applyProtection="0"/>
    <xf numFmtId="172" fontId="23" fillId="64" borderId="157" applyNumberFormat="0" applyAlignment="0" applyProtection="0"/>
    <xf numFmtId="171" fontId="23"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172" fontId="23"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171" fontId="23"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171" fontId="23"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21" fillId="64" borderId="157" applyNumberForma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2"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10" fillId="74" borderId="137" applyNumberFormat="0" applyFont="0" applyAlignment="0" applyProtection="0"/>
    <xf numFmtId="0" fontId="2"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2"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10"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0" fontId="2" fillId="74" borderId="137" applyNumberFormat="0" applyFont="0" applyAlignment="0" applyProtection="0"/>
    <xf numFmtId="3" fontId="2" fillId="75" borderId="126" applyFont="0">
      <alignment horizontal="right" vertical="center"/>
      <protection locked="0"/>
    </xf>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171" fontId="68"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171" fontId="68"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172" fontId="68"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0" fontId="66" fillId="64" borderId="138" applyNumberFormat="0" applyAlignment="0" applyProtection="0"/>
    <xf numFmtId="171" fontId="68" fillId="64" borderId="138" applyNumberFormat="0" applyAlignment="0" applyProtection="0"/>
    <xf numFmtId="172" fontId="68" fillId="64" borderId="138" applyNumberFormat="0" applyAlignment="0" applyProtection="0"/>
    <xf numFmtId="171" fontId="68" fillId="64" borderId="138" applyNumberFormat="0" applyAlignment="0" applyProtection="0"/>
    <xf numFmtId="171" fontId="68" fillId="64" borderId="138" applyNumberFormat="0" applyAlignment="0" applyProtection="0"/>
    <xf numFmtId="172" fontId="68" fillId="64" borderId="138" applyNumberFormat="0" applyAlignment="0" applyProtection="0"/>
    <xf numFmtId="171" fontId="68" fillId="64" borderId="138" applyNumberFormat="0" applyAlignment="0" applyProtection="0"/>
    <xf numFmtId="171" fontId="68" fillId="64" borderId="138" applyNumberFormat="0" applyAlignment="0" applyProtection="0"/>
    <xf numFmtId="172" fontId="68" fillId="64" borderId="138" applyNumberFormat="0" applyAlignment="0" applyProtection="0"/>
    <xf numFmtId="171" fontId="68" fillId="64" borderId="138" applyNumberFormat="0" applyAlignment="0" applyProtection="0"/>
    <xf numFmtId="171" fontId="68" fillId="64" borderId="138" applyNumberFormat="0" applyAlignment="0" applyProtection="0"/>
    <xf numFmtId="172" fontId="68" fillId="64" borderId="138" applyNumberFormat="0" applyAlignment="0" applyProtection="0"/>
    <xf numFmtId="171" fontId="68" fillId="64" borderId="138" applyNumberFormat="0" applyAlignment="0" applyProtection="0"/>
    <xf numFmtId="0" fontId="66" fillId="64" borderId="138" applyNumberForma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2"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10" fillId="74" borderId="153" applyNumberFormat="0" applyFont="0" applyAlignment="0" applyProtection="0"/>
    <xf numFmtId="0" fontId="2"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2"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3" fontId="2" fillId="70" borderId="126" applyFont="0">
      <alignment horizontal="right" vertical="center"/>
    </xf>
    <xf numFmtId="191" fontId="2" fillId="70" borderId="126" applyFont="0">
      <alignment horizontal="right" vertical="center"/>
    </xf>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10" fillId="74" borderId="153" applyNumberFormat="0" applyFont="0" applyAlignment="0" applyProtection="0"/>
    <xf numFmtId="0" fontId="30" fillId="0" borderId="139" applyNumberFormat="0" applyFill="0" applyAlignment="0" applyProtection="0"/>
    <xf numFmtId="0" fontId="10"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171" fontId="77"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171" fontId="77"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172" fontId="77"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10"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10"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10"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10"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10"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2" fillId="74" borderId="153" applyNumberFormat="0" applyFont="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0" fontId="30" fillId="0" borderId="139" applyNumberFormat="0" applyFill="0" applyAlignment="0" applyProtection="0"/>
    <xf numFmtId="171" fontId="77" fillId="0" borderId="139" applyNumberFormat="0" applyFill="0" applyAlignment="0" applyProtection="0"/>
    <xf numFmtId="172" fontId="77" fillId="0" borderId="139" applyNumberFormat="0" applyFill="0" applyAlignment="0" applyProtection="0"/>
    <xf numFmtId="171" fontId="77" fillId="0" borderId="139" applyNumberFormat="0" applyFill="0" applyAlignment="0" applyProtection="0"/>
    <xf numFmtId="171" fontId="77" fillId="0" borderId="139" applyNumberFormat="0" applyFill="0" applyAlignment="0" applyProtection="0"/>
    <xf numFmtId="172" fontId="77" fillId="0" borderId="139" applyNumberFormat="0" applyFill="0" applyAlignment="0" applyProtection="0"/>
    <xf numFmtId="171" fontId="77" fillId="0" borderId="139" applyNumberFormat="0" applyFill="0" applyAlignment="0" applyProtection="0"/>
    <xf numFmtId="171" fontId="77" fillId="0" borderId="139" applyNumberFormat="0" applyFill="0" applyAlignment="0" applyProtection="0"/>
    <xf numFmtId="172" fontId="77" fillId="0" borderId="139" applyNumberFormat="0" applyFill="0" applyAlignment="0" applyProtection="0"/>
    <xf numFmtId="171" fontId="77" fillId="0" borderId="139" applyNumberFormat="0" applyFill="0" applyAlignment="0" applyProtection="0"/>
    <xf numFmtId="171" fontId="77" fillId="0" borderId="139" applyNumberFormat="0" applyFill="0" applyAlignment="0" applyProtection="0"/>
    <xf numFmtId="172" fontId="77" fillId="0" borderId="139" applyNumberFormat="0" applyFill="0" applyAlignment="0" applyProtection="0"/>
    <xf numFmtId="171" fontId="77" fillId="0" borderId="139" applyNumberFormat="0" applyFill="0" applyAlignment="0" applyProtection="0"/>
    <xf numFmtId="0" fontId="30" fillId="0" borderId="139" applyNumberFormat="0" applyFill="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2" fillId="74" borderId="153" applyNumberFormat="0" applyFont="0" applyAlignment="0" applyProtection="0"/>
    <xf numFmtId="0" fontId="49" fillId="43" borderId="157" applyNumberFormat="0" applyAlignment="0" applyProtection="0"/>
    <xf numFmtId="0" fontId="2" fillId="74" borderId="144" applyNumberFormat="0" applyFont="0" applyAlignment="0" applyProtection="0"/>
    <xf numFmtId="43" fontId="1" fillId="0" borderId="0" applyFont="0" applyFill="0" applyBorder="0" applyAlignment="0" applyProtection="0"/>
    <xf numFmtId="0" fontId="2" fillId="74" borderId="144" applyNumberFormat="0" applyFont="0" applyAlignment="0" applyProtection="0"/>
    <xf numFmtId="3" fontId="2" fillId="75" borderId="140" applyFont="0">
      <alignment horizontal="right" vertical="center"/>
      <protection locked="0"/>
    </xf>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171" fontId="68"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171" fontId="68"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172" fontId="68"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0" fontId="66" fillId="64" borderId="145" applyNumberFormat="0" applyAlignment="0" applyProtection="0"/>
    <xf numFmtId="171" fontId="68" fillId="64" borderId="145" applyNumberFormat="0" applyAlignment="0" applyProtection="0"/>
    <xf numFmtId="172" fontId="68" fillId="64" borderId="145" applyNumberFormat="0" applyAlignment="0" applyProtection="0"/>
    <xf numFmtId="171" fontId="68" fillId="64" borderId="145" applyNumberFormat="0" applyAlignment="0" applyProtection="0"/>
    <xf numFmtId="171" fontId="68" fillId="64" borderId="145" applyNumberFormat="0" applyAlignment="0" applyProtection="0"/>
    <xf numFmtId="172" fontId="68" fillId="64" borderId="145" applyNumberFormat="0" applyAlignment="0" applyProtection="0"/>
    <xf numFmtId="171" fontId="68" fillId="64" borderId="145" applyNumberFormat="0" applyAlignment="0" applyProtection="0"/>
    <xf numFmtId="171" fontId="68" fillId="64" borderId="145" applyNumberFormat="0" applyAlignment="0" applyProtection="0"/>
    <xf numFmtId="172" fontId="68" fillId="64" borderId="145" applyNumberFormat="0" applyAlignment="0" applyProtection="0"/>
    <xf numFmtId="171" fontId="68" fillId="64" borderId="145" applyNumberFormat="0" applyAlignment="0" applyProtection="0"/>
    <xf numFmtId="171" fontId="68" fillId="64" borderId="145" applyNumberFormat="0" applyAlignment="0" applyProtection="0"/>
    <xf numFmtId="172" fontId="68" fillId="64" borderId="145" applyNumberFormat="0" applyAlignment="0" applyProtection="0"/>
    <xf numFmtId="171" fontId="68" fillId="64" borderId="145" applyNumberFormat="0" applyAlignment="0" applyProtection="0"/>
    <xf numFmtId="0" fontId="66" fillId="64" borderId="145" applyNumberForma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2"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10" fillId="74" borderId="158" applyNumberFormat="0" applyFont="0" applyAlignment="0" applyProtection="0"/>
    <xf numFmtId="0" fontId="2"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2"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3" fontId="2" fillId="70" borderId="140" applyFont="0">
      <alignment horizontal="right" vertical="center"/>
    </xf>
    <xf numFmtId="191" fontId="2" fillId="70" borderId="140" applyFont="0">
      <alignment horizontal="right" vertical="center"/>
    </xf>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10" fillId="74" borderId="158" applyNumberFormat="0" applyFont="0" applyAlignment="0" applyProtection="0"/>
    <xf numFmtId="0" fontId="30" fillId="0" borderId="146" applyNumberFormat="0" applyFill="0" applyAlignment="0" applyProtection="0"/>
    <xf numFmtId="0" fontId="10"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171" fontId="77"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171" fontId="77"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172" fontId="77"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10"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10"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10"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10"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10"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2" fillId="74" borderId="158" applyNumberFormat="0" applyFont="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0" fontId="30" fillId="0" borderId="146" applyNumberFormat="0" applyFill="0" applyAlignment="0" applyProtection="0"/>
    <xf numFmtId="171" fontId="77" fillId="0" borderId="146" applyNumberFormat="0" applyFill="0" applyAlignment="0" applyProtection="0"/>
    <xf numFmtId="172" fontId="77" fillId="0" borderId="146" applyNumberFormat="0" applyFill="0" applyAlignment="0" applyProtection="0"/>
    <xf numFmtId="171" fontId="77" fillId="0" borderId="146" applyNumberFormat="0" applyFill="0" applyAlignment="0" applyProtection="0"/>
    <xf numFmtId="171" fontId="77" fillId="0" borderId="146" applyNumberFormat="0" applyFill="0" applyAlignment="0" applyProtection="0"/>
    <xf numFmtId="172" fontId="77" fillId="0" borderId="146" applyNumberFormat="0" applyFill="0" applyAlignment="0" applyProtection="0"/>
    <xf numFmtId="171" fontId="77" fillId="0" borderId="146" applyNumberFormat="0" applyFill="0" applyAlignment="0" applyProtection="0"/>
    <xf numFmtId="171" fontId="77" fillId="0" borderId="146" applyNumberFormat="0" applyFill="0" applyAlignment="0" applyProtection="0"/>
    <xf numFmtId="172" fontId="77" fillId="0" borderId="146" applyNumberFormat="0" applyFill="0" applyAlignment="0" applyProtection="0"/>
    <xf numFmtId="171" fontId="77" fillId="0" borderId="146" applyNumberFormat="0" applyFill="0" applyAlignment="0" applyProtection="0"/>
    <xf numFmtId="171" fontId="77" fillId="0" borderId="146" applyNumberFormat="0" applyFill="0" applyAlignment="0" applyProtection="0"/>
    <xf numFmtId="172" fontId="77" fillId="0" borderId="146" applyNumberFormat="0" applyFill="0" applyAlignment="0" applyProtection="0"/>
    <xf numFmtId="171" fontId="77" fillId="0" borderId="146" applyNumberFormat="0" applyFill="0" applyAlignment="0" applyProtection="0"/>
    <xf numFmtId="0" fontId="30" fillId="0" borderId="146" applyNumberFormat="0" applyFill="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2" fillId="74" borderId="158" applyNumberFormat="0" applyFont="0" applyAlignment="0" applyProtection="0"/>
    <xf numFmtId="0" fontId="49" fillId="43" borderId="162" applyNumberFormat="0" applyAlignment="0" applyProtection="0"/>
    <xf numFmtId="0" fontId="2" fillId="74" borderId="153" applyNumberFormat="0" applyFont="0" applyAlignment="0" applyProtection="0"/>
    <xf numFmtId="3" fontId="2" fillId="75" borderId="147" applyFont="0">
      <alignment horizontal="right" vertical="center"/>
      <protection locked="0"/>
    </xf>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171" fontId="68"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171" fontId="68"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172" fontId="68"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0" fontId="66" fillId="64" borderId="154" applyNumberFormat="0" applyAlignment="0" applyProtection="0"/>
    <xf numFmtId="171" fontId="68" fillId="64" borderId="154" applyNumberFormat="0" applyAlignment="0" applyProtection="0"/>
    <xf numFmtId="172" fontId="68" fillId="64" borderId="154" applyNumberFormat="0" applyAlignment="0" applyProtection="0"/>
    <xf numFmtId="171" fontId="68" fillId="64" borderId="154" applyNumberFormat="0" applyAlignment="0" applyProtection="0"/>
    <xf numFmtId="171" fontId="68" fillId="64" borderId="154" applyNumberFormat="0" applyAlignment="0" applyProtection="0"/>
    <xf numFmtId="172" fontId="68" fillId="64" borderId="154" applyNumberFormat="0" applyAlignment="0" applyProtection="0"/>
    <xf numFmtId="171" fontId="68" fillId="64" borderId="154" applyNumberFormat="0" applyAlignment="0" applyProtection="0"/>
    <xf numFmtId="171" fontId="68" fillId="64" borderId="154" applyNumberFormat="0" applyAlignment="0" applyProtection="0"/>
    <xf numFmtId="172" fontId="68" fillId="64" borderId="154" applyNumberFormat="0" applyAlignment="0" applyProtection="0"/>
    <xf numFmtId="171" fontId="68" fillId="64" borderId="154" applyNumberFormat="0" applyAlignment="0" applyProtection="0"/>
    <xf numFmtId="171" fontId="68" fillId="64" borderId="154" applyNumberFormat="0" applyAlignment="0" applyProtection="0"/>
    <xf numFmtId="172" fontId="68" fillId="64" borderId="154" applyNumberFormat="0" applyAlignment="0" applyProtection="0"/>
    <xf numFmtId="171" fontId="68" fillId="64" borderId="154" applyNumberFormat="0" applyAlignment="0" applyProtection="0"/>
    <xf numFmtId="0" fontId="66" fillId="64" borderId="154" applyNumberForma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2"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10" fillId="74" borderId="163" applyNumberFormat="0" applyFont="0" applyAlignment="0" applyProtection="0"/>
    <xf numFmtId="0" fontId="2"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2"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3" fontId="2" fillId="70" borderId="147" applyFont="0">
      <alignment horizontal="right" vertical="center"/>
    </xf>
    <xf numFmtId="191" fontId="2" fillId="70" borderId="147" applyFont="0">
      <alignment horizontal="right" vertical="center"/>
    </xf>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10"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30" fillId="0" borderId="155" applyNumberFormat="0" applyFill="0" applyAlignment="0" applyProtection="0"/>
    <xf numFmtId="0" fontId="2" fillId="74" borderId="163" applyNumberFormat="0" applyFont="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171" fontId="77"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171" fontId="77"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172" fontId="77"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2" fillId="74" borderId="163" applyNumberFormat="0" applyFont="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2" fillId="74" borderId="163" applyNumberFormat="0" applyFont="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2" fillId="74" borderId="163" applyNumberFormat="0" applyFont="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2" fillId="74" borderId="163" applyNumberFormat="0" applyFont="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0" fontId="30" fillId="0" borderId="155" applyNumberFormat="0" applyFill="0" applyAlignment="0" applyProtection="0"/>
    <xf numFmtId="171" fontId="77" fillId="0" borderId="155" applyNumberFormat="0" applyFill="0" applyAlignment="0" applyProtection="0"/>
    <xf numFmtId="172" fontId="77" fillId="0" borderId="155" applyNumberFormat="0" applyFill="0" applyAlignment="0" applyProtection="0"/>
    <xf numFmtId="171" fontId="77" fillId="0" borderId="155" applyNumberFormat="0" applyFill="0" applyAlignment="0" applyProtection="0"/>
    <xf numFmtId="171" fontId="77" fillId="0" borderId="155" applyNumberFormat="0" applyFill="0" applyAlignment="0" applyProtection="0"/>
    <xf numFmtId="172" fontId="77" fillId="0" borderId="155" applyNumberFormat="0" applyFill="0" applyAlignment="0" applyProtection="0"/>
    <xf numFmtId="171" fontId="77" fillId="0" borderId="155" applyNumberFormat="0" applyFill="0" applyAlignment="0" applyProtection="0"/>
    <xf numFmtId="171" fontId="77" fillId="0" borderId="155" applyNumberFormat="0" applyFill="0" applyAlignment="0" applyProtection="0"/>
    <xf numFmtId="172" fontId="77" fillId="0" borderId="155" applyNumberFormat="0" applyFill="0" applyAlignment="0" applyProtection="0"/>
    <xf numFmtId="171" fontId="77" fillId="0" borderId="155" applyNumberFormat="0" applyFill="0" applyAlignment="0" applyProtection="0"/>
    <xf numFmtId="171" fontId="77" fillId="0" borderId="155" applyNumberFormat="0" applyFill="0" applyAlignment="0" applyProtection="0"/>
    <xf numFmtId="172" fontId="77" fillId="0" borderId="155" applyNumberFormat="0" applyFill="0" applyAlignment="0" applyProtection="0"/>
    <xf numFmtId="171" fontId="77" fillId="0" borderId="155" applyNumberFormat="0" applyFill="0" applyAlignment="0" applyProtection="0"/>
    <xf numFmtId="0" fontId="30" fillId="0" borderId="155" applyNumberFormat="0" applyFill="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171" fontId="68"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2" fillId="74" borderId="158" applyNumberFormat="0" applyFon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171" fontId="68"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171" fontId="68"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172" fontId="68"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0" fontId="66" fillId="64" borderId="159" applyNumberFormat="0" applyAlignment="0" applyProtection="0"/>
    <xf numFmtId="171" fontId="68" fillId="64" borderId="159" applyNumberFormat="0" applyAlignment="0" applyProtection="0"/>
    <xf numFmtId="172" fontId="68" fillId="64" borderId="159" applyNumberFormat="0" applyAlignment="0" applyProtection="0"/>
    <xf numFmtId="171" fontId="68" fillId="64" borderId="159" applyNumberFormat="0" applyAlignment="0" applyProtection="0"/>
    <xf numFmtId="171" fontId="68" fillId="64" borderId="159" applyNumberFormat="0" applyAlignment="0" applyProtection="0"/>
    <xf numFmtId="172" fontId="68" fillId="64" borderId="159" applyNumberFormat="0" applyAlignment="0" applyProtection="0"/>
    <xf numFmtId="171" fontId="68" fillId="64" borderId="159" applyNumberFormat="0" applyAlignment="0" applyProtection="0"/>
    <xf numFmtId="171" fontId="68" fillId="64" borderId="159" applyNumberFormat="0" applyAlignment="0" applyProtection="0"/>
    <xf numFmtId="172" fontId="68" fillId="64" borderId="159" applyNumberFormat="0" applyAlignment="0" applyProtection="0"/>
    <xf numFmtId="171" fontId="68" fillId="64" borderId="159" applyNumberFormat="0" applyAlignment="0" applyProtection="0"/>
    <xf numFmtId="171" fontId="68" fillId="64" borderId="159" applyNumberFormat="0" applyAlignment="0" applyProtection="0"/>
    <xf numFmtId="172" fontId="68" fillId="64" borderId="159" applyNumberFormat="0" applyAlignment="0" applyProtection="0"/>
    <xf numFmtId="171" fontId="68" fillId="64" borderId="159" applyNumberFormat="0" applyAlignment="0" applyProtection="0"/>
    <xf numFmtId="0" fontId="66" fillId="64" borderId="159" applyNumberFormat="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171" fontId="77"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171" fontId="77"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172" fontId="77"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0" fontId="30" fillId="0" borderId="160" applyNumberFormat="0" applyFill="0" applyAlignment="0" applyProtection="0"/>
    <xf numFmtId="171" fontId="77" fillId="0" borderId="160" applyNumberFormat="0" applyFill="0" applyAlignment="0" applyProtection="0"/>
    <xf numFmtId="172" fontId="77" fillId="0" borderId="160" applyNumberFormat="0" applyFill="0" applyAlignment="0" applyProtection="0"/>
    <xf numFmtId="171" fontId="77" fillId="0" borderId="160" applyNumberFormat="0" applyFill="0" applyAlignment="0" applyProtection="0"/>
    <xf numFmtId="171" fontId="77" fillId="0" borderId="160" applyNumberFormat="0" applyFill="0" applyAlignment="0" applyProtection="0"/>
    <xf numFmtId="172" fontId="77" fillId="0" borderId="160" applyNumberFormat="0" applyFill="0" applyAlignment="0" applyProtection="0"/>
    <xf numFmtId="171" fontId="77" fillId="0" borderId="160" applyNumberFormat="0" applyFill="0" applyAlignment="0" applyProtection="0"/>
    <xf numFmtId="171" fontId="77" fillId="0" borderId="160" applyNumberFormat="0" applyFill="0" applyAlignment="0" applyProtection="0"/>
    <xf numFmtId="172" fontId="77" fillId="0" borderId="160" applyNumberFormat="0" applyFill="0" applyAlignment="0" applyProtection="0"/>
    <xf numFmtId="171" fontId="77" fillId="0" borderId="160" applyNumberFormat="0" applyFill="0" applyAlignment="0" applyProtection="0"/>
    <xf numFmtId="171" fontId="77" fillId="0" borderId="160" applyNumberFormat="0" applyFill="0" applyAlignment="0" applyProtection="0"/>
    <xf numFmtId="172" fontId="77" fillId="0" borderId="160" applyNumberFormat="0" applyFill="0" applyAlignment="0" applyProtection="0"/>
    <xf numFmtId="171" fontId="77" fillId="0" borderId="160" applyNumberFormat="0" applyFill="0" applyAlignment="0" applyProtection="0"/>
    <xf numFmtId="0" fontId="30" fillId="0" borderId="160" applyNumberFormat="0" applyFill="0" applyAlignment="0" applyProtection="0"/>
    <xf numFmtId="0" fontId="66" fillId="64" borderId="164" applyNumberFormat="0" applyAlignment="0" applyProtection="0"/>
    <xf numFmtId="0" fontId="66" fillId="64" borderId="164" applyNumberFormat="0" applyAlignment="0" applyProtection="0"/>
    <xf numFmtId="171" fontId="68"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172" fontId="68"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0" fontId="66" fillId="64" borderId="164" applyNumberFormat="0" applyAlignment="0" applyProtection="0"/>
    <xf numFmtId="171" fontId="68" fillId="64" borderId="164" applyNumberFormat="0" applyAlignment="0" applyProtection="0"/>
    <xf numFmtId="172" fontId="68" fillId="64" borderId="164" applyNumberFormat="0" applyAlignment="0" applyProtection="0"/>
    <xf numFmtId="171" fontId="68" fillId="64" borderId="164" applyNumberFormat="0" applyAlignment="0" applyProtection="0"/>
    <xf numFmtId="171" fontId="68" fillId="64" borderId="164" applyNumberFormat="0" applyAlignment="0" applyProtection="0"/>
    <xf numFmtId="172" fontId="68" fillId="64" borderId="164" applyNumberFormat="0" applyAlignment="0" applyProtection="0"/>
    <xf numFmtId="171" fontId="68" fillId="64" borderId="164" applyNumberFormat="0" applyAlignment="0" applyProtection="0"/>
    <xf numFmtId="171" fontId="68" fillId="64" borderId="164" applyNumberFormat="0" applyAlignment="0" applyProtection="0"/>
    <xf numFmtId="172" fontId="68" fillId="64" borderId="164" applyNumberFormat="0" applyAlignment="0" applyProtection="0"/>
    <xf numFmtId="171" fontId="68" fillId="64" borderId="164" applyNumberFormat="0" applyAlignment="0" applyProtection="0"/>
    <xf numFmtId="171" fontId="68" fillId="64" borderId="164" applyNumberFormat="0" applyAlignment="0" applyProtection="0"/>
    <xf numFmtId="172" fontId="68" fillId="64" borderId="164" applyNumberFormat="0" applyAlignment="0" applyProtection="0"/>
    <xf numFmtId="171" fontId="68" fillId="64" borderId="164" applyNumberFormat="0" applyAlignment="0" applyProtection="0"/>
    <xf numFmtId="0" fontId="66" fillId="64" borderId="164" applyNumberFormat="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171" fontId="77"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171" fontId="77"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172" fontId="77"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0" fontId="30" fillId="0" borderId="165" applyNumberFormat="0" applyFill="0" applyAlignment="0" applyProtection="0"/>
    <xf numFmtId="171" fontId="77" fillId="0" borderId="165" applyNumberFormat="0" applyFill="0" applyAlignment="0" applyProtection="0"/>
    <xf numFmtId="172" fontId="77" fillId="0" borderId="165" applyNumberFormat="0" applyFill="0" applyAlignment="0" applyProtection="0"/>
    <xf numFmtId="171" fontId="77" fillId="0" borderId="165" applyNumberFormat="0" applyFill="0" applyAlignment="0" applyProtection="0"/>
    <xf numFmtId="171" fontId="77" fillId="0" borderId="165" applyNumberFormat="0" applyFill="0" applyAlignment="0" applyProtection="0"/>
    <xf numFmtId="172" fontId="77" fillId="0" borderId="165" applyNumberFormat="0" applyFill="0" applyAlignment="0" applyProtection="0"/>
    <xf numFmtId="171" fontId="77" fillId="0" borderId="165" applyNumberFormat="0" applyFill="0" applyAlignment="0" applyProtection="0"/>
    <xf numFmtId="171" fontId="77" fillId="0" borderId="165" applyNumberFormat="0" applyFill="0" applyAlignment="0" applyProtection="0"/>
    <xf numFmtId="172" fontId="77" fillId="0" borderId="165" applyNumberFormat="0" applyFill="0" applyAlignment="0" applyProtection="0"/>
    <xf numFmtId="171" fontId="77" fillId="0" borderId="165" applyNumberFormat="0" applyFill="0" applyAlignment="0" applyProtection="0"/>
    <xf numFmtId="171" fontId="77" fillId="0" borderId="165" applyNumberFormat="0" applyFill="0" applyAlignment="0" applyProtection="0"/>
    <xf numFmtId="172" fontId="77" fillId="0" borderId="165" applyNumberFormat="0" applyFill="0" applyAlignment="0" applyProtection="0"/>
    <xf numFmtId="171" fontId="77" fillId="0" borderId="165" applyNumberFormat="0" applyFill="0" applyAlignment="0" applyProtection="0"/>
    <xf numFmtId="0" fontId="30" fillId="0" borderId="165" applyNumberFormat="0" applyFill="0" applyAlignment="0" applyProtection="0"/>
  </cellStyleXfs>
  <cellXfs count="857">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7"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7"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7"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7"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8" xfId="0" applyFont="1" applyFill="1" applyBorder="1" applyAlignment="1">
      <alignment horizontal="center" vertical="center" wrapText="1"/>
    </xf>
    <xf numFmtId="0" fontId="84" fillId="0" borderId="6" xfId="0" applyFont="1" applyFill="1" applyBorder="1" applyAlignment="1">
      <alignment horizontal="center" vertical="center" wrapText="1"/>
    </xf>
    <xf numFmtId="170" fontId="85" fillId="0" borderId="0" xfId="0" applyNumberFormat="1" applyFont="1" applyBorder="1" applyAlignment="1">
      <alignment horizontal="center"/>
    </xf>
    <xf numFmtId="170" fontId="90" fillId="0" borderId="0" xfId="0" applyNumberFormat="1" applyFont="1" applyBorder="1" applyAlignment="1">
      <alignment horizontal="center"/>
    </xf>
    <xf numFmtId="170" fontId="88" fillId="0" borderId="0" xfId="0" applyNumberFormat="1" applyFont="1" applyFill="1" applyBorder="1" applyAlignment="1">
      <alignment horizontal="center"/>
    </xf>
    <xf numFmtId="0" fontId="84" fillId="0" borderId="17" xfId="0" applyFont="1" applyBorder="1" applyAlignment="1">
      <alignment vertical="center"/>
    </xf>
    <xf numFmtId="0" fontId="87"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6"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7" fontId="2" fillId="3" borderId="17" xfId="1" applyNumberFormat="1" applyFont="1" applyFill="1" applyBorder="1" applyAlignment="1" applyProtection="1">
      <alignment horizontal="center" vertical="center" wrapText="1"/>
      <protection locked="0"/>
    </xf>
    <xf numFmtId="167" fontId="2" fillId="3" borderId="3" xfId="1" applyNumberFormat="1" applyFont="1" applyFill="1" applyBorder="1" applyAlignment="1" applyProtection="1">
      <alignment horizontal="center" vertical="center" wrapText="1"/>
      <protection locked="0"/>
    </xf>
    <xf numFmtId="167"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6" fontId="84" fillId="0" borderId="18" xfId="0" applyNumberFormat="1" applyFont="1" applyBorder="1" applyAlignment="1"/>
    <xf numFmtId="196" fontId="84" fillId="36" borderId="51" xfId="0" applyNumberFormat="1" applyFont="1" applyFill="1" applyBorder="1" applyAlignment="1"/>
    <xf numFmtId="0" fontId="45" fillId="3" borderId="22" xfId="16" applyFont="1" applyFill="1" applyBorder="1" applyAlignment="1" applyProtection="1">
      <protection locked="0"/>
    </xf>
    <xf numFmtId="196" fontId="84" fillId="36" borderId="20" xfId="0" applyNumberFormat="1" applyFont="1" applyFill="1" applyBorder="1"/>
    <xf numFmtId="196" fontId="84" fillId="36" borderId="22" xfId="0" applyNumberFormat="1" applyFont="1" applyFill="1" applyBorder="1"/>
    <xf numFmtId="196" fontId="84" fillId="36" borderId="52" xfId="0" applyNumberFormat="1" applyFont="1" applyFill="1" applyBorder="1"/>
    <xf numFmtId="0" fontId="84" fillId="0" borderId="0" xfId="0" applyFont="1" applyBorder="1" applyAlignment="1">
      <alignment vertical="center"/>
    </xf>
    <xf numFmtId="0" fontId="84" fillId="0" borderId="15" xfId="0" applyFont="1" applyBorder="1"/>
    <xf numFmtId="0" fontId="87"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196" fontId="45" fillId="36" borderId="21" xfId="16" applyNumberFormat="1" applyFont="1" applyFill="1" applyBorder="1" applyAlignment="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7"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1" fillId="3" borderId="3" xfId="11" applyFont="1" applyFill="1" applyBorder="1" applyAlignment="1">
      <alignment horizontal="left" vertical="center"/>
    </xf>
    <xf numFmtId="0" fontId="89" fillId="3" borderId="3" xfId="11" applyFont="1" applyFill="1" applyBorder="1" applyAlignment="1">
      <alignment wrapText="1"/>
    </xf>
    <xf numFmtId="196" fontId="2" fillId="36" borderId="3" xfId="5" applyNumberFormat="1" applyFont="1" applyFill="1" applyBorder="1" applyProtection="1">
      <protection locked="0"/>
    </xf>
    <xf numFmtId="196" fontId="2" fillId="36" borderId="3" xfId="1" applyNumberFormat="1" applyFont="1" applyFill="1" applyBorder="1" applyProtection="1">
      <protection locked="0"/>
    </xf>
    <xf numFmtId="196"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1" fillId="3" borderId="3" xfId="11" applyFont="1" applyFill="1" applyBorder="1" applyAlignment="1">
      <alignment horizontal="left" vertical="center" wrapText="1"/>
    </xf>
    <xf numFmtId="168" fontId="2" fillId="3" borderId="3" xfId="8" applyNumberFormat="1" applyFont="1" applyFill="1" applyBorder="1" applyAlignment="1" applyProtection="1">
      <alignment horizontal="right" wrapText="1"/>
      <protection locked="0"/>
    </xf>
    <xf numFmtId="0" fontId="91" fillId="0" borderId="3" xfId="11" applyFont="1" applyFill="1" applyBorder="1" applyAlignment="1">
      <alignment horizontal="left" vertical="center" wrapText="1"/>
    </xf>
    <xf numFmtId="168" fontId="2" fillId="4" borderId="3" xfId="8" applyNumberFormat="1" applyFont="1" applyFill="1" applyBorder="1" applyAlignment="1" applyProtection="1">
      <alignment horizontal="right" wrapText="1"/>
      <protection locked="0"/>
    </xf>
    <xf numFmtId="0" fontId="89" fillId="0" borderId="3" xfId="11" applyFont="1" applyFill="1" applyBorder="1" applyAlignment="1">
      <alignment wrapText="1"/>
    </xf>
    <xf numFmtId="196" fontId="2" fillId="0" borderId="3" xfId="1" applyNumberFormat="1" applyFont="1" applyFill="1" applyBorder="1" applyProtection="1">
      <protection locked="0"/>
    </xf>
    <xf numFmtId="0" fontId="91" fillId="3" borderId="3" xfId="9" applyFont="1" applyFill="1" applyBorder="1" applyAlignment="1" applyProtection="1">
      <alignment horizontal="left" vertical="center"/>
      <protection locked="0"/>
    </xf>
    <xf numFmtId="0" fontId="89" fillId="3" borderId="3" xfId="20961" applyFont="1" applyFill="1" applyBorder="1" applyAlignment="1" applyProtection="1"/>
    <xf numFmtId="3" fontId="45" fillId="36" borderId="21" xfId="16" applyNumberFormat="1" applyFont="1" applyFill="1" applyBorder="1" applyAlignment="1" applyProtection="1">
      <protection locked="0"/>
    </xf>
    <xf numFmtId="196" fontId="45" fillId="36" borderId="21" xfId="1" applyNumberFormat="1" applyFont="1" applyFill="1" applyBorder="1" applyAlignment="1" applyProtection="1">
      <protection locked="0"/>
    </xf>
    <xf numFmtId="196" fontId="2" fillId="3" borderId="21" xfId="5" applyNumberFormat="1" applyFont="1" applyFill="1" applyBorder="1" applyProtection="1">
      <protection locked="0"/>
    </xf>
    <xf numFmtId="167" fontId="45" fillId="36" borderId="22" xfId="1" applyNumberFormat="1" applyFont="1" applyFill="1" applyBorder="1" applyAlignment="1" applyProtection="1">
      <protection locked="0"/>
    </xf>
    <xf numFmtId="196" fontId="84" fillId="0" borderId="0" xfId="0" applyNumberFormat="1" applyFont="1"/>
    <xf numFmtId="0" fontId="45" fillId="0" borderId="24" xfId="0" applyNumberFormat="1" applyFont="1" applyFill="1" applyBorder="1" applyAlignment="1">
      <alignment vertical="center" wrapText="1"/>
    </xf>
    <xf numFmtId="0" fontId="89"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2"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6" fontId="84" fillId="36" borderId="16" xfId="0" applyNumberFormat="1" applyFont="1" applyFill="1" applyBorder="1" applyAlignment="1">
      <alignment horizontal="center" vertical="center"/>
    </xf>
    <xf numFmtId="0" fontId="84" fillId="0" borderId="0" xfId="0" applyFont="1" applyAlignment="1"/>
    <xf numFmtId="196" fontId="84" fillId="0" borderId="18" xfId="0" applyNumberFormat="1" applyFont="1" applyBorder="1" applyAlignment="1">
      <alignment wrapText="1"/>
    </xf>
    <xf numFmtId="196" fontId="84" fillId="36" borderId="18" xfId="0" applyNumberFormat="1" applyFont="1" applyFill="1" applyBorder="1" applyAlignment="1">
      <alignment horizontal="center" vertical="center" wrapText="1"/>
    </xf>
    <xf numFmtId="196"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7"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3" fillId="0" borderId="0" xfId="11" applyFont="1" applyFill="1" applyBorder="1" applyAlignment="1" applyProtection="1"/>
    <xf numFmtId="0" fontId="94"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0" fontId="86" fillId="0" borderId="0" xfId="0" applyFont="1" applyFill="1" applyBorder="1" applyAlignment="1">
      <alignment horizontal="center" wrapText="1"/>
    </xf>
    <xf numFmtId="170" fontId="84" fillId="0" borderId="3" xfId="0" applyNumberFormat="1" applyFont="1" applyBorder="1" applyAlignment="1"/>
    <xf numFmtId="170" fontId="84" fillId="36" borderId="21" xfId="0" applyNumberFormat="1" applyFont="1" applyFill="1" applyBorder="1"/>
    <xf numFmtId="0" fontId="84" fillId="0" borderId="0" xfId="0" applyFont="1" applyFill="1" applyBorder="1" applyAlignment="1">
      <alignment vertical="center" wrapText="1"/>
    </xf>
    <xf numFmtId="0" fontId="84" fillId="0" borderId="67" xfId="0" applyFont="1" applyFill="1" applyBorder="1" applyAlignment="1">
      <alignment vertical="center" wrapText="1"/>
    </xf>
    <xf numFmtId="0" fontId="84" fillId="0" borderId="17" xfId="0" applyFont="1" applyFill="1" applyBorder="1"/>
    <xf numFmtId="196"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3" fillId="0" borderId="0" xfId="0" applyFont="1" applyFill="1"/>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3" borderId="83" xfId="0" applyFont="1" applyFill="1" applyBorder="1" applyAlignment="1">
      <alignment vertical="center"/>
    </xf>
    <xf numFmtId="0" fontId="3" fillId="0" borderId="66" xfId="0" applyFont="1" applyFill="1" applyBorder="1" applyAlignment="1">
      <alignment horizontal="center" vertical="center"/>
    </xf>
    <xf numFmtId="0" fontId="3" fillId="0" borderId="7" xfId="0" applyFont="1" applyFill="1" applyBorder="1" applyAlignment="1">
      <alignment vertical="center"/>
    </xf>
    <xf numFmtId="0" fontId="3" fillId="0" borderId="17" xfId="0" applyFont="1" applyFill="1" applyBorder="1" applyAlignment="1">
      <alignment horizontal="center" vertical="center"/>
    </xf>
    <xf numFmtId="0" fontId="3" fillId="0" borderId="79" xfId="0" applyFont="1" applyFill="1" applyBorder="1" applyAlignment="1">
      <alignment vertical="center"/>
    </xf>
    <xf numFmtId="0" fontId="4" fillId="0" borderId="79"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3" borderId="62"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172" fontId="9" fillId="37" borderId="54"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72" fontId="9" fillId="37" borderId="23" xfId="20" applyBorder="1"/>
    <xf numFmtId="172" fontId="9" fillId="37" borderId="88" xfId="20" applyBorder="1"/>
    <xf numFmtId="172" fontId="9" fillId="37" borderId="24" xfId="20" applyBorder="1"/>
    <xf numFmtId="0" fontId="3" fillId="0" borderId="91" xfId="0" applyFont="1" applyFill="1" applyBorder="1" applyAlignment="1">
      <alignment horizontal="center" vertical="center"/>
    </xf>
    <xf numFmtId="0" fontId="3" fillId="0" borderId="92" xfId="0" applyFont="1" applyFill="1" applyBorder="1" applyAlignment="1">
      <alignment vertical="center"/>
    </xf>
    <xf numFmtId="172" fontId="9" fillId="37" borderId="29" xfId="20" applyBorder="1"/>
    <xf numFmtId="0" fontId="4" fillId="0" borderId="0" xfId="0" applyFont="1" applyFill="1" applyAlignment="1">
      <alignment horizontal="center"/>
    </xf>
    <xf numFmtId="0" fontId="86" fillId="0" borderId="79" xfId="0" applyFont="1" applyFill="1" applyBorder="1" applyAlignment="1">
      <alignment horizontal="center" vertical="center" wrapText="1"/>
    </xf>
    <xf numFmtId="0" fontId="86" fillId="0" borderId="80" xfId="0" applyFont="1" applyFill="1" applyBorder="1" applyAlignment="1">
      <alignment horizontal="center" vertical="center" wrapText="1"/>
    </xf>
    <xf numFmtId="0" fontId="93"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80"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99"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99" fillId="0" borderId="0" xfId="0" applyFont="1" applyFill="1" applyAlignment="1">
      <alignment horizontal="left" vertical="center"/>
    </xf>
    <xf numFmtId="49" fontId="100" fillId="0" borderId="20" xfId="5" applyNumberFormat="1" applyFont="1" applyFill="1" applyBorder="1" applyAlignment="1" applyProtection="1">
      <alignment horizontal="left" vertical="center"/>
      <protection locked="0"/>
    </xf>
    <xf numFmtId="0" fontId="101" fillId="0" borderId="21" xfId="9" applyFont="1" applyFill="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6" borderId="80" xfId="0" applyNumberFormat="1" applyFont="1" applyFill="1" applyBorder="1" applyAlignment="1">
      <alignment vertical="center" wrapText="1"/>
    </xf>
    <xf numFmtId="3" fontId="102" fillId="36" borderId="21" xfId="0" applyNumberFormat="1" applyFont="1" applyFill="1" applyBorder="1" applyAlignment="1">
      <alignment vertical="center" wrapText="1"/>
    </xf>
    <xf numFmtId="3" fontId="102" fillId="36" borderId="22"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9" xfId="20964" applyFont="1" applyFill="1" applyBorder="1" applyAlignment="1">
      <alignment vertical="center"/>
    </xf>
    <xf numFmtId="0" fontId="45" fillId="76" borderId="100" xfId="20964" applyFont="1" applyFill="1" applyBorder="1" applyAlignment="1">
      <alignment vertical="center"/>
    </xf>
    <xf numFmtId="0" fontId="45" fillId="76" borderId="97" xfId="20964" applyFont="1" applyFill="1" applyBorder="1" applyAlignment="1">
      <alignment vertical="center"/>
    </xf>
    <xf numFmtId="0" fontId="104" fillId="70" borderId="96" xfId="20964" applyFont="1" applyFill="1" applyBorder="1" applyAlignment="1">
      <alignment horizontal="center" vertical="center"/>
    </xf>
    <xf numFmtId="0" fontId="104" fillId="70" borderId="97" xfId="20964" applyFont="1" applyFill="1" applyBorder="1" applyAlignment="1">
      <alignment horizontal="left" vertical="center" wrapText="1"/>
    </xf>
    <xf numFmtId="167" fontId="104" fillId="0" borderId="98" xfId="7" applyNumberFormat="1" applyFont="1" applyFill="1" applyBorder="1" applyAlignment="1" applyProtection="1">
      <alignment horizontal="right" vertical="center"/>
      <protection locked="0"/>
    </xf>
    <xf numFmtId="0" fontId="103" fillId="77" borderId="98" xfId="20964" applyFont="1" applyFill="1" applyBorder="1" applyAlignment="1">
      <alignment horizontal="center" vertical="center"/>
    </xf>
    <xf numFmtId="0" fontId="103" fillId="77" borderId="100" xfId="20964" applyFont="1" applyFill="1" applyBorder="1" applyAlignment="1">
      <alignment vertical="top" wrapText="1"/>
    </xf>
    <xf numFmtId="167" fontId="45" fillId="76" borderId="97" xfId="7" applyNumberFormat="1" applyFont="1" applyFill="1" applyBorder="1" applyAlignment="1">
      <alignment horizontal="right" vertical="center"/>
    </xf>
    <xf numFmtId="0" fontId="105" fillId="70" borderId="96" xfId="20964" applyFont="1" applyFill="1" applyBorder="1" applyAlignment="1">
      <alignment horizontal="center" vertical="center"/>
    </xf>
    <xf numFmtId="0" fontId="104" fillId="70" borderId="100" xfId="20964" applyFont="1" applyFill="1" applyBorder="1" applyAlignment="1">
      <alignment vertical="center" wrapText="1"/>
    </xf>
    <xf numFmtId="0" fontId="104" fillId="70" borderId="97" xfId="20964" applyFont="1" applyFill="1" applyBorder="1" applyAlignment="1">
      <alignment horizontal="left" vertical="center"/>
    </xf>
    <xf numFmtId="0" fontId="105" fillId="3" borderId="96" xfId="20964" applyFont="1" applyFill="1" applyBorder="1" applyAlignment="1">
      <alignment horizontal="center" vertical="center"/>
    </xf>
    <xf numFmtId="0" fontId="104" fillId="3" borderId="97" xfId="20964" applyFont="1" applyFill="1" applyBorder="1" applyAlignment="1">
      <alignment horizontal="left" vertical="center"/>
    </xf>
    <xf numFmtId="0" fontId="105" fillId="0" borderId="96" xfId="20964" applyFont="1" applyFill="1" applyBorder="1" applyAlignment="1">
      <alignment horizontal="center" vertical="center"/>
    </xf>
    <xf numFmtId="0" fontId="104" fillId="0" borderId="97" xfId="20964" applyFont="1" applyFill="1" applyBorder="1" applyAlignment="1">
      <alignment horizontal="left" vertical="center"/>
    </xf>
    <xf numFmtId="0" fontId="106" fillId="77" borderId="98" xfId="20964" applyFont="1" applyFill="1" applyBorder="1" applyAlignment="1">
      <alignment horizontal="center" vertical="center"/>
    </xf>
    <xf numFmtId="0" fontId="103" fillId="77" borderId="100" xfId="20964" applyFont="1" applyFill="1" applyBorder="1" applyAlignment="1">
      <alignment vertical="center"/>
    </xf>
    <xf numFmtId="167" fontId="104" fillId="77" borderId="98" xfId="7" applyNumberFormat="1" applyFont="1" applyFill="1" applyBorder="1" applyAlignment="1" applyProtection="1">
      <alignment horizontal="right" vertical="center"/>
      <protection locked="0"/>
    </xf>
    <xf numFmtId="0" fontId="103" fillId="76" borderId="99" xfId="20964" applyFont="1" applyFill="1" applyBorder="1" applyAlignment="1">
      <alignment vertical="center"/>
    </xf>
    <xf numFmtId="0" fontId="103" fillId="76" borderId="100" xfId="20964" applyFont="1" applyFill="1" applyBorder="1" applyAlignment="1">
      <alignment vertical="center"/>
    </xf>
    <xf numFmtId="167" fontId="103" fillId="76" borderId="97" xfId="7" applyNumberFormat="1" applyFont="1" applyFill="1" applyBorder="1" applyAlignment="1">
      <alignment horizontal="right" vertical="center"/>
    </xf>
    <xf numFmtId="0" fontId="108" fillId="3" borderId="96" xfId="20964" applyFont="1" applyFill="1" applyBorder="1" applyAlignment="1">
      <alignment horizontal="center" vertical="center"/>
    </xf>
    <xf numFmtId="0" fontId="109" fillId="77" borderId="98" xfId="20964" applyFont="1" applyFill="1" applyBorder="1" applyAlignment="1">
      <alignment horizontal="center" vertical="center"/>
    </xf>
    <xf numFmtId="0" fontId="45" fillId="77" borderId="100" xfId="20964" applyFont="1" applyFill="1" applyBorder="1" applyAlignment="1">
      <alignment vertical="center"/>
    </xf>
    <xf numFmtId="0" fontId="108" fillId="70" borderId="96" xfId="20964" applyFont="1" applyFill="1" applyBorder="1" applyAlignment="1">
      <alignment horizontal="center" vertical="center"/>
    </xf>
    <xf numFmtId="167" fontId="104" fillId="3" borderId="98" xfId="7" applyNumberFormat="1" applyFont="1" applyFill="1" applyBorder="1" applyAlignment="1" applyProtection="1">
      <alignment horizontal="right" vertical="center"/>
      <protection locked="0"/>
    </xf>
    <xf numFmtId="0" fontId="109" fillId="3" borderId="98" xfId="20964" applyFont="1" applyFill="1" applyBorder="1" applyAlignment="1">
      <alignment horizontal="center" vertical="center"/>
    </xf>
    <xf numFmtId="0" fontId="45" fillId="3" borderId="100" xfId="20964" applyFont="1" applyFill="1" applyBorder="1" applyAlignment="1">
      <alignment vertical="center"/>
    </xf>
    <xf numFmtId="0" fontId="105" fillId="70" borderId="98" xfId="20964" applyFont="1" applyFill="1" applyBorder="1" applyAlignment="1">
      <alignment horizontal="center" vertical="center"/>
    </xf>
    <xf numFmtId="0" fontId="19" fillId="70" borderId="98" xfId="20964" applyFont="1" applyFill="1" applyBorder="1" applyAlignment="1">
      <alignment horizontal="center" vertical="center"/>
    </xf>
    <xf numFmtId="0" fontId="99" fillId="0" borderId="98" xfId="0" applyFont="1" applyFill="1" applyBorder="1" applyAlignment="1">
      <alignment horizontal="left" vertical="center" wrapText="1"/>
    </xf>
    <xf numFmtId="10" fontId="95" fillId="0" borderId="98" xfId="20962" applyNumberFormat="1" applyFont="1" applyFill="1" applyBorder="1" applyAlignment="1">
      <alignment horizontal="left" vertical="center" wrapText="1"/>
    </xf>
    <xf numFmtId="10" fontId="3" fillId="0" borderId="98" xfId="20962" applyNumberFormat="1" applyFont="1" applyFill="1" applyBorder="1" applyAlignment="1">
      <alignment horizontal="left" vertical="center" wrapText="1"/>
    </xf>
    <xf numFmtId="10" fontId="4" fillId="36" borderId="98" xfId="0" applyNumberFormat="1" applyFont="1" applyFill="1" applyBorder="1" applyAlignment="1">
      <alignment horizontal="left" vertical="center" wrapText="1"/>
    </xf>
    <xf numFmtId="10" fontId="99" fillId="0" borderId="98" xfId="20962" applyNumberFormat="1" applyFont="1" applyFill="1" applyBorder="1" applyAlignment="1">
      <alignment horizontal="left" vertical="center" wrapText="1"/>
    </xf>
    <xf numFmtId="10" fontId="4" fillId="36" borderId="98" xfId="20962" applyNumberFormat="1" applyFont="1" applyFill="1" applyBorder="1" applyAlignment="1">
      <alignment horizontal="left" vertical="center" wrapText="1"/>
    </xf>
    <xf numFmtId="10" fontId="4" fillId="36" borderId="98" xfId="0" applyNumberFormat="1" applyFont="1" applyFill="1" applyBorder="1" applyAlignment="1">
      <alignment horizontal="center" vertical="center" wrapText="1"/>
    </xf>
    <xf numFmtId="10" fontId="101" fillId="0" borderId="21" xfId="20962" applyNumberFormat="1" applyFont="1" applyFill="1" applyBorder="1" applyAlignment="1" applyProtection="1">
      <alignment horizontal="left" vertical="center"/>
    </xf>
    <xf numFmtId="0" fontId="4" fillId="36" borderId="98" xfId="0" applyFont="1" applyFill="1" applyBorder="1" applyAlignment="1">
      <alignment horizontal="left" vertical="center" wrapText="1"/>
    </xf>
    <xf numFmtId="0" fontId="3" fillId="0" borderId="98" xfId="0" applyFont="1" applyFill="1" applyBorder="1" applyAlignment="1">
      <alignment horizontal="left" vertical="center" wrapText="1"/>
    </xf>
    <xf numFmtId="0" fontId="4" fillId="36" borderId="81" xfId="0" applyFont="1" applyFill="1" applyBorder="1" applyAlignment="1">
      <alignment vertical="center" wrapText="1"/>
    </xf>
    <xf numFmtId="0" fontId="4" fillId="36" borderId="97" xfId="0" applyFont="1" applyFill="1" applyBorder="1" applyAlignment="1">
      <alignment vertical="center" wrapText="1"/>
    </xf>
    <xf numFmtId="0" fontId="4" fillId="36" borderId="68" xfId="0" applyFont="1" applyFill="1" applyBorder="1" applyAlignment="1">
      <alignment vertical="center" wrapText="1"/>
    </xf>
    <xf numFmtId="0" fontId="4" fillId="36" borderId="28" xfId="0" applyFont="1" applyFill="1" applyBorder="1" applyAlignment="1">
      <alignment vertical="center" wrapText="1"/>
    </xf>
    <xf numFmtId="0" fontId="84" fillId="0" borderId="98" xfId="0" applyFont="1" applyBorder="1"/>
    <xf numFmtId="0" fontId="6" fillId="0" borderId="98" xfId="17" applyFill="1" applyBorder="1" applyAlignment="1" applyProtection="1">
      <alignment horizontal="left" vertical="center"/>
    </xf>
    <xf numFmtId="0" fontId="6" fillId="0" borderId="98" xfId="17" applyBorder="1" applyAlignment="1" applyProtection="1"/>
    <xf numFmtId="0" fontId="84" fillId="0" borderId="98" xfId="0" applyFont="1" applyFill="1" applyBorder="1"/>
    <xf numFmtId="0" fontId="6" fillId="0" borderId="98" xfId="17" applyFill="1" applyBorder="1" applyAlignment="1" applyProtection="1">
      <alignment horizontal="left" vertical="center" wrapText="1"/>
    </xf>
    <xf numFmtId="0" fontId="6" fillId="0" borderId="98"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2" fillId="0" borderId="3" xfId="0" applyFont="1" applyBorder="1" applyAlignment="1">
      <alignment wrapText="1"/>
    </xf>
    <xf numFmtId="0" fontId="84" fillId="0" borderId="18" xfId="0" applyFont="1" applyBorder="1" applyAlignment="1"/>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3" fontId="102" fillId="36" borderId="98" xfId="0" applyNumberFormat="1" applyFont="1" applyFill="1" applyBorder="1" applyAlignment="1">
      <alignment vertical="center" wrapText="1"/>
    </xf>
    <xf numFmtId="3" fontId="102" fillId="36" borderId="99" xfId="0" applyNumberFormat="1" applyFont="1" applyFill="1" applyBorder="1" applyAlignment="1">
      <alignment vertical="center" wrapText="1"/>
    </xf>
    <xf numFmtId="3" fontId="102" fillId="36" borderId="23" xfId="0" applyNumberFormat="1" applyFont="1" applyFill="1" applyBorder="1" applyAlignment="1">
      <alignment vertical="center" wrapText="1"/>
    </xf>
    <xf numFmtId="3" fontId="102" fillId="36" borderId="83" xfId="0" applyNumberFormat="1" applyFont="1" applyFill="1" applyBorder="1" applyAlignment="1">
      <alignment vertical="center" wrapText="1"/>
    </xf>
    <xf numFmtId="3" fontId="102" fillId="36" borderId="37"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72" fontId="2" fillId="37" borderId="0" xfId="20" applyFont="1" applyBorder="1"/>
    <xf numFmtId="172" fontId="2" fillId="37" borderId="95"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3" xfId="0" applyFont="1" applyFill="1" applyBorder="1"/>
    <xf numFmtId="0" fontId="3" fillId="3" borderId="101" xfId="0" applyFont="1" applyFill="1" applyBorder="1" applyAlignment="1">
      <alignment wrapText="1"/>
    </xf>
    <xf numFmtId="0" fontId="3" fillId="3" borderId="102" xfId="0" applyFont="1" applyFill="1" applyBorder="1"/>
    <xf numFmtId="0" fontId="4" fillId="3" borderId="74" xfId="0" applyFont="1" applyFill="1" applyBorder="1" applyAlignment="1">
      <alignment horizontal="center" wrapText="1"/>
    </xf>
    <xf numFmtId="0" fontId="3" fillId="0" borderId="98" xfId="0" applyFont="1" applyFill="1" applyBorder="1" applyAlignment="1">
      <alignment horizontal="center"/>
    </xf>
    <xf numFmtId="0" fontId="3" fillId="0" borderId="98" xfId="0" applyFont="1" applyBorder="1" applyAlignment="1">
      <alignment horizontal="center"/>
    </xf>
    <xf numFmtId="0" fontId="3" fillId="3" borderId="62"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5" xfId="0" applyFont="1" applyFill="1" applyBorder="1" applyAlignment="1">
      <alignment horizontal="center" vertical="center" wrapText="1"/>
    </xf>
    <xf numFmtId="0" fontId="3" fillId="0" borderId="17" xfId="0" applyFont="1" applyBorder="1"/>
    <xf numFmtId="0" fontId="3" fillId="0" borderId="98" xfId="0" applyFont="1" applyBorder="1" applyAlignment="1">
      <alignment wrapText="1"/>
    </xf>
    <xf numFmtId="0" fontId="98" fillId="0" borderId="98" xfId="0" applyFont="1" applyBorder="1" applyAlignment="1">
      <alignment horizontal="left" wrapText="1" indent="2"/>
    </xf>
    <xf numFmtId="0" fontId="4" fillId="0" borderId="17" xfId="0" applyFont="1" applyBorder="1"/>
    <xf numFmtId="0" fontId="4" fillId="0" borderId="98" xfId="0" applyFont="1" applyBorder="1" applyAlignment="1">
      <alignment wrapText="1"/>
    </xf>
    <xf numFmtId="0" fontId="110" fillId="3" borderId="62" xfId="0" applyFont="1" applyFill="1" applyBorder="1" applyAlignment="1">
      <alignment horizontal="left"/>
    </xf>
    <xf numFmtId="0" fontId="110" fillId="3" borderId="0" xfId="0" applyFont="1" applyFill="1" applyBorder="1" applyAlignment="1">
      <alignment horizontal="center"/>
    </xf>
    <xf numFmtId="0" fontId="98" fillId="0" borderId="98"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5" xfId="0" applyFont="1" applyFill="1" applyBorder="1"/>
    <xf numFmtId="0" fontId="4" fillId="0" borderId="20" xfId="0" applyFont="1" applyBorder="1"/>
    <xf numFmtId="0" fontId="4" fillId="0" borderId="21" xfId="0" applyFont="1" applyBorder="1" applyAlignment="1">
      <alignment wrapText="1"/>
    </xf>
    <xf numFmtId="10" fontId="4" fillId="0" borderId="22" xfId="20962" applyNumberFormat="1" applyFont="1" applyBorder="1"/>
    <xf numFmtId="0" fontId="2" fillId="2" borderId="86" xfId="0" applyFont="1" applyFill="1" applyBorder="1" applyAlignment="1">
      <alignment horizontal="right" vertical="center"/>
    </xf>
    <xf numFmtId="0" fontId="2" fillId="0" borderId="96" xfId="0" applyFont="1" applyBorder="1" applyAlignment="1">
      <alignment vertical="center" wrapText="1"/>
    </xf>
    <xf numFmtId="0" fontId="111" fillId="0" borderId="0" xfId="11" applyFont="1" applyFill="1" applyBorder="1" applyProtection="1"/>
    <xf numFmtId="0" fontId="111" fillId="0" borderId="0" xfId="11" applyFont="1" applyFill="1" applyBorder="1" applyAlignment="1" applyProtection="1"/>
    <xf numFmtId="0" fontId="113" fillId="0" borderId="0" xfId="11" applyFont="1" applyFill="1" applyBorder="1" applyAlignment="1" applyProtection="1"/>
    <xf numFmtId="0" fontId="112" fillId="0" borderId="0" xfId="0" applyFont="1" applyFill="1"/>
    <xf numFmtId="0" fontId="114" fillId="0" borderId="67" xfId="0" applyNumberFormat="1" applyFont="1" applyFill="1" applyBorder="1" applyAlignment="1">
      <alignment horizontal="left" vertical="center" wrapText="1"/>
    </xf>
    <xf numFmtId="0" fontId="6" fillId="0" borderId="113" xfId="17" applyBorder="1" applyAlignment="1" applyProtection="1"/>
    <xf numFmtId="0" fontId="112" fillId="0" borderId="0" xfId="0" applyFont="1" applyFill="1" applyAlignment="1">
      <alignment horizontal="left" vertical="top" wrapText="1"/>
    </xf>
    <xf numFmtId="0" fontId="2" fillId="0" borderId="113" xfId="0" applyFont="1" applyFill="1" applyBorder="1" applyAlignment="1" applyProtection="1">
      <alignment horizontal="center" vertical="center" wrapText="1"/>
    </xf>
    <xf numFmtId="0" fontId="110" fillId="0" borderId="113" xfId="0" applyFont="1" applyBorder="1" applyAlignment="1">
      <alignment horizontal="center" vertical="center"/>
    </xf>
    <xf numFmtId="0" fontId="0" fillId="0" borderId="113" xfId="0" applyBorder="1" applyAlignment="1">
      <alignment horizontal="center"/>
    </xf>
    <xf numFmtId="0" fontId="123" fillId="3" borderId="113" xfId="20966" applyFont="1" applyFill="1" applyBorder="1" applyAlignment="1">
      <alignment horizontal="left" vertical="center" wrapText="1"/>
    </xf>
    <xf numFmtId="0" fontId="124" fillId="0" borderId="113" xfId="20966" applyFont="1" applyFill="1" applyBorder="1" applyAlignment="1">
      <alignment horizontal="left" vertical="center" wrapText="1" indent="1"/>
    </xf>
    <xf numFmtId="0" fontId="125" fillId="3" borderId="123" xfId="0" applyFont="1" applyFill="1" applyBorder="1" applyAlignment="1">
      <alignment horizontal="left" vertical="center" wrapText="1"/>
    </xf>
    <xf numFmtId="0" fontId="124" fillId="3" borderId="113" xfId="20966" applyFont="1" applyFill="1" applyBorder="1" applyAlignment="1">
      <alignment horizontal="left" vertical="center" wrapText="1" indent="1"/>
    </xf>
    <xf numFmtId="0" fontId="123" fillId="0" borderId="123" xfId="0" applyFont="1" applyFill="1" applyBorder="1" applyAlignment="1">
      <alignment horizontal="left" vertical="center" wrapText="1"/>
    </xf>
    <xf numFmtId="0" fontId="125" fillId="0" borderId="123" xfId="0" applyFont="1" applyFill="1" applyBorder="1" applyAlignment="1">
      <alignment horizontal="left" vertical="center" wrapText="1"/>
    </xf>
    <xf numFmtId="0" fontId="125" fillId="0" borderId="123" xfId="0" applyFont="1" applyFill="1" applyBorder="1" applyAlignment="1">
      <alignment vertical="center" wrapText="1"/>
    </xf>
    <xf numFmtId="0" fontId="126" fillId="0" borderId="123" xfId="0" applyFont="1" applyFill="1" applyBorder="1" applyAlignment="1">
      <alignment horizontal="left" vertical="center" wrapText="1" indent="1"/>
    </xf>
    <xf numFmtId="0" fontId="126" fillId="3" borderId="123" xfId="0" applyFont="1" applyFill="1" applyBorder="1" applyAlignment="1">
      <alignment horizontal="left" vertical="center" wrapText="1" indent="1"/>
    </xf>
    <xf numFmtId="0" fontId="125" fillId="3" borderId="124" xfId="0" applyFont="1" applyFill="1" applyBorder="1" applyAlignment="1">
      <alignment horizontal="left" vertical="center" wrapText="1"/>
    </xf>
    <xf numFmtId="0" fontId="126" fillId="0" borderId="113" xfId="20966" applyFont="1" applyFill="1" applyBorder="1" applyAlignment="1">
      <alignment horizontal="left" vertical="center" wrapText="1" indent="1"/>
    </xf>
    <xf numFmtId="0" fontId="125" fillId="0" borderId="113" xfId="0" applyFont="1" applyFill="1" applyBorder="1" applyAlignment="1">
      <alignment horizontal="left" vertical="center" wrapText="1"/>
    </xf>
    <xf numFmtId="0" fontId="127" fillId="0" borderId="113" xfId="20966" applyFont="1" applyFill="1" applyBorder="1" applyAlignment="1">
      <alignment horizontal="center" vertical="center" wrapText="1"/>
    </xf>
    <xf numFmtId="0" fontId="125" fillId="3" borderId="125" xfId="0" applyFont="1" applyFill="1" applyBorder="1" applyAlignment="1">
      <alignment horizontal="left" vertical="center" wrapText="1"/>
    </xf>
    <xf numFmtId="0" fontId="0" fillId="0" borderId="126" xfId="0" applyBorder="1" applyAlignment="1">
      <alignment horizontal="center"/>
    </xf>
    <xf numFmtId="0" fontId="124" fillId="3" borderId="126" xfId="20966" applyFont="1" applyFill="1" applyBorder="1" applyAlignment="1">
      <alignment horizontal="left" vertical="center" wrapText="1" indent="1"/>
    </xf>
    <xf numFmtId="0" fontId="124" fillId="3" borderId="123" xfId="0" applyFont="1" applyFill="1" applyBorder="1" applyAlignment="1">
      <alignment horizontal="left" vertical="center" wrapText="1" indent="1"/>
    </xf>
    <xf numFmtId="0" fontId="124" fillId="0" borderId="126" xfId="20966" applyFont="1" applyFill="1" applyBorder="1" applyAlignment="1">
      <alignment horizontal="left" vertical="center" wrapText="1" indent="1"/>
    </xf>
    <xf numFmtId="0" fontId="125" fillId="0" borderId="123" xfId="0" applyFont="1" applyBorder="1" applyAlignment="1">
      <alignment horizontal="left" vertical="center" wrapText="1"/>
    </xf>
    <xf numFmtId="0" fontId="124" fillId="0" borderId="123" xfId="0" applyFont="1" applyBorder="1" applyAlignment="1">
      <alignment horizontal="left" vertical="center" wrapText="1" indent="1"/>
    </xf>
    <xf numFmtId="0" fontId="124" fillId="0" borderId="124" xfId="0" applyFont="1" applyBorder="1" applyAlignment="1">
      <alignment horizontal="left" vertical="center" wrapText="1" indent="1"/>
    </xf>
    <xf numFmtId="0" fontId="125" fillId="0" borderId="126" xfId="20966" applyFont="1" applyFill="1" applyBorder="1" applyAlignment="1">
      <alignment horizontal="left" vertical="center" wrapText="1"/>
    </xf>
    <xf numFmtId="0" fontId="125" fillId="0" borderId="126" xfId="0" applyFont="1" applyFill="1" applyBorder="1" applyAlignment="1">
      <alignment vertical="center" wrapText="1"/>
    </xf>
    <xf numFmtId="0" fontId="127" fillId="0" borderId="126" xfId="20966" applyFont="1" applyFill="1" applyBorder="1" applyAlignment="1">
      <alignment horizontal="center" vertical="center" wrapText="1"/>
    </xf>
    <xf numFmtId="0" fontId="125" fillId="3" borderId="126" xfId="20966" applyFont="1" applyFill="1" applyBorder="1" applyAlignment="1">
      <alignment horizontal="left" vertical="center" wrapText="1"/>
    </xf>
    <xf numFmtId="0" fontId="128" fillId="0" borderId="0" xfId="0" applyFont="1" applyAlignment="1">
      <alignment horizontal="justify"/>
    </xf>
    <xf numFmtId="0" fontId="125" fillId="0" borderId="126"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6" xfId="0" applyFont="1" applyFill="1" applyBorder="1" applyAlignment="1" applyProtection="1">
      <alignment horizontal="center" vertical="center" wrapText="1"/>
    </xf>
    <xf numFmtId="0" fontId="0" fillId="0" borderId="126" xfId="0" applyBorder="1" applyAlignment="1">
      <alignment horizontal="center" vertical="center"/>
    </xf>
    <xf numFmtId="0" fontId="125" fillId="0" borderId="131" xfId="0" applyFont="1" applyFill="1" applyBorder="1" applyAlignment="1">
      <alignment horizontal="justify" vertical="center" wrapText="1"/>
    </xf>
    <xf numFmtId="0" fontId="124" fillId="0" borderId="123" xfId="0" applyFont="1" applyFill="1" applyBorder="1" applyAlignment="1">
      <alignment horizontal="left" vertical="center" wrapText="1" indent="1"/>
    </xf>
    <xf numFmtId="0" fontId="124" fillId="0" borderId="124" xfId="0" applyFont="1" applyFill="1" applyBorder="1" applyAlignment="1">
      <alignment horizontal="left" vertical="center" wrapText="1" indent="1"/>
    </xf>
    <xf numFmtId="0" fontId="125" fillId="0" borderId="123" xfId="0" applyFont="1" applyFill="1" applyBorder="1" applyAlignment="1">
      <alignment horizontal="justify" vertical="center" wrapText="1"/>
    </xf>
    <xf numFmtId="0" fontId="123" fillId="0" borderId="123" xfId="0" applyFont="1" applyFill="1" applyBorder="1" applyAlignment="1">
      <alignment horizontal="justify" vertical="center" wrapText="1"/>
    </xf>
    <xf numFmtId="0" fontId="125" fillId="3" borderId="123" xfId="0" applyFont="1" applyFill="1" applyBorder="1" applyAlignment="1">
      <alignment horizontal="justify" vertical="center" wrapText="1"/>
    </xf>
    <xf numFmtId="0" fontId="125" fillId="0" borderId="124" xfId="0" applyFont="1" applyFill="1" applyBorder="1" applyAlignment="1">
      <alignment horizontal="justify" vertical="center" wrapText="1"/>
    </xf>
    <xf numFmtId="0" fontId="125" fillId="0" borderId="125" xfId="0" applyFont="1" applyFill="1" applyBorder="1" applyAlignment="1">
      <alignment horizontal="justify" vertical="center" wrapText="1"/>
    </xf>
    <xf numFmtId="0" fontId="123" fillId="0" borderId="123" xfId="0" applyFont="1" applyFill="1" applyBorder="1" applyAlignment="1">
      <alignment vertical="center" wrapText="1"/>
    </xf>
    <xf numFmtId="0" fontId="124" fillId="0" borderId="123" xfId="0" applyFont="1" applyFill="1" applyBorder="1" applyAlignment="1">
      <alignment horizontal="left" vertical="center" wrapText="1"/>
    </xf>
    <xf numFmtId="0" fontId="125" fillId="0" borderId="132" xfId="0" applyFont="1" applyFill="1" applyBorder="1" applyAlignment="1">
      <alignment vertical="center" wrapText="1"/>
    </xf>
    <xf numFmtId="0" fontId="125" fillId="3" borderId="123" xfId="0" applyFont="1" applyFill="1" applyBorder="1" applyAlignment="1">
      <alignment vertical="center" wrapText="1"/>
    </xf>
    <xf numFmtId="0" fontId="103" fillId="0" borderId="129" xfId="0" applyNumberFormat="1" applyFont="1" applyFill="1" applyBorder="1" applyAlignment="1">
      <alignment vertical="center" wrapText="1"/>
    </xf>
    <xf numFmtId="0" fontId="2" fillId="0" borderId="129" xfId="0" applyNumberFormat="1" applyFont="1" applyFill="1" applyBorder="1" applyAlignment="1">
      <alignment horizontal="left" vertical="center" wrapText="1" indent="4"/>
    </xf>
    <xf numFmtId="0" fontId="45" fillId="0" borderId="129" xfId="0" applyNumberFormat="1" applyFont="1" applyFill="1" applyBorder="1" applyAlignment="1">
      <alignment vertical="center" wrapText="1"/>
    </xf>
    <xf numFmtId="0" fontId="2" fillId="0" borderId="126" xfId="0" applyFont="1" applyFill="1" applyBorder="1" applyAlignment="1" applyProtection="1">
      <alignment horizontal="left" vertical="center" indent="11"/>
      <protection locked="0"/>
    </xf>
    <xf numFmtId="0" fontId="46" fillId="0" borderId="126" xfId="0" applyFont="1" applyFill="1" applyBorder="1" applyAlignment="1" applyProtection="1">
      <alignment horizontal="left" vertical="center" indent="17"/>
      <protection locked="0"/>
    </xf>
    <xf numFmtId="0" fontId="110" fillId="0" borderId="126" xfId="0" applyFont="1" applyBorder="1" applyAlignment="1">
      <alignment vertical="center"/>
    </xf>
    <xf numFmtId="0" fontId="94" fillId="0" borderId="126" xfId="0" applyNumberFormat="1" applyFont="1" applyFill="1" applyBorder="1" applyAlignment="1">
      <alignment vertical="center" wrapText="1"/>
    </xf>
    <xf numFmtId="0" fontId="95" fillId="0" borderId="129" xfId="0" applyNumberFormat="1" applyFont="1" applyFill="1" applyBorder="1" applyAlignment="1">
      <alignment horizontal="left" vertical="center" wrapText="1"/>
    </xf>
    <xf numFmtId="0" fontId="2" fillId="0" borderId="129" xfId="0" applyNumberFormat="1" applyFont="1" applyFill="1" applyBorder="1" applyAlignment="1">
      <alignment horizontal="left" vertical="center" wrapText="1"/>
    </xf>
    <xf numFmtId="196" fontId="93" fillId="0" borderId="0" xfId="0" applyNumberFormat="1" applyFont="1" applyFill="1" applyBorder="1" applyAlignment="1" applyProtection="1">
      <alignment horizontal="right"/>
    </xf>
    <xf numFmtId="0" fontId="124" fillId="3" borderId="124" xfId="0" applyFont="1" applyFill="1" applyBorder="1" applyAlignment="1">
      <alignment horizontal="left" vertical="center" wrapText="1" indent="1"/>
    </xf>
    <xf numFmtId="0" fontId="124" fillId="3" borderId="126" xfId="0" applyFont="1" applyFill="1" applyBorder="1" applyAlignment="1">
      <alignment horizontal="left" vertical="center" wrapText="1" indent="1"/>
    </xf>
    <xf numFmtId="0" fontId="125" fillId="0" borderId="126" xfId="0" applyFont="1" applyBorder="1" applyAlignment="1">
      <alignment horizontal="left" vertical="center" wrapText="1"/>
    </xf>
    <xf numFmtId="0" fontId="124" fillId="0" borderId="126" xfId="0" applyFont="1" applyBorder="1" applyAlignment="1">
      <alignment horizontal="left" vertical="center" wrapText="1" indent="1"/>
    </xf>
    <xf numFmtId="0" fontId="125" fillId="3" borderId="126" xfId="0" applyFont="1" applyFill="1" applyBorder="1" applyAlignment="1">
      <alignment horizontal="left" vertical="center" wrapText="1"/>
    </xf>
    <xf numFmtId="0" fontId="126" fillId="3" borderId="126" xfId="0" applyFont="1" applyFill="1" applyBorder="1" applyAlignment="1">
      <alignment horizontal="left" vertical="center" wrapText="1" indent="1"/>
    </xf>
    <xf numFmtId="0" fontId="128" fillId="0" borderId="126" xfId="0" applyFont="1" applyBorder="1" applyAlignment="1">
      <alignment horizontal="justify"/>
    </xf>
    <xf numFmtId="0" fontId="124" fillId="0" borderId="126" xfId="0" applyFont="1" applyFill="1" applyBorder="1" applyAlignment="1">
      <alignment horizontal="left" vertical="center" wrapText="1" indent="1"/>
    </xf>
    <xf numFmtId="0" fontId="112" fillId="0" borderId="0" xfId="0" applyFont="1"/>
    <xf numFmtId="0" fontId="115" fillId="0" borderId="126" xfId="0" applyFont="1" applyBorder="1"/>
    <xf numFmtId="49" fontId="117" fillId="0" borderId="126" xfId="5" applyNumberFormat="1" applyFont="1" applyFill="1" applyBorder="1" applyAlignment="1" applyProtection="1">
      <alignment horizontal="right" vertical="center"/>
      <protection locked="0"/>
    </xf>
    <xf numFmtId="0" fontId="116" fillId="3" borderId="126" xfId="13" applyFont="1" applyFill="1" applyBorder="1" applyAlignment="1" applyProtection="1">
      <alignment horizontal="left" vertical="center" wrapText="1"/>
      <protection locked="0"/>
    </xf>
    <xf numFmtId="49" fontId="116" fillId="3" borderId="126" xfId="5" applyNumberFormat="1" applyFont="1" applyFill="1" applyBorder="1" applyAlignment="1" applyProtection="1">
      <alignment horizontal="right" vertical="center"/>
      <protection locked="0"/>
    </xf>
    <xf numFmtId="0" fontId="116" fillId="0" borderId="126" xfId="13" applyFont="1" applyFill="1" applyBorder="1" applyAlignment="1" applyProtection="1">
      <alignment horizontal="left" vertical="center" wrapText="1"/>
      <protection locked="0"/>
    </xf>
    <xf numFmtId="49" fontId="116" fillId="0" borderId="126" xfId="5" applyNumberFormat="1" applyFont="1" applyFill="1" applyBorder="1" applyAlignment="1" applyProtection="1">
      <alignment horizontal="right" vertical="center"/>
      <protection locked="0"/>
    </xf>
    <xf numFmtId="0" fontId="118" fillId="0" borderId="126" xfId="13" applyFont="1" applyFill="1" applyBorder="1" applyAlignment="1" applyProtection="1">
      <alignment horizontal="left" vertical="center" wrapText="1"/>
      <protection locked="0"/>
    </xf>
    <xf numFmtId="0" fontId="115" fillId="0" borderId="126" xfId="0" applyFont="1" applyFill="1" applyBorder="1" applyAlignment="1">
      <alignment horizontal="center" vertical="center" wrapText="1"/>
    </xf>
    <xf numFmtId="14" fontId="112" fillId="0" borderId="0" xfId="0" applyNumberFormat="1" applyFont="1"/>
    <xf numFmtId="43" fontId="95" fillId="0" borderId="0" xfId="7" applyFont="1"/>
    <xf numFmtId="0" fontId="112" fillId="0" borderId="0" xfId="0" applyFont="1" applyAlignment="1">
      <alignment wrapText="1"/>
    </xf>
    <xf numFmtId="0" fontId="111" fillId="0" borderId="126" xfId="0" applyFont="1" applyBorder="1"/>
    <xf numFmtId="0" fontId="111" fillId="0" borderId="126" xfId="0" applyFont="1" applyFill="1" applyBorder="1"/>
    <xf numFmtId="0" fontId="111" fillId="0" borderId="126" xfId="0" applyFont="1" applyBorder="1" applyAlignment="1">
      <alignment horizontal="left" indent="8"/>
    </xf>
    <xf numFmtId="0" fontId="111" fillId="0" borderId="126" xfId="0" applyFont="1" applyBorder="1" applyAlignment="1">
      <alignment wrapText="1"/>
    </xf>
    <xf numFmtId="0" fontId="115" fillId="0" borderId="0" xfId="0" applyFont="1"/>
    <xf numFmtId="0" fontId="114" fillId="0" borderId="126" xfId="0" applyFont="1" applyBorder="1"/>
    <xf numFmtId="49" fontId="117" fillId="0" borderId="126" xfId="5" applyNumberFormat="1" applyFont="1" applyFill="1" applyBorder="1" applyAlignment="1" applyProtection="1">
      <alignment horizontal="right" vertical="center" wrapText="1"/>
      <protection locked="0"/>
    </xf>
    <xf numFmtId="49" fontId="116" fillId="3" borderId="126" xfId="5" applyNumberFormat="1" applyFont="1" applyFill="1" applyBorder="1" applyAlignment="1" applyProtection="1">
      <alignment horizontal="right" vertical="center" wrapText="1"/>
      <protection locked="0"/>
    </xf>
    <xf numFmtId="49" fontId="116" fillId="0" borderId="126" xfId="5" applyNumberFormat="1" applyFont="1" applyFill="1" applyBorder="1" applyAlignment="1" applyProtection="1">
      <alignment horizontal="right" vertical="center" wrapText="1"/>
      <protection locked="0"/>
    </xf>
    <xf numFmtId="0" fontId="111" fillId="0" borderId="126" xfId="0" applyFont="1" applyBorder="1" applyAlignment="1">
      <alignment horizontal="center" vertical="center" wrapText="1"/>
    </xf>
    <xf numFmtId="0" fontId="111" fillId="0" borderId="130" xfId="0" applyFont="1" applyFill="1" applyBorder="1" applyAlignment="1">
      <alignment horizontal="center" vertical="center" wrapText="1"/>
    </xf>
    <xf numFmtId="0" fontId="111" fillId="0" borderId="126" xfId="0" applyFont="1" applyBorder="1" applyAlignment="1">
      <alignment horizontal="center" vertical="center"/>
    </xf>
    <xf numFmtId="0" fontId="111" fillId="0" borderId="0" xfId="0" applyFont="1"/>
    <xf numFmtId="0" fontId="111" fillId="0" borderId="0" xfId="0" applyFont="1" applyAlignment="1">
      <alignment wrapText="1"/>
    </xf>
    <xf numFmtId="0" fontId="112" fillId="0" borderId="0" xfId="0" applyFont="1" applyBorder="1"/>
    <xf numFmtId="0" fontId="112" fillId="0" borderId="0" xfId="0" applyFont="1" applyBorder="1" applyAlignment="1">
      <alignment horizontal="left"/>
    </xf>
    <xf numFmtId="0" fontId="114" fillId="0" borderId="126" xfId="0" applyFont="1" applyFill="1" applyBorder="1"/>
    <xf numFmtId="0" fontId="111" fillId="0" borderId="126" xfId="0" applyNumberFormat="1" applyFont="1" applyFill="1" applyBorder="1" applyAlignment="1">
      <alignment horizontal="left" vertical="center" wrapText="1"/>
    </xf>
    <xf numFmtId="0" fontId="114" fillId="0" borderId="126" xfId="0" applyFont="1" applyFill="1" applyBorder="1" applyAlignment="1">
      <alignment horizontal="left" wrapText="1" indent="1"/>
    </xf>
    <xf numFmtId="0" fontId="114" fillId="0" borderId="126" xfId="0" applyFont="1" applyFill="1" applyBorder="1" applyAlignment="1">
      <alignment horizontal="left" vertical="center" indent="1"/>
    </xf>
    <xf numFmtId="0" fontId="111" fillId="0" borderId="126" xfId="0" applyFont="1" applyFill="1" applyBorder="1" applyAlignment="1">
      <alignment horizontal="left" wrapText="1" indent="1"/>
    </xf>
    <xf numFmtId="0" fontId="111" fillId="0" borderId="126" xfId="0" applyFont="1" applyFill="1" applyBorder="1" applyAlignment="1">
      <alignment horizontal="left" indent="1"/>
    </xf>
    <xf numFmtId="0" fontId="111" fillId="0" borderId="126" xfId="0" applyFont="1" applyFill="1" applyBorder="1" applyAlignment="1">
      <alignment horizontal="left" wrapText="1" indent="4"/>
    </xf>
    <xf numFmtId="0" fontId="111" fillId="0" borderId="126" xfId="0" applyNumberFormat="1" applyFont="1" applyFill="1" applyBorder="1" applyAlignment="1">
      <alignment horizontal="left" indent="3"/>
    </xf>
    <xf numFmtId="0" fontId="114" fillId="0" borderId="126" xfId="0" applyFont="1" applyFill="1" applyBorder="1" applyAlignment="1">
      <alignment horizontal="left" indent="1"/>
    </xf>
    <xf numFmtId="0" fontId="112" fillId="78" borderId="126" xfId="0" applyFont="1" applyFill="1" applyBorder="1"/>
    <xf numFmtId="0" fontId="115" fillId="0" borderId="7" xfId="0" applyFont="1" applyBorder="1"/>
    <xf numFmtId="0" fontId="115" fillId="0" borderId="126" xfId="0" applyFont="1" applyFill="1" applyBorder="1"/>
    <xf numFmtId="0" fontId="112" fillId="0" borderId="126" xfId="0" applyFont="1" applyFill="1" applyBorder="1" applyAlignment="1">
      <alignment horizontal="left" wrapText="1" indent="2"/>
    </xf>
    <xf numFmtId="0" fontId="112" fillId="0" borderId="126" xfId="0" applyFont="1" applyFill="1" applyBorder="1"/>
    <xf numFmtId="0" fontId="112" fillId="0" borderId="126" xfId="0" applyFont="1" applyFill="1" applyBorder="1" applyAlignment="1">
      <alignment horizontal="left" wrapText="1"/>
    </xf>
    <xf numFmtId="0" fontId="111" fillId="0" borderId="0" xfId="0" applyFont="1" applyBorder="1"/>
    <xf numFmtId="0" fontId="111" fillId="0" borderId="126" xfId="0" applyFont="1" applyBorder="1" applyAlignment="1">
      <alignment horizontal="left" indent="1"/>
    </xf>
    <xf numFmtId="0" fontId="111" fillId="0" borderId="126" xfId="0" applyFont="1" applyBorder="1" applyAlignment="1">
      <alignment horizontal="center"/>
    </xf>
    <xf numFmtId="0" fontId="111" fillId="0" borderId="0" xfId="0" applyFont="1" applyBorder="1" applyAlignment="1">
      <alignment horizontal="center" vertical="center"/>
    </xf>
    <xf numFmtId="0" fontId="111" fillId="0" borderId="126" xfId="0" applyFont="1" applyFill="1" applyBorder="1" applyAlignment="1">
      <alignment horizontal="center" vertical="center" wrapText="1"/>
    </xf>
    <xf numFmtId="0" fontId="111" fillId="0" borderId="7" xfId="0" applyFont="1" applyBorder="1" applyAlignment="1">
      <alignment horizontal="center" vertical="center" wrapText="1"/>
    </xf>
    <xf numFmtId="0" fontId="111" fillId="0" borderId="7" xfId="0" applyFont="1" applyBorder="1" applyAlignment="1">
      <alignment wrapText="1"/>
    </xf>
    <xf numFmtId="0" fontId="111" fillId="0" borderId="0" xfId="0" applyFont="1" applyBorder="1" applyAlignment="1">
      <alignment horizontal="center" vertical="center" wrapText="1"/>
    </xf>
    <xf numFmtId="0" fontId="111" fillId="0" borderId="105" xfId="0" applyFont="1" applyFill="1" applyBorder="1" applyAlignment="1">
      <alignment horizontal="center" vertical="center" wrapText="1"/>
    </xf>
    <xf numFmtId="0" fontId="111" fillId="0" borderId="0" xfId="0" applyFont="1" applyFill="1" applyBorder="1" applyAlignment="1">
      <alignment horizontal="center" vertical="center" wrapText="1"/>
    </xf>
    <xf numFmtId="0" fontId="111" fillId="0" borderId="129" xfId="0" applyFont="1" applyFill="1" applyBorder="1" applyAlignment="1">
      <alignment horizontal="center" vertical="center" wrapText="1"/>
    </xf>
    <xf numFmtId="0" fontId="111" fillId="0" borderId="106" xfId="0" applyFont="1" applyFill="1" applyBorder="1" applyAlignment="1">
      <alignment horizontal="center" vertical="center" wrapText="1"/>
    </xf>
    <xf numFmtId="0" fontId="111" fillId="0" borderId="0" xfId="0" applyFont="1" applyFill="1"/>
    <xf numFmtId="0" fontId="111" fillId="0" borderId="22" xfId="0" applyFont="1" applyFill="1" applyBorder="1"/>
    <xf numFmtId="0" fontId="111" fillId="0" borderId="21" xfId="0" applyFont="1" applyFill="1" applyBorder="1"/>
    <xf numFmtId="49" fontId="111" fillId="0" borderId="22" xfId="0" applyNumberFormat="1" applyFont="1" applyFill="1" applyBorder="1" applyAlignment="1">
      <alignment horizontal="left" wrapText="1" indent="1"/>
    </xf>
    <xf numFmtId="0" fontId="111" fillId="0" borderId="20" xfId="0" applyNumberFormat="1" applyFont="1" applyFill="1" applyBorder="1" applyAlignment="1">
      <alignment horizontal="left" wrapText="1" indent="1"/>
    </xf>
    <xf numFmtId="49" fontId="111" fillId="0" borderId="80" xfId="0" applyNumberFormat="1" applyFont="1" applyFill="1" applyBorder="1" applyAlignment="1">
      <alignment horizontal="left" wrapText="1" indent="1"/>
    </xf>
    <xf numFmtId="0" fontId="111" fillId="0" borderId="17" xfId="0" applyNumberFormat="1" applyFont="1" applyFill="1" applyBorder="1" applyAlignment="1">
      <alignment horizontal="left" wrapText="1" indent="1"/>
    </xf>
    <xf numFmtId="49" fontId="111" fillId="0" borderId="17" xfId="0" applyNumberFormat="1" applyFont="1" applyFill="1" applyBorder="1" applyAlignment="1">
      <alignment horizontal="left" wrapText="1" indent="3"/>
    </xf>
    <xf numFmtId="49" fontId="111" fillId="0" borderId="80" xfId="0" applyNumberFormat="1" applyFont="1" applyFill="1" applyBorder="1" applyAlignment="1">
      <alignment horizontal="left" wrapText="1" indent="3"/>
    </xf>
    <xf numFmtId="49" fontId="111" fillId="0" borderId="80" xfId="0" applyNumberFormat="1" applyFont="1" applyFill="1" applyBorder="1" applyAlignment="1">
      <alignment horizontal="left" wrapText="1" indent="2"/>
    </xf>
    <xf numFmtId="49" fontId="111" fillId="0" borderId="17" xfId="0" applyNumberFormat="1" applyFont="1" applyBorder="1" applyAlignment="1">
      <alignment horizontal="left" wrapText="1" indent="2"/>
    </xf>
    <xf numFmtId="49" fontId="111" fillId="0" borderId="80" xfId="0" applyNumberFormat="1" applyFont="1" applyFill="1" applyBorder="1" applyAlignment="1">
      <alignment horizontal="left" vertical="top" wrapText="1" indent="2"/>
    </xf>
    <xf numFmtId="49" fontId="111" fillId="0" borderId="80" xfId="0" applyNumberFormat="1" applyFont="1" applyFill="1" applyBorder="1" applyAlignment="1">
      <alignment horizontal="left" indent="1"/>
    </xf>
    <xf numFmtId="0" fontId="111" fillId="0" borderId="17" xfId="0" applyNumberFormat="1" applyFont="1" applyBorder="1" applyAlignment="1">
      <alignment horizontal="left" indent="1"/>
    </xf>
    <xf numFmtId="49" fontId="111" fillId="0" borderId="17" xfId="0" applyNumberFormat="1" applyFont="1" applyBorder="1" applyAlignment="1">
      <alignment horizontal="left" indent="1"/>
    </xf>
    <xf numFmtId="49" fontId="111" fillId="0" borderId="80" xfId="0" applyNumberFormat="1" applyFont="1" applyFill="1" applyBorder="1" applyAlignment="1">
      <alignment horizontal="left" indent="3"/>
    </xf>
    <xf numFmtId="49" fontId="111" fillId="0" borderId="17" xfId="0" applyNumberFormat="1" applyFont="1" applyBorder="1" applyAlignment="1">
      <alignment horizontal="left" indent="3"/>
    </xf>
    <xf numFmtId="0" fontId="111" fillId="0" borderId="17" xfId="0" applyFont="1" applyBorder="1" applyAlignment="1">
      <alignment horizontal="left" indent="2"/>
    </xf>
    <xf numFmtId="0" fontId="111" fillId="0" borderId="80" xfId="0" applyFont="1" applyBorder="1" applyAlignment="1">
      <alignment horizontal="left" indent="2"/>
    </xf>
    <xf numFmtId="0" fontId="111" fillId="0" borderId="17" xfId="0" applyFont="1" applyBorder="1" applyAlignment="1">
      <alignment horizontal="left" indent="1"/>
    </xf>
    <xf numFmtId="0" fontId="111" fillId="0" borderId="80" xfId="0" applyFont="1" applyBorder="1" applyAlignment="1">
      <alignment horizontal="left" indent="1"/>
    </xf>
    <xf numFmtId="0" fontId="114" fillId="0" borderId="63" xfId="0" applyFont="1" applyBorder="1"/>
    <xf numFmtId="0" fontId="111" fillId="0" borderId="66" xfId="0" applyFont="1" applyBorder="1"/>
    <xf numFmtId="0" fontId="111" fillId="0" borderId="74" xfId="0" applyFont="1" applyBorder="1" applyAlignment="1">
      <alignment horizontal="center" vertical="center" wrapText="1"/>
    </xf>
    <xf numFmtId="0" fontId="111" fillId="0" borderId="80" xfId="0" applyFont="1" applyFill="1" applyBorder="1" applyAlignment="1">
      <alignment horizontal="center" vertical="center" wrapText="1"/>
    </xf>
    <xf numFmtId="0" fontId="111" fillId="0" borderId="0" xfId="0" applyFont="1" applyBorder="1" applyAlignment="1">
      <alignment wrapText="1"/>
    </xf>
    <xf numFmtId="14" fontId="111" fillId="0" borderId="0" xfId="0" applyNumberFormat="1" applyFont="1" applyBorder="1"/>
    <xf numFmtId="0" fontId="111" fillId="0" borderId="0" xfId="0" applyFont="1" applyAlignment="1">
      <alignment horizontal="center" vertical="center"/>
    </xf>
    <xf numFmtId="0" fontId="111" fillId="0" borderId="0" xfId="0" applyFont="1" applyBorder="1" applyAlignment="1">
      <alignment horizontal="left"/>
    </xf>
    <xf numFmtId="0" fontId="114" fillId="0" borderId="126" xfId="0" applyNumberFormat="1" applyFont="1" applyFill="1" applyBorder="1" applyAlignment="1">
      <alignment horizontal="left" vertical="center" wrapText="1"/>
    </xf>
    <xf numFmtId="0" fontId="111" fillId="0" borderId="7" xfId="0" applyFont="1" applyFill="1" applyBorder="1" applyAlignment="1">
      <alignment horizontal="center" vertical="center" wrapText="1"/>
    </xf>
    <xf numFmtId="0" fontId="116" fillId="0" borderId="0" xfId="0" applyFont="1"/>
    <xf numFmtId="0" fontId="93" fillId="0" borderId="0" xfId="0" applyFont="1" applyFill="1" applyBorder="1" applyAlignment="1">
      <alignment wrapText="1"/>
    </xf>
    <xf numFmtId="0" fontId="114" fillId="0" borderId="126" xfId="0" applyFont="1" applyBorder="1" applyAlignment="1">
      <alignment horizontal="center" vertical="center" wrapText="1"/>
    </xf>
    <xf numFmtId="0" fontId="116" fillId="0" borderId="0" xfId="0" applyFont="1" applyAlignment="1">
      <alignment horizontal="center" vertical="center"/>
    </xf>
    <xf numFmtId="0" fontId="132" fillId="0" borderId="0" xfId="0" applyFont="1"/>
    <xf numFmtId="0" fontId="111" fillId="0" borderId="121" xfId="0" applyNumberFormat="1" applyFont="1" applyFill="1" applyBorder="1" applyAlignment="1">
      <alignment horizontal="left" vertical="center" wrapText="1" indent="1" readingOrder="1"/>
    </xf>
    <xf numFmtId="0" fontId="132" fillId="0" borderId="126" xfId="0" applyFont="1" applyBorder="1" applyAlignment="1">
      <alignment horizontal="left" indent="3"/>
    </xf>
    <xf numFmtId="0" fontId="114" fillId="0" borderId="126" xfId="0" applyNumberFormat="1" applyFont="1" applyFill="1" applyBorder="1" applyAlignment="1">
      <alignment vertical="center" wrapText="1" readingOrder="1"/>
    </xf>
    <xf numFmtId="0" fontId="132" fillId="0" borderId="126" xfId="0" applyFont="1" applyFill="1" applyBorder="1" applyAlignment="1">
      <alignment horizontal="left" indent="2"/>
    </xf>
    <xf numFmtId="0" fontId="111" fillId="0" borderId="122" xfId="0" applyNumberFormat="1" applyFont="1" applyFill="1" applyBorder="1" applyAlignment="1">
      <alignment vertical="center" wrapText="1" readingOrder="1"/>
    </xf>
    <xf numFmtId="0" fontId="132" fillId="0" borderId="130" xfId="0" applyFont="1" applyBorder="1" applyAlignment="1">
      <alignment horizontal="left" indent="2"/>
    </xf>
    <xf numFmtId="0" fontId="111" fillId="0" borderId="121" xfId="0" applyNumberFormat="1" applyFont="1" applyFill="1" applyBorder="1" applyAlignment="1">
      <alignment vertical="center" wrapText="1" readingOrder="1"/>
    </xf>
    <xf numFmtId="0" fontId="132" fillId="0" borderId="126" xfId="0" applyFont="1" applyBorder="1" applyAlignment="1">
      <alignment horizontal="left" indent="2"/>
    </xf>
    <xf numFmtId="0" fontId="111" fillId="0" borderId="120" xfId="0" applyNumberFormat="1" applyFont="1" applyFill="1" applyBorder="1" applyAlignment="1">
      <alignment vertical="center" wrapText="1" readingOrder="1"/>
    </xf>
    <xf numFmtId="0" fontId="132" fillId="0" borderId="7" xfId="0" applyFont="1" applyBorder="1"/>
    <xf numFmtId="0" fontId="2" fillId="0" borderId="14" xfId="0" applyNumberFormat="1" applyFont="1" applyFill="1" applyBorder="1" applyAlignment="1">
      <alignment horizontal="left" vertical="center" wrapText="1" indent="1"/>
    </xf>
    <xf numFmtId="172" fontId="2" fillId="37" borderId="62" xfId="20" applyFont="1" applyBorder="1"/>
    <xf numFmtId="170" fontId="134" fillId="80" borderId="56" xfId="0" applyNumberFormat="1" applyFont="1" applyFill="1" applyBorder="1" applyAlignment="1">
      <alignment horizontal="center"/>
    </xf>
    <xf numFmtId="0" fontId="2" fillId="81" borderId="0" xfId="13" applyFont="1" applyFill="1" applyBorder="1" applyAlignment="1" applyProtection="1">
      <alignment wrapText="1"/>
      <protection locked="0"/>
    </xf>
    <xf numFmtId="0" fontId="0" fillId="0" borderId="0" xfId="0"/>
    <xf numFmtId="0" fontId="85" fillId="0" borderId="126" xfId="0" applyFont="1" applyBorder="1"/>
    <xf numFmtId="14" fontId="85" fillId="0" borderId="0" xfId="0" applyNumberFormat="1" applyFont="1"/>
    <xf numFmtId="0" fontId="2" fillId="0" borderId="17" xfId="0" applyFont="1" applyBorder="1" applyAlignment="1">
      <alignment vertical="center"/>
    </xf>
    <xf numFmtId="0" fontId="2" fillId="0" borderId="151" xfId="0" applyFont="1" applyBorder="1" applyAlignment="1">
      <alignment wrapText="1"/>
    </xf>
    <xf numFmtId="0" fontId="84" fillId="0" borderId="150" xfId="0" applyFont="1" applyBorder="1" applyAlignment="1"/>
    <xf numFmtId="0" fontId="2" fillId="0" borderId="17" xfId="0" applyFont="1" applyBorder="1" applyAlignment="1">
      <alignment vertical="center"/>
    </xf>
    <xf numFmtId="0" fontId="2" fillId="0" borderId="151" xfId="0" applyFont="1" applyBorder="1" applyAlignment="1">
      <alignment wrapText="1"/>
    </xf>
    <xf numFmtId="0" fontId="2" fillId="0" borderId="150" xfId="0" applyFont="1" applyBorder="1" applyAlignment="1"/>
    <xf numFmtId="0" fontId="2" fillId="0" borderId="17" xfId="0" applyFont="1" applyBorder="1" applyAlignment="1">
      <alignment vertical="center"/>
    </xf>
    <xf numFmtId="0" fontId="2" fillId="0" borderId="151" xfId="0" applyFont="1" applyBorder="1" applyAlignment="1">
      <alignment wrapText="1"/>
    </xf>
    <xf numFmtId="10" fontId="84" fillId="0" borderId="150" xfId="20962" applyNumberFormat="1" applyFont="1" applyBorder="1" applyAlignment="1"/>
    <xf numFmtId="167" fontId="116" fillId="0" borderId="167" xfId="7" applyNumberFormat="1" applyFont="1" applyBorder="1"/>
    <xf numFmtId="0" fontId="116" fillId="0" borderId="147" xfId="0" applyFont="1" applyBorder="1"/>
    <xf numFmtId="167" fontId="111" fillId="0" borderId="0" xfId="0" applyNumberFormat="1" applyFont="1" applyBorder="1"/>
    <xf numFmtId="167" fontId="121" fillId="0" borderId="147" xfId="0" applyNumberFormat="1" applyFont="1" applyFill="1" applyBorder="1" applyAlignment="1">
      <alignment horizontal="left" vertical="center" wrapText="1"/>
    </xf>
    <xf numFmtId="167" fontId="111" fillId="0" borderId="0" xfId="7" applyNumberFormat="1" applyFont="1"/>
    <xf numFmtId="167" fontId="111" fillId="0" borderId="21" xfId="7" applyNumberFormat="1" applyFont="1" applyFill="1" applyBorder="1"/>
    <xf numFmtId="167" fontId="111" fillId="0" borderId="20" xfId="7" applyNumberFormat="1" applyFont="1" applyFill="1" applyBorder="1" applyAlignment="1">
      <alignment horizontal="left" wrapText="1" indent="1"/>
    </xf>
    <xf numFmtId="167" fontId="111" fillId="79" borderId="17" xfId="7" applyNumberFormat="1" applyFont="1" applyFill="1" applyBorder="1"/>
    <xf numFmtId="167" fontId="111" fillId="0" borderId="17" xfId="7" applyNumberFormat="1" applyFont="1" applyBorder="1" applyAlignment="1">
      <alignment horizontal="left" indent="1"/>
    </xf>
    <xf numFmtId="0" fontId="114" fillId="84" borderId="147" xfId="0" applyFont="1" applyFill="1" applyBorder="1"/>
    <xf numFmtId="0" fontId="111" fillId="0" borderId="147" xfId="0" applyFont="1" applyBorder="1"/>
    <xf numFmtId="43" fontId="112" fillId="0" borderId="147" xfId="7" applyFont="1" applyBorder="1"/>
    <xf numFmtId="167" fontId="114" fillId="0" borderId="126" xfId="7" applyNumberFormat="1" applyFont="1" applyBorder="1"/>
    <xf numFmtId="167" fontId="111" fillId="0" borderId="126" xfId="7" applyNumberFormat="1" applyFont="1" applyFill="1" applyBorder="1"/>
    <xf numFmtId="167" fontId="111" fillId="0" borderId="126" xfId="7" applyNumberFormat="1" applyFont="1" applyBorder="1"/>
    <xf numFmtId="167" fontId="111" fillId="36" borderId="126" xfId="7" applyNumberFormat="1" applyFont="1" applyFill="1" applyBorder="1"/>
    <xf numFmtId="167" fontId="111" fillId="0" borderId="147" xfId="7" applyNumberFormat="1" applyFont="1" applyBorder="1"/>
    <xf numFmtId="167" fontId="115" fillId="0" borderId="126" xfId="7" applyNumberFormat="1" applyFont="1" applyBorder="1"/>
    <xf numFmtId="43" fontId="115" fillId="0" borderId="147" xfId="7" applyFont="1" applyBorder="1"/>
    <xf numFmtId="167" fontId="4" fillId="0" borderId="148" xfId="7" applyNumberFormat="1" applyFont="1" applyBorder="1"/>
    <xf numFmtId="10" fontId="104" fillId="0" borderId="98" xfId="20962" applyNumberFormat="1" applyFont="1" applyFill="1" applyBorder="1" applyAlignment="1" applyProtection="1">
      <alignment horizontal="right" vertical="center"/>
      <protection locked="0"/>
    </xf>
    <xf numFmtId="196" fontId="3" fillId="0" borderId="150" xfId="0" applyNumberFormat="1" applyFont="1" applyBorder="1" applyAlignment="1"/>
    <xf numFmtId="196" fontId="3" fillId="0" borderId="150" xfId="0" applyNumberFormat="1" applyFont="1" applyBorder="1" applyAlignment="1">
      <alignment wrapText="1"/>
    </xf>
    <xf numFmtId="196" fontId="3" fillId="0" borderId="17" xfId="0" applyNumberFormat="1" applyFont="1" applyBorder="1" applyAlignment="1"/>
    <xf numFmtId="196" fontId="3" fillId="0" borderId="148" xfId="0" applyNumberFormat="1" applyFont="1" applyBorder="1" applyAlignment="1"/>
    <xf numFmtId="196" fontId="3" fillId="0" borderId="147" xfId="0" applyNumberFormat="1" applyFont="1" applyBorder="1" applyAlignment="1"/>
    <xf numFmtId="43" fontId="3" fillId="0" borderId="151" xfId="7" applyFont="1" applyBorder="1" applyAlignment="1"/>
    <xf numFmtId="43" fontId="3" fillId="0" borderId="147" xfId="7" applyFont="1" applyBorder="1" applyAlignment="1"/>
    <xf numFmtId="0" fontId="135" fillId="0" borderId="0" xfId="0" applyFont="1"/>
    <xf numFmtId="43" fontId="135" fillId="0" borderId="0" xfId="7" applyFont="1"/>
    <xf numFmtId="43" fontId="136" fillId="0" borderId="147" xfId="7" applyFont="1" applyBorder="1" applyAlignment="1">
      <alignment horizontal="center" vertical="center"/>
    </xf>
    <xf numFmtId="0" fontId="135" fillId="0" borderId="147" xfId="0" applyFont="1" applyBorder="1"/>
    <xf numFmtId="170" fontId="135" fillId="0" borderId="147" xfId="0" applyNumberFormat="1" applyFont="1" applyFill="1" applyBorder="1" applyAlignment="1">
      <alignment horizontal="center"/>
    </xf>
    <xf numFmtId="43" fontId="136" fillId="0" borderId="147" xfId="7" applyFont="1" applyFill="1" applyBorder="1" applyAlignment="1">
      <alignment horizontal="center" vertical="center"/>
    </xf>
    <xf numFmtId="170" fontId="135" fillId="0" borderId="147" xfId="0" applyNumberFormat="1" applyFont="1" applyBorder="1" applyAlignment="1">
      <alignment horizontal="center"/>
    </xf>
    <xf numFmtId="43" fontId="135" fillId="0" borderId="147" xfId="7" applyFont="1" applyBorder="1" applyAlignment="1">
      <alignment horizontal="center" vertical="center"/>
    </xf>
    <xf numFmtId="43" fontId="136" fillId="0" borderId="13" xfId="7" applyFont="1" applyFill="1" applyBorder="1" applyAlignment="1">
      <alignment horizontal="center" vertical="center"/>
    </xf>
    <xf numFmtId="170" fontId="135" fillId="0" borderId="61" xfId="0" applyNumberFormat="1" applyFont="1" applyBorder="1" applyAlignment="1">
      <alignment horizontal="center"/>
    </xf>
    <xf numFmtId="43" fontId="134" fillId="0" borderId="12" xfId="7" applyFont="1" applyBorder="1" applyAlignment="1">
      <alignment vertical="center"/>
    </xf>
    <xf numFmtId="43" fontId="136" fillId="0" borderId="12" xfId="7" applyFont="1" applyBorder="1" applyAlignment="1">
      <alignment horizontal="center" vertical="center"/>
    </xf>
    <xf numFmtId="170" fontId="136" fillId="0" borderId="55" xfId="0" applyNumberFormat="1" applyFont="1" applyFill="1" applyBorder="1" applyAlignment="1">
      <alignment horizontal="center"/>
    </xf>
    <xf numFmtId="170" fontId="135" fillId="0" borderId="60" xfId="0" applyNumberFormat="1" applyFont="1" applyBorder="1" applyAlignment="1">
      <alignment horizontal="center"/>
    </xf>
    <xf numFmtId="43" fontId="135" fillId="0" borderId="12" xfId="7" applyFont="1" applyBorder="1" applyAlignment="1">
      <alignment horizontal="center" vertical="center"/>
    </xf>
    <xf numFmtId="170" fontId="138" fillId="0" borderId="57" xfId="0" applyNumberFormat="1" applyFont="1" applyFill="1" applyBorder="1" applyAlignment="1">
      <alignment horizontal="center"/>
    </xf>
    <xf numFmtId="43" fontId="135" fillId="0" borderId="11" xfId="7" applyFont="1" applyFill="1" applyBorder="1" applyAlignment="1">
      <alignment horizontal="center" vertical="center"/>
    </xf>
    <xf numFmtId="43" fontId="137" fillId="0" borderId="11" xfId="7" applyFont="1" applyBorder="1" applyAlignment="1">
      <alignment horizontal="center" vertical="center"/>
    </xf>
    <xf numFmtId="170" fontId="134" fillId="0" borderId="57" xfId="0" applyNumberFormat="1" applyFont="1" applyBorder="1" applyAlignment="1">
      <alignment horizontal="center"/>
    </xf>
    <xf numFmtId="43" fontId="134" fillId="0" borderId="11" xfId="7" applyFont="1" applyBorder="1" applyAlignment="1">
      <alignment horizontal="center" vertical="center"/>
    </xf>
    <xf numFmtId="43" fontId="136" fillId="0" borderId="11" xfId="7" applyFont="1" applyBorder="1" applyAlignment="1">
      <alignment horizontal="center" vertical="center"/>
    </xf>
    <xf numFmtId="170" fontId="135" fillId="0" borderId="57" xfId="0" applyNumberFormat="1" applyFont="1" applyBorder="1" applyAlignment="1">
      <alignment horizontal="center"/>
    </xf>
    <xf numFmtId="43" fontId="135" fillId="0" borderId="11" xfId="7" applyFont="1" applyBorder="1" applyAlignment="1">
      <alignment horizontal="center" vertical="center"/>
    </xf>
    <xf numFmtId="170" fontId="135" fillId="0" borderId="59" xfId="0" applyNumberFormat="1" applyFont="1" applyBorder="1" applyAlignment="1">
      <alignment horizontal="center"/>
    </xf>
    <xf numFmtId="43" fontId="136" fillId="0" borderId="30" xfId="7" applyFont="1" applyBorder="1" applyAlignment="1">
      <alignment horizontal="center" vertical="center"/>
    </xf>
    <xf numFmtId="43" fontId="3" fillId="0" borderId="22" xfId="7" applyFont="1" applyFill="1" applyBorder="1" applyAlignment="1">
      <alignment horizontal="right" vertical="center" wrapText="1"/>
    </xf>
    <xf numFmtId="43" fontId="4" fillId="36" borderId="80" xfId="7" applyFont="1" applyFill="1" applyBorder="1" applyAlignment="1">
      <alignment horizontal="center" vertical="center" wrapText="1"/>
    </xf>
    <xf numFmtId="43" fontId="4" fillId="36" borderId="80" xfId="7" applyFont="1" applyFill="1" applyBorder="1" applyAlignment="1">
      <alignment horizontal="left" vertical="center" wrapText="1"/>
    </xf>
    <xf numFmtId="43" fontId="3" fillId="0" borderId="80" xfId="7" applyFont="1" applyFill="1" applyBorder="1" applyAlignment="1">
      <alignment horizontal="right" vertical="center" wrapText="1"/>
    </xf>
    <xf numFmtId="196" fontId="95" fillId="36" borderId="22" xfId="2" applyNumberFormat="1" applyFont="1" applyFill="1" applyBorder="1" applyAlignment="1" applyProtection="1">
      <alignment vertical="top" wrapText="1"/>
    </xf>
    <xf numFmtId="196" fontId="95" fillId="36" borderId="148" xfId="2" applyNumberFormat="1" applyFont="1" applyFill="1" applyBorder="1" applyAlignment="1" applyProtection="1">
      <alignment vertical="top" wrapText="1"/>
      <protection locked="0"/>
    </xf>
    <xf numFmtId="196" fontId="95" fillId="3" borderId="148" xfId="2" applyNumberFormat="1" applyFont="1" applyFill="1" applyBorder="1" applyAlignment="1" applyProtection="1">
      <alignment vertical="top" wrapText="1"/>
      <protection locked="0"/>
    </xf>
    <xf numFmtId="196" fontId="95" fillId="36" borderId="148" xfId="2" applyNumberFormat="1" applyFont="1" applyFill="1" applyBorder="1" applyAlignment="1" applyProtection="1">
      <alignment vertical="top" wrapText="1"/>
    </xf>
    <xf numFmtId="196" fontId="95" fillId="36" borderId="148" xfId="2" applyNumberFormat="1" applyFont="1" applyFill="1" applyBorder="1" applyAlignment="1" applyProtection="1">
      <alignment vertical="top"/>
    </xf>
    <xf numFmtId="170" fontId="0" fillId="0" borderId="0" xfId="0" applyNumberFormat="1"/>
    <xf numFmtId="170" fontId="4" fillId="36" borderId="21" xfId="0" applyNumberFormat="1" applyFont="1" applyFill="1" applyBorder="1" applyAlignment="1">
      <alignment horizontal="center" vertical="center"/>
    </xf>
    <xf numFmtId="3" fontId="84" fillId="0" borderId="0" xfId="0" applyNumberFormat="1" applyFont="1"/>
    <xf numFmtId="0" fontId="0" fillId="0" borderId="0" xfId="0"/>
    <xf numFmtId="0" fontId="2" fillId="0" borderId="0" xfId="0" applyFont="1"/>
    <xf numFmtId="0" fontId="84" fillId="0" borderId="0" xfId="0" applyFont="1"/>
    <xf numFmtId="0" fontId="85" fillId="0" borderId="0" xfId="0" applyFont="1"/>
    <xf numFmtId="0" fontId="85" fillId="0" borderId="0" xfId="0" applyFont="1" applyFill="1"/>
    <xf numFmtId="0" fontId="2" fillId="0" borderId="17" xfId="0" applyFont="1" applyBorder="1" applyAlignment="1">
      <alignment vertical="center"/>
    </xf>
    <xf numFmtId="0" fontId="3" fillId="0" borderId="0" xfId="0" applyFont="1"/>
    <xf numFmtId="196" fontId="3" fillId="36" borderId="21" xfId="0" applyNumberFormat="1" applyFont="1" applyFill="1" applyBorder="1"/>
    <xf numFmtId="9" fontId="3" fillId="36" borderId="22" xfId="20962" applyFont="1" applyFill="1" applyBorder="1"/>
    <xf numFmtId="172" fontId="9" fillId="37" borderId="0" xfId="20" applyBorder="1"/>
    <xf numFmtId="10" fontId="99" fillId="0" borderId="147" xfId="20962" applyNumberFormat="1" applyFont="1" applyFill="1" applyBorder="1" applyAlignment="1">
      <alignment horizontal="left" vertical="center" wrapText="1"/>
    </xf>
    <xf numFmtId="167" fontId="3" fillId="0" borderId="147" xfId="7" applyNumberFormat="1" applyFont="1" applyBorder="1"/>
    <xf numFmtId="167" fontId="3" fillId="0" borderId="148" xfId="7" applyNumberFormat="1" applyFont="1" applyBorder="1"/>
    <xf numFmtId="172" fontId="9" fillId="37" borderId="147" xfId="20" applyBorder="1"/>
    <xf numFmtId="167" fontId="3" fillId="0" borderId="147" xfId="7" applyNumberFormat="1" applyFont="1" applyBorder="1" applyAlignment="1">
      <alignment vertical="center"/>
    </xf>
    <xf numFmtId="167" fontId="3" fillId="3" borderId="0" xfId="7" applyNumberFormat="1" applyFont="1" applyFill="1" applyBorder="1"/>
    <xf numFmtId="167" fontId="3" fillId="3" borderId="0" xfId="7" applyNumberFormat="1" applyFont="1" applyFill="1" applyBorder="1" applyAlignment="1">
      <alignment vertical="center"/>
    </xf>
    <xf numFmtId="167" fontId="3" fillId="3" borderId="95" xfId="7" applyNumberFormat="1" applyFont="1" applyFill="1" applyBorder="1"/>
    <xf numFmtId="167" fontId="3" fillId="0" borderId="147" xfId="7" applyNumberFormat="1" applyFont="1" applyFill="1" applyBorder="1"/>
    <xf numFmtId="167" fontId="3" fillId="0" borderId="147" xfId="7" applyNumberFormat="1" applyFont="1" applyFill="1" applyBorder="1" applyAlignment="1">
      <alignment vertical="center"/>
    </xf>
    <xf numFmtId="0" fontId="2" fillId="0" borderId="151" xfId="0" applyFont="1" applyBorder="1" applyAlignment="1">
      <alignment wrapText="1"/>
    </xf>
    <xf numFmtId="10" fontId="84" fillId="0" borderId="150" xfId="20962" applyNumberFormat="1" applyFont="1" applyBorder="1" applyAlignment="1"/>
    <xf numFmtId="172" fontId="9" fillId="37" borderId="0" xfId="20" applyFont="1" applyBorder="1"/>
    <xf numFmtId="196" fontId="3" fillId="0" borderId="147" xfId="0" applyNumberFormat="1" applyFont="1" applyBorder="1"/>
    <xf numFmtId="196" fontId="3" fillId="0" borderId="147" xfId="0" applyNumberFormat="1" applyFont="1" applyFill="1" applyBorder="1"/>
    <xf numFmtId="196" fontId="3" fillId="0" borderId="151" xfId="0" applyNumberFormat="1" applyFont="1" applyBorder="1"/>
    <xf numFmtId="196" fontId="3" fillId="0" borderId="151" xfId="0" applyNumberFormat="1" applyFont="1" applyFill="1" applyBorder="1"/>
    <xf numFmtId="9" fontId="3" fillId="0" borderId="148" xfId="20962" applyFont="1" applyBorder="1"/>
    <xf numFmtId="167" fontId="115" fillId="0" borderId="147" xfId="7" applyNumberFormat="1" applyFont="1" applyBorder="1"/>
    <xf numFmtId="167" fontId="112" fillId="0" borderId="0" xfId="7" applyNumberFormat="1" applyFont="1"/>
    <xf numFmtId="167" fontId="112" fillId="0" borderId="0" xfId="7" applyNumberFormat="1" applyFont="1" applyFill="1"/>
    <xf numFmtId="196" fontId="93" fillId="2" borderId="167" xfId="0" applyNumberFormat="1" applyFont="1" applyFill="1" applyBorder="1" applyAlignment="1" applyProtection="1">
      <alignment vertical="center"/>
      <protection locked="0"/>
    </xf>
    <xf numFmtId="196" fontId="95" fillId="0" borderId="147" xfId="0" applyNumberFormat="1" applyFont="1" applyFill="1" applyBorder="1" applyAlignment="1" applyProtection="1">
      <alignment vertical="center" wrapText="1"/>
      <protection locked="0"/>
    </xf>
    <xf numFmtId="196" fontId="95" fillId="0" borderId="147" xfId="0" applyNumberFormat="1" applyFont="1" applyFill="1" applyBorder="1" applyAlignment="1" applyProtection="1">
      <alignment horizontal="right" vertical="center" wrapText="1"/>
      <protection locked="0"/>
    </xf>
    <xf numFmtId="10" fontId="95" fillId="0" borderId="147" xfId="20962" applyNumberFormat="1" applyFont="1" applyBorder="1" applyAlignment="1" applyProtection="1">
      <alignment vertical="center" wrapText="1"/>
      <protection locked="0"/>
    </xf>
    <xf numFmtId="10" fontId="93" fillId="2" borderId="147" xfId="20962" applyNumberFormat="1" applyFont="1" applyFill="1" applyBorder="1" applyAlignment="1" applyProtection="1">
      <alignment vertical="center"/>
      <protection locked="0"/>
    </xf>
    <xf numFmtId="196" fontId="93" fillId="2" borderId="147" xfId="0" applyNumberFormat="1" applyFont="1" applyFill="1" applyBorder="1" applyAlignment="1" applyProtection="1">
      <alignment vertical="center"/>
      <protection locked="0"/>
    </xf>
    <xf numFmtId="10" fontId="93" fillId="0" borderId="21" xfId="20962" applyNumberFormat="1" applyFont="1" applyFill="1" applyBorder="1" applyAlignment="1" applyProtection="1">
      <alignment vertical="center"/>
      <protection locked="0"/>
    </xf>
    <xf numFmtId="167" fontId="104" fillId="0" borderId="147" xfId="948" applyNumberFormat="1" applyFont="1" applyFill="1" applyBorder="1" applyAlignment="1" applyProtection="1">
      <alignment horizontal="right" vertical="center"/>
      <protection locked="0"/>
    </xf>
    <xf numFmtId="196" fontId="3" fillId="0" borderId="0" xfId="0" applyNumberFormat="1" applyFont="1"/>
    <xf numFmtId="167" fontId="112" fillId="0" borderId="0" xfId="0" applyNumberFormat="1" applyFont="1"/>
    <xf numFmtId="167" fontId="112" fillId="0" borderId="0" xfId="0" applyNumberFormat="1" applyFont="1" applyBorder="1"/>
    <xf numFmtId="196" fontId="0" fillId="0" borderId="169" xfId="0" applyNumberFormat="1" applyBorder="1" applyAlignment="1">
      <alignment wrapText="1"/>
    </xf>
    <xf numFmtId="196" fontId="0" fillId="0" borderId="169" xfId="0" applyNumberFormat="1" applyBorder="1" applyAlignment="1"/>
    <xf numFmtId="167" fontId="9" fillId="37" borderId="0" xfId="7" applyNumberFormat="1" applyFont="1" applyFill="1" applyBorder="1"/>
    <xf numFmtId="167" fontId="3" fillId="0" borderId="84" xfId="7" applyNumberFormat="1" applyFont="1" applyFill="1" applyBorder="1" applyAlignment="1">
      <alignment vertical="center"/>
    </xf>
    <xf numFmtId="167" fontId="3" fillId="0" borderId="63" xfId="7" applyNumberFormat="1" applyFont="1" applyFill="1" applyBorder="1" applyAlignment="1">
      <alignment vertical="center"/>
    </xf>
    <xf numFmtId="167" fontId="3" fillId="3" borderId="82" xfId="7" applyNumberFormat="1" applyFont="1" applyFill="1" applyBorder="1" applyAlignment="1">
      <alignment vertical="center"/>
    </xf>
    <xf numFmtId="167" fontId="3" fillId="3" borderId="83" xfId="7" applyNumberFormat="1" applyFont="1" applyFill="1" applyBorder="1" applyAlignment="1">
      <alignment vertical="center"/>
    </xf>
    <xf numFmtId="167" fontId="3" fillId="0" borderId="79" xfId="7" applyNumberFormat="1" applyFont="1" applyFill="1" applyBorder="1" applyAlignment="1">
      <alignment vertical="center"/>
    </xf>
    <xf numFmtId="167" fontId="3" fillId="0" borderId="85" xfId="7" applyNumberFormat="1" applyFont="1" applyFill="1" applyBorder="1" applyAlignment="1">
      <alignment vertical="center"/>
    </xf>
    <xf numFmtId="167" fontId="3" fillId="0" borderId="80" xfId="7" applyNumberFormat="1" applyFont="1" applyFill="1" applyBorder="1" applyAlignment="1">
      <alignment vertical="center"/>
    </xf>
    <xf numFmtId="167" fontId="3" fillId="0" borderId="21" xfId="7" applyNumberFormat="1" applyFont="1" applyFill="1" applyBorder="1" applyAlignment="1">
      <alignment vertical="center"/>
    </xf>
    <xf numFmtId="167" fontId="3" fillId="0" borderId="23" xfId="7" applyNumberFormat="1" applyFont="1" applyFill="1" applyBorder="1" applyAlignment="1">
      <alignment vertical="center"/>
    </xf>
    <xf numFmtId="167" fontId="3" fillId="0" borderId="22" xfId="7" applyNumberFormat="1" applyFont="1" applyFill="1" applyBorder="1" applyAlignment="1">
      <alignment vertical="center"/>
    </xf>
    <xf numFmtId="167" fontId="3" fillId="0" borderId="25" xfId="7" applyNumberFormat="1" applyFont="1" applyFill="1" applyBorder="1" applyAlignment="1">
      <alignment vertical="center"/>
    </xf>
    <xf numFmtId="167" fontId="3" fillId="0" borderId="16" xfId="7" applyNumberFormat="1" applyFont="1" applyFill="1" applyBorder="1" applyAlignment="1">
      <alignment vertical="center"/>
    </xf>
    <xf numFmtId="167" fontId="3" fillId="0" borderId="89" xfId="7" applyNumberFormat="1" applyFont="1" applyFill="1" applyBorder="1" applyAlignment="1">
      <alignment vertical="center"/>
    </xf>
    <xf numFmtId="167" fontId="3" fillId="0" borderId="90" xfId="7" applyNumberFormat="1" applyFont="1" applyFill="1" applyBorder="1" applyAlignment="1">
      <alignment vertical="center"/>
    </xf>
    <xf numFmtId="9" fontId="3" fillId="0" borderId="93" xfId="20962" applyFont="1" applyFill="1" applyBorder="1" applyAlignment="1">
      <alignment vertical="center"/>
    </xf>
    <xf numFmtId="9" fontId="3" fillId="0" borderId="94" xfId="20962" applyFont="1" applyFill="1" applyBorder="1" applyAlignment="1">
      <alignment vertical="center"/>
    </xf>
    <xf numFmtId="196" fontId="95" fillId="0" borderId="170" xfId="0" applyNumberFormat="1" applyFont="1" applyFill="1" applyBorder="1" applyAlignment="1" applyProtection="1">
      <alignment vertical="center" wrapText="1"/>
      <protection locked="0"/>
    </xf>
    <xf numFmtId="196" fontId="95" fillId="0" borderId="170" xfId="0" applyNumberFormat="1" applyFont="1" applyFill="1" applyBorder="1" applyAlignment="1" applyProtection="1">
      <alignment horizontal="right" vertical="center" wrapText="1"/>
      <protection locked="0"/>
    </xf>
    <xf numFmtId="10" fontId="95" fillId="0" borderId="170" xfId="20962" applyNumberFormat="1" applyFont="1" applyBorder="1" applyAlignment="1" applyProtection="1">
      <alignment vertical="center" wrapText="1"/>
      <protection locked="0"/>
    </xf>
    <xf numFmtId="10" fontId="93" fillId="2" borderId="170" xfId="20962" applyNumberFormat="1" applyFont="1" applyFill="1" applyBorder="1" applyAlignment="1" applyProtection="1">
      <alignment vertical="center"/>
      <protection locked="0"/>
    </xf>
    <xf numFmtId="196" fontId="93" fillId="2" borderId="170" xfId="0" applyNumberFormat="1" applyFont="1" applyFill="1" applyBorder="1" applyAlignment="1" applyProtection="1">
      <alignment vertical="center"/>
      <protection locked="0"/>
    </xf>
    <xf numFmtId="167" fontId="0" fillId="0" borderId="170" xfId="7" applyNumberFormat="1" applyFont="1" applyBorder="1"/>
    <xf numFmtId="167" fontId="0" fillId="36" borderId="170" xfId="7" applyNumberFormat="1" applyFont="1" applyFill="1" applyBorder="1"/>
    <xf numFmtId="167" fontId="0" fillId="0" borderId="170" xfId="7" applyNumberFormat="1" applyFont="1" applyBorder="1" applyAlignment="1">
      <alignment vertical="center"/>
    </xf>
    <xf numFmtId="43" fontId="85" fillId="0" borderId="0" xfId="0" applyNumberFormat="1" applyFont="1"/>
    <xf numFmtId="43" fontId="112" fillId="0" borderId="0" xfId="0" applyNumberFormat="1" applyFont="1"/>
    <xf numFmtId="43" fontId="0" fillId="0" borderId="0" xfId="0" applyNumberFormat="1"/>
    <xf numFmtId="43" fontId="0" fillId="0" borderId="0" xfId="7" applyFont="1"/>
    <xf numFmtId="167" fontId="0" fillId="0" borderId="0" xfId="7" applyNumberFormat="1" applyFont="1"/>
    <xf numFmtId="196" fontId="93" fillId="0" borderId="170" xfId="0" applyNumberFormat="1" applyFont="1" applyFill="1" applyBorder="1" applyAlignment="1" applyProtection="1">
      <alignment horizontal="right"/>
    </xf>
    <xf numFmtId="196" fontId="93" fillId="36" borderId="170" xfId="0" applyNumberFormat="1" applyFont="1" applyFill="1" applyBorder="1" applyAlignment="1" applyProtection="1">
      <alignment horizontal="right"/>
    </xf>
    <xf numFmtId="196" fontId="93" fillId="36" borderId="169" xfId="0" applyNumberFormat="1" applyFont="1" applyFill="1" applyBorder="1" applyAlignment="1" applyProtection="1">
      <alignment horizontal="right"/>
    </xf>
    <xf numFmtId="3" fontId="102" fillId="0" borderId="170" xfId="0" applyNumberFormat="1" applyFont="1" applyBorder="1" applyAlignment="1">
      <alignment vertical="center" wrapText="1"/>
    </xf>
    <xf numFmtId="3" fontId="102" fillId="0" borderId="171" xfId="0" applyNumberFormat="1" applyFont="1" applyBorder="1" applyAlignment="1">
      <alignment vertical="center" wrapText="1"/>
    </xf>
    <xf numFmtId="3" fontId="102" fillId="0" borderId="170" xfId="0" applyNumberFormat="1" applyFont="1" applyFill="1" applyBorder="1" applyAlignment="1">
      <alignment vertical="center" wrapText="1"/>
    </xf>
    <xf numFmtId="43" fontId="3" fillId="0" borderId="170" xfId="7" applyFont="1" applyFill="1" applyBorder="1" applyAlignment="1">
      <alignment vertical="center" wrapText="1"/>
    </xf>
    <xf numFmtId="43" fontId="3" fillId="0" borderId="170" xfId="7" applyFont="1" applyBorder="1" applyAlignment="1">
      <alignment vertical="center"/>
    </xf>
    <xf numFmtId="196" fontId="95" fillId="3" borderId="169" xfId="2" applyNumberFormat="1" applyFont="1" applyFill="1" applyBorder="1" applyAlignment="1" applyProtection="1">
      <alignment vertical="top"/>
      <protection locked="0"/>
    </xf>
    <xf numFmtId="196" fontId="95" fillId="3" borderId="169" xfId="2" applyNumberFormat="1" applyFont="1" applyFill="1" applyBorder="1" applyAlignment="1" applyProtection="1">
      <alignment vertical="top" wrapText="1"/>
      <protection locked="0"/>
    </xf>
    <xf numFmtId="10" fontId="99" fillId="0" borderId="170" xfId="20962" applyNumberFormat="1" applyFont="1" applyFill="1" applyBorder="1" applyAlignment="1">
      <alignment horizontal="left" vertical="center" wrapText="1"/>
    </xf>
    <xf numFmtId="43" fontId="115" fillId="0" borderId="170" xfId="7" applyFont="1" applyBorder="1"/>
    <xf numFmtId="43" fontId="112" fillId="0" borderId="170" xfId="7" applyFont="1" applyBorder="1"/>
    <xf numFmtId="167" fontId="114" fillId="0" borderId="170" xfId="7" applyNumberFormat="1" applyFont="1" applyBorder="1"/>
    <xf numFmtId="167" fontId="111" fillId="0" borderId="170" xfId="7" applyNumberFormat="1" applyFont="1" applyBorder="1"/>
    <xf numFmtId="167" fontId="115" fillId="83" borderId="170" xfId="7" applyNumberFormat="1" applyFont="1" applyFill="1" applyBorder="1"/>
    <xf numFmtId="167" fontId="111" fillId="0" borderId="170" xfId="7" applyNumberFormat="1" applyFont="1" applyBorder="1" applyAlignment="1">
      <alignment horizontal="left" indent="1"/>
    </xf>
    <xf numFmtId="0" fontId="111" fillId="0" borderId="170" xfId="0" applyFont="1" applyBorder="1"/>
    <xf numFmtId="0" fontId="111" fillId="0" borderId="170" xfId="0" applyFont="1" applyBorder="1" applyAlignment="1">
      <alignment horizontal="left" indent="1"/>
    </xf>
    <xf numFmtId="167" fontId="112" fillId="82" borderId="170" xfId="7" applyNumberFormat="1" applyFont="1" applyFill="1" applyBorder="1"/>
    <xf numFmtId="43" fontId="111" fillId="0" borderId="170" xfId="7" applyFont="1" applyBorder="1" applyAlignment="1">
      <alignment horizontal="left" indent="1"/>
    </xf>
    <xf numFmtId="43" fontId="114" fillId="0" borderId="170" xfId="7" applyFont="1" applyBorder="1"/>
    <xf numFmtId="43" fontId="114" fillId="84" borderId="170" xfId="7" applyFont="1" applyFill="1" applyBorder="1"/>
    <xf numFmtId="0" fontId="114" fillId="84" borderId="170" xfId="0" applyFont="1" applyFill="1" applyBorder="1"/>
    <xf numFmtId="0" fontId="114" fillId="0" borderId="170" xfId="0" applyFont="1" applyBorder="1"/>
    <xf numFmtId="43" fontId="111" fillId="0" borderId="170" xfId="7" applyFont="1" applyBorder="1"/>
    <xf numFmtId="167" fontId="111" fillId="79" borderId="170" xfId="7" applyNumberFormat="1" applyFont="1" applyFill="1" applyBorder="1"/>
    <xf numFmtId="0" fontId="111" fillId="79" borderId="170" xfId="0" applyFont="1" applyFill="1" applyBorder="1"/>
    <xf numFmtId="167" fontId="111" fillId="0" borderId="170" xfId="7" applyNumberFormat="1" applyFont="1" applyFill="1" applyBorder="1"/>
    <xf numFmtId="0" fontId="111" fillId="0" borderId="170" xfId="0" applyFont="1" applyFill="1" applyBorder="1"/>
    <xf numFmtId="167" fontId="111" fillId="0" borderId="170" xfId="7" applyNumberFormat="1" applyFont="1" applyFill="1" applyBorder="1" applyAlignment="1">
      <alignment horizontal="left" vertical="center" wrapText="1"/>
    </xf>
    <xf numFmtId="167" fontId="111" fillId="0" borderId="170" xfId="7" applyNumberFormat="1" applyFont="1" applyBorder="1" applyAlignment="1">
      <alignment horizontal="center" vertical="center" wrapText="1"/>
    </xf>
    <xf numFmtId="167" fontId="111" fillId="0" borderId="170" xfId="7" applyNumberFormat="1" applyFont="1" applyBorder="1" applyAlignment="1">
      <alignment horizontal="center" vertical="center"/>
    </xf>
    <xf numFmtId="43" fontId="116" fillId="0" borderId="170" xfId="7" applyFont="1" applyBorder="1"/>
    <xf numFmtId="0" fontId="116" fillId="0" borderId="170" xfId="0" applyFont="1" applyBorder="1"/>
    <xf numFmtId="167" fontId="116" fillId="0" borderId="170" xfId="7" applyNumberFormat="1" applyFont="1" applyBorder="1"/>
    <xf numFmtId="0" fontId="133" fillId="0" borderId="29" xfId="0" applyFont="1" applyBorder="1" applyAlignment="1"/>
    <xf numFmtId="0" fontId="92" fillId="0" borderId="134" xfId="0" applyFont="1" applyBorder="1" applyAlignment="1"/>
    <xf numFmtId="0" fontId="92" fillId="0" borderId="135" xfId="0" applyFont="1" applyBorder="1" applyAlignment="1"/>
    <xf numFmtId="167" fontId="0" fillId="36" borderId="170" xfId="7" applyNumberFormat="1" applyFont="1" applyFill="1" applyBorder="1" applyAlignment="1">
      <alignment vertical="center"/>
    </xf>
    <xf numFmtId="167" fontId="114" fillId="0" borderId="17" xfId="7" applyNumberFormat="1" applyFont="1" applyBorder="1" applyAlignment="1">
      <alignment horizontal="left" indent="1"/>
    </xf>
    <xf numFmtId="0" fontId="111" fillId="0" borderId="169" xfId="0" applyFont="1" applyBorder="1"/>
    <xf numFmtId="0" fontId="111" fillId="79" borderId="169" xfId="0" applyFont="1" applyFill="1" applyBorder="1"/>
    <xf numFmtId="0" fontId="111" fillId="0" borderId="169" xfId="0" applyFont="1" applyFill="1" applyBorder="1"/>
    <xf numFmtId="167" fontId="111" fillId="0" borderId="0" xfId="0" applyNumberFormat="1" applyFont="1"/>
    <xf numFmtId="10" fontId="3" fillId="0" borderId="0" xfId="0" applyNumberFormat="1" applyFont="1" applyFill="1" applyAlignment="1">
      <alignment horizontal="center" vertical="center"/>
    </xf>
    <xf numFmtId="43" fontId="135" fillId="0" borderId="147" xfId="7" applyFont="1" applyFill="1" applyBorder="1" applyAlignment="1">
      <alignment horizontal="center" vertical="center"/>
    </xf>
    <xf numFmtId="167" fontId="111" fillId="0" borderId="0" xfId="0" applyNumberFormat="1" applyFont="1" applyAlignment="1">
      <alignment horizontal="center" vertical="center"/>
    </xf>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34" xfId="0" applyFont="1" applyBorder="1" applyAlignment="1">
      <alignment horizontal="center" vertical="center"/>
    </xf>
    <xf numFmtId="0" fontId="92" fillId="0" borderId="29" xfId="0" applyFont="1" applyBorder="1" applyAlignment="1">
      <alignment horizontal="center" vertical="center"/>
    </xf>
    <xf numFmtId="0" fontId="92" fillId="0" borderId="135" xfId="0" applyFont="1" applyBorder="1" applyAlignment="1">
      <alignment horizontal="center" vertical="center"/>
    </xf>
    <xf numFmtId="167" fontId="0" fillId="0" borderId="171" xfId="7" applyNumberFormat="1" applyFont="1" applyBorder="1" applyAlignment="1">
      <alignment horizontal="center"/>
    </xf>
    <xf numFmtId="167" fontId="0" fillId="0" borderId="166" xfId="7" applyNumberFormat="1" applyFont="1" applyBorder="1" applyAlignment="1">
      <alignment horizontal="center"/>
    </xf>
    <xf numFmtId="167" fontId="0" fillId="0" borderId="168" xfId="7" applyNumberFormat="1" applyFont="1" applyBorder="1" applyAlignment="1">
      <alignment horizontal="center"/>
    </xf>
    <xf numFmtId="0" fontId="0" fillId="0" borderId="113" xfId="0" applyBorder="1" applyAlignment="1">
      <alignment horizontal="center" vertical="center"/>
    </xf>
    <xf numFmtId="0" fontId="120" fillId="0" borderId="114" xfId="0" applyFont="1" applyBorder="1" applyAlignment="1">
      <alignment horizontal="center" vertical="center"/>
    </xf>
    <xf numFmtId="0" fontId="120" fillId="0" borderId="7" xfId="0" applyFont="1" applyBorder="1" applyAlignment="1">
      <alignment horizontal="center" vertical="center"/>
    </xf>
    <xf numFmtId="0" fontId="121" fillId="0" borderId="15" xfId="0" applyFont="1" applyFill="1" applyBorder="1" applyAlignment="1" applyProtection="1">
      <alignment horizontal="center" vertical="center"/>
    </xf>
    <xf numFmtId="0" fontId="121" fillId="0" borderId="16" xfId="0" applyFont="1" applyFill="1" applyBorder="1" applyAlignment="1" applyProtection="1">
      <alignment horizontal="center" vertical="center"/>
    </xf>
    <xf numFmtId="0" fontId="0" fillId="0" borderId="115" xfId="0" applyBorder="1" applyAlignment="1">
      <alignment horizontal="center"/>
    </xf>
    <xf numFmtId="0" fontId="0" fillId="0" borderId="116" xfId="0" applyBorder="1" applyAlignment="1">
      <alignment horizontal="center"/>
    </xf>
    <xf numFmtId="0" fontId="0" fillId="0" borderId="117" xfId="0"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20" fillId="0" borderId="130" xfId="0" applyFont="1" applyBorder="1" applyAlignment="1">
      <alignment horizontal="center" vertical="center" wrapText="1"/>
    </xf>
    <xf numFmtId="0" fontId="120" fillId="0" borderId="7" xfId="0" applyFont="1" applyBorder="1" applyAlignment="1">
      <alignment horizontal="center" vertical="center" wrapText="1"/>
    </xf>
    <xf numFmtId="0" fontId="0" fillId="0" borderId="126" xfId="0" applyBorder="1" applyAlignment="1">
      <alignment horizontal="center" vertical="center"/>
    </xf>
    <xf numFmtId="0" fontId="0" fillId="0" borderId="126"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Fill="1" applyBorder="1" applyAlignment="1">
      <alignment horizontal="center" vertical="center" wrapText="1"/>
    </xf>
    <xf numFmtId="0" fontId="84" fillId="0" borderId="79" xfId="0" applyFont="1" applyFill="1" applyBorder="1" applyAlignment="1">
      <alignment horizontal="center" vertical="center" wrapText="1"/>
    </xf>
    <xf numFmtId="0" fontId="45" fillId="0" borderId="79" xfId="11" applyFont="1" applyFill="1" applyBorder="1" applyAlignment="1" applyProtection="1">
      <alignment horizontal="center" vertical="center" wrapText="1"/>
    </xf>
    <xf numFmtId="0" fontId="45" fillId="0" borderId="80" xfId="11" applyFont="1" applyFill="1" applyBorder="1" applyAlignment="1" applyProtection="1">
      <alignment horizontal="center" vertical="center" wrapText="1"/>
    </xf>
    <xf numFmtId="0" fontId="45" fillId="0" borderId="69"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7" fontId="45" fillId="3" borderId="68" xfId="1" applyNumberFormat="1" applyFont="1" applyFill="1" applyBorder="1" applyAlignment="1" applyProtection="1">
      <alignment horizontal="center"/>
      <protection locked="0"/>
    </xf>
    <xf numFmtId="167" fontId="45" fillId="3" borderId="26" xfId="1" applyNumberFormat="1" applyFont="1" applyFill="1" applyBorder="1" applyAlignment="1" applyProtection="1">
      <alignment horizontal="center"/>
      <protection locked="0"/>
    </xf>
    <xf numFmtId="167" fontId="45" fillId="3" borderId="27" xfId="1" applyNumberFormat="1" applyFont="1" applyFill="1" applyBorder="1" applyAlignment="1" applyProtection="1">
      <alignment horizontal="center"/>
      <protection locked="0"/>
    </xf>
    <xf numFmtId="167" fontId="45" fillId="0" borderId="14" xfId="1" applyNumberFormat="1" applyFont="1" applyFill="1" applyBorder="1" applyAlignment="1" applyProtection="1">
      <alignment horizontal="center"/>
      <protection locked="0"/>
    </xf>
    <xf numFmtId="167" fontId="45" fillId="0" borderId="15" xfId="1" applyNumberFormat="1" applyFont="1" applyFill="1" applyBorder="1" applyAlignment="1" applyProtection="1">
      <alignment horizontal="center"/>
      <protection locked="0"/>
    </xf>
    <xf numFmtId="167"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7" fontId="45" fillId="0" borderId="71" xfId="1" applyNumberFormat="1" applyFont="1" applyFill="1" applyBorder="1" applyAlignment="1" applyProtection="1">
      <alignment horizontal="center" vertical="center" wrapText="1"/>
      <protection locked="0"/>
    </xf>
    <xf numFmtId="167" fontId="45" fillId="0" borderId="72" xfId="1" applyNumberFormat="1" applyFont="1" applyFill="1" applyBorder="1" applyAlignment="1" applyProtection="1">
      <alignment horizontal="center" vertical="center" wrapText="1"/>
      <protection locked="0"/>
    </xf>
    <xf numFmtId="0" fontId="3" fillId="0" borderId="70"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8" fillId="0" borderId="53" xfId="0" applyFont="1" applyFill="1" applyBorder="1" applyAlignment="1">
      <alignment horizontal="left" vertical="center"/>
    </xf>
    <xf numFmtId="0" fontId="98" fillId="0" borderId="54" xfId="0" applyFont="1" applyFill="1" applyBorder="1" applyAlignment="1">
      <alignment horizontal="left" vertical="center"/>
    </xf>
    <xf numFmtId="0" fontId="3" fillId="0" borderId="54"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4" fillId="0" borderId="103" xfId="0" applyNumberFormat="1" applyFont="1" applyFill="1" applyBorder="1" applyAlignment="1">
      <alignment horizontal="left" vertical="center" wrapText="1"/>
    </xf>
    <xf numFmtId="0" fontId="114" fillId="0" borderId="104" xfId="0" applyNumberFormat="1" applyFont="1" applyFill="1" applyBorder="1" applyAlignment="1">
      <alignment horizontal="left" vertical="center" wrapText="1"/>
    </xf>
    <xf numFmtId="0" fontId="114" fillId="0" borderId="108" xfId="0" applyNumberFormat="1" applyFont="1" applyFill="1" applyBorder="1" applyAlignment="1">
      <alignment horizontal="left" vertical="center" wrapText="1"/>
    </xf>
    <xf numFmtId="0" fontId="114" fillId="0" borderId="109" xfId="0" applyNumberFormat="1" applyFont="1" applyFill="1" applyBorder="1" applyAlignment="1">
      <alignment horizontal="left" vertical="center" wrapText="1"/>
    </xf>
    <xf numFmtId="0" fontId="114" fillId="0" borderId="111" xfId="0" applyNumberFormat="1" applyFont="1" applyFill="1" applyBorder="1" applyAlignment="1">
      <alignment horizontal="left" vertical="center" wrapText="1"/>
    </xf>
    <xf numFmtId="0" fontId="114" fillId="0" borderId="112" xfId="0" applyNumberFormat="1" applyFont="1" applyFill="1" applyBorder="1" applyAlignment="1">
      <alignment horizontal="left" vertical="center" wrapText="1"/>
    </xf>
    <xf numFmtId="0" fontId="115" fillId="0" borderId="105"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5" fillId="0" borderId="107" xfId="0" applyFont="1" applyFill="1" applyBorder="1" applyAlignment="1">
      <alignment horizontal="center" vertical="center" wrapText="1"/>
    </xf>
    <xf numFmtId="0" fontId="115" fillId="0" borderId="84" xfId="0" applyFont="1" applyFill="1" applyBorder="1" applyAlignment="1">
      <alignment horizontal="center" vertical="center" wrapText="1"/>
    </xf>
    <xf numFmtId="0" fontId="115" fillId="0" borderId="110"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1" fillId="0" borderId="130"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126" xfId="0" applyFont="1" applyBorder="1" applyAlignment="1">
      <alignment horizontal="center" vertical="center" wrapText="1"/>
    </xf>
    <xf numFmtId="0" fontId="119" fillId="0" borderId="126" xfId="0" applyFont="1" applyFill="1" applyBorder="1" applyAlignment="1">
      <alignment horizontal="center" vertical="center"/>
    </xf>
    <xf numFmtId="0" fontId="119" fillId="0" borderId="105" xfId="0" applyFont="1" applyFill="1" applyBorder="1" applyAlignment="1">
      <alignment horizontal="center" vertical="center"/>
    </xf>
    <xf numFmtId="0" fontId="119" fillId="0" borderId="107" xfId="0" applyFont="1" applyFill="1" applyBorder="1" applyAlignment="1">
      <alignment horizontal="center" vertical="center"/>
    </xf>
    <xf numFmtId="0" fontId="119" fillId="0" borderId="84" xfId="0" applyFont="1" applyFill="1" applyBorder="1" applyAlignment="1">
      <alignment horizontal="center" vertical="center"/>
    </xf>
    <xf numFmtId="0" fontId="119" fillId="0" borderId="74" xfId="0" applyFont="1" applyFill="1" applyBorder="1" applyAlignment="1">
      <alignment horizontal="center" vertical="center"/>
    </xf>
    <xf numFmtId="0" fontId="115" fillId="0" borderId="126" xfId="0" applyFont="1" applyFill="1" applyBorder="1" applyAlignment="1">
      <alignment horizontal="center" vertical="center" wrapText="1"/>
    </xf>
    <xf numFmtId="0" fontId="111" fillId="0" borderId="129" xfId="0" applyFont="1" applyBorder="1" applyAlignment="1">
      <alignment horizontal="center" vertical="center" wrapText="1"/>
    </xf>
    <xf numFmtId="0" fontId="114" fillId="0" borderId="105" xfId="0" applyFont="1" applyFill="1" applyBorder="1" applyAlignment="1">
      <alignment horizontal="center" vertical="center" wrapText="1"/>
    </xf>
    <xf numFmtId="0" fontId="114" fillId="0" borderId="107" xfId="0" applyFont="1" applyFill="1" applyBorder="1" applyAlignment="1">
      <alignment horizontal="center" vertical="center" wrapText="1"/>
    </xf>
    <xf numFmtId="0" fontId="114" fillId="0" borderId="69" xfId="0" applyFont="1" applyFill="1" applyBorder="1" applyAlignment="1">
      <alignment horizontal="center" vertical="center" wrapText="1"/>
    </xf>
    <xf numFmtId="0" fontId="114" fillId="0" borderId="67" xfId="0" applyFont="1" applyFill="1" applyBorder="1" applyAlignment="1">
      <alignment horizontal="center" vertical="center" wrapText="1"/>
    </xf>
    <xf numFmtId="0" fontId="114" fillId="0" borderId="84" xfId="0" applyFont="1" applyFill="1" applyBorder="1" applyAlignment="1">
      <alignment horizontal="center" vertical="center" wrapText="1"/>
    </xf>
    <xf numFmtId="0" fontId="114" fillId="0" borderId="74" xfId="0" applyFont="1" applyFill="1" applyBorder="1" applyAlignment="1">
      <alignment horizontal="center" vertical="center" wrapText="1"/>
    </xf>
    <xf numFmtId="0" fontId="111" fillId="0" borderId="127" xfId="0" applyFont="1" applyFill="1" applyBorder="1" applyAlignment="1">
      <alignment horizontal="center" vertical="center" wrapText="1"/>
    </xf>
    <xf numFmtId="0" fontId="111" fillId="0" borderId="128" xfId="0" applyFont="1" applyFill="1" applyBorder="1" applyAlignment="1">
      <alignment horizontal="center" vertical="center" wrapText="1"/>
    </xf>
    <xf numFmtId="0" fontId="114" fillId="0" borderId="75" xfId="0" applyFont="1" applyFill="1" applyBorder="1" applyAlignment="1">
      <alignment horizontal="center" vertical="center" wrapText="1"/>
    </xf>
    <xf numFmtId="0" fontId="114" fillId="0" borderId="7" xfId="0" applyFont="1" applyFill="1" applyBorder="1" applyAlignment="1">
      <alignment horizontal="center" vertical="center" wrapText="1"/>
    </xf>
    <xf numFmtId="0" fontId="111" fillId="0" borderId="75" xfId="0" applyFont="1" applyFill="1" applyBorder="1" applyAlignment="1">
      <alignment horizontal="center" vertical="center" wrapText="1"/>
    </xf>
    <xf numFmtId="0" fontId="111" fillId="0" borderId="74" xfId="0" applyFont="1" applyBorder="1" applyAlignment="1">
      <alignment horizontal="center" vertical="center" wrapText="1"/>
    </xf>
    <xf numFmtId="0" fontId="114" fillId="0" borderId="53" xfId="0" applyNumberFormat="1" applyFont="1" applyFill="1" applyBorder="1" applyAlignment="1">
      <alignment horizontal="left" vertical="top" wrapText="1"/>
    </xf>
    <xf numFmtId="0" fontId="114" fillId="0" borderId="76" xfId="0" applyNumberFormat="1" applyFont="1" applyFill="1" applyBorder="1" applyAlignment="1">
      <alignment horizontal="left" vertical="top" wrapText="1"/>
    </xf>
    <xf numFmtId="0" fontId="114" fillId="0" borderId="62" xfId="0" applyNumberFormat="1" applyFont="1" applyFill="1" applyBorder="1" applyAlignment="1">
      <alignment horizontal="left" vertical="top" wrapText="1"/>
    </xf>
    <xf numFmtId="0" fontId="114" fillId="0" borderId="95" xfId="0" applyNumberFormat="1" applyFont="1" applyFill="1" applyBorder="1" applyAlignment="1">
      <alignment horizontal="left" vertical="top" wrapText="1"/>
    </xf>
    <xf numFmtId="0" fontId="114" fillId="0" borderId="102" xfId="0" applyNumberFormat="1" applyFont="1" applyFill="1" applyBorder="1" applyAlignment="1">
      <alignment horizontal="left" vertical="top" wrapText="1"/>
    </xf>
    <xf numFmtId="0" fontId="114" fillId="0" borderId="133" xfId="0" applyNumberFormat="1" applyFont="1" applyFill="1" applyBorder="1" applyAlignment="1">
      <alignment horizontal="left" vertical="top" wrapText="1"/>
    </xf>
    <xf numFmtId="0" fontId="114" fillId="0" borderId="86" xfId="0" applyFont="1" applyFill="1" applyBorder="1" applyAlignment="1">
      <alignment horizontal="center" vertical="center" wrapText="1"/>
    </xf>
    <xf numFmtId="0" fontId="114" fillId="0" borderId="66" xfId="0" applyFont="1" applyFill="1" applyBorder="1" applyAlignment="1">
      <alignment horizontal="center" vertical="center" wrapText="1"/>
    </xf>
    <xf numFmtId="0" fontId="111" fillId="0" borderId="63" xfId="0" applyFont="1" applyBorder="1" applyAlignment="1">
      <alignment horizontal="center" vertical="center" wrapText="1"/>
    </xf>
    <xf numFmtId="0" fontId="111" fillId="0" borderId="68" xfId="0" applyFont="1" applyFill="1" applyBorder="1" applyAlignment="1">
      <alignment horizontal="center" vertical="center" wrapText="1"/>
    </xf>
    <xf numFmtId="0" fontId="111" fillId="0" borderId="26" xfId="0" applyFont="1" applyFill="1" applyBorder="1" applyAlignment="1">
      <alignment horizontal="center" vertical="center" wrapText="1"/>
    </xf>
    <xf numFmtId="0" fontId="111" fillId="0" borderId="27" xfId="0" applyFont="1" applyFill="1" applyBorder="1" applyAlignment="1">
      <alignment horizontal="center" vertical="center" wrapText="1"/>
    </xf>
    <xf numFmtId="0" fontId="111" fillId="0" borderId="105" xfId="0" applyFont="1" applyBorder="1" applyAlignment="1">
      <alignment horizontal="center" vertical="top" wrapText="1"/>
    </xf>
    <xf numFmtId="0" fontId="111" fillId="0" borderId="106" xfId="0" applyFont="1" applyBorder="1" applyAlignment="1">
      <alignment horizontal="center" vertical="top" wrapText="1"/>
    </xf>
    <xf numFmtId="0" fontId="111" fillId="0" borderId="105" xfId="0" applyFont="1" applyFill="1" applyBorder="1" applyAlignment="1">
      <alignment horizontal="center" vertical="top" wrapText="1"/>
    </xf>
    <xf numFmtId="0" fontId="111" fillId="0" borderId="128" xfId="0" applyFont="1" applyFill="1" applyBorder="1" applyAlignment="1">
      <alignment horizontal="center" vertical="top" wrapText="1"/>
    </xf>
    <xf numFmtId="0" fontId="111" fillId="0" borderId="129" xfId="0" applyFont="1" applyFill="1" applyBorder="1" applyAlignment="1">
      <alignment horizontal="center" vertical="top" wrapText="1"/>
    </xf>
    <xf numFmtId="0" fontId="131" fillId="0" borderId="118" xfId="0" applyNumberFormat="1" applyFont="1" applyFill="1" applyBorder="1" applyAlignment="1">
      <alignment horizontal="left" vertical="top" wrapText="1"/>
    </xf>
    <xf numFmtId="0" fontId="131" fillId="0" borderId="119" xfId="0" applyNumberFormat="1" applyFont="1" applyFill="1" applyBorder="1" applyAlignment="1">
      <alignment horizontal="left" vertical="top" wrapText="1"/>
    </xf>
    <xf numFmtId="0" fontId="117" fillId="0" borderId="105" xfId="0" applyFont="1" applyBorder="1" applyAlignment="1">
      <alignment horizontal="center" vertical="center"/>
    </xf>
    <xf numFmtId="0" fontId="117" fillId="0" borderId="107"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6" fillId="0" borderId="126" xfId="0" applyFont="1" applyBorder="1" applyAlignment="1">
      <alignment horizontal="center" vertical="center" wrapText="1"/>
    </xf>
    <xf numFmtId="0" fontId="116" fillId="0" borderId="130" xfId="0" applyFont="1" applyBorder="1" applyAlignment="1">
      <alignment horizontal="center" vertical="center" wrapText="1"/>
    </xf>
  </cellXfs>
  <cellStyles count="23170">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225"/>
    <cellStyle name="Calculation 2 10 2 3" xfId="21870"/>
    <cellStyle name="Calculation 2 10 2 4" xfId="21141"/>
    <cellStyle name="Calculation 2 10 2 5" xfId="21954"/>
    <cellStyle name="Calculation 2 10 2 6" xfId="21057"/>
    <cellStyle name="Calculation 2 10 3" xfId="724"/>
    <cellStyle name="Calculation 2 10 3 2" xfId="21226"/>
    <cellStyle name="Calculation 2 10 3 3" xfId="21869"/>
    <cellStyle name="Calculation 2 10 3 4" xfId="21142"/>
    <cellStyle name="Calculation 2 10 3 5" xfId="21953"/>
    <cellStyle name="Calculation 2 10 3 6" xfId="21058"/>
    <cellStyle name="Calculation 2 10 4" xfId="725"/>
    <cellStyle name="Calculation 2 10 4 2" xfId="21227"/>
    <cellStyle name="Calculation 2 10 4 3" xfId="21868"/>
    <cellStyle name="Calculation 2 10 4 4" xfId="21143"/>
    <cellStyle name="Calculation 2 10 4 5" xfId="21952"/>
    <cellStyle name="Calculation 2 10 4 6" xfId="21059"/>
    <cellStyle name="Calculation 2 10 5" xfId="726"/>
    <cellStyle name="Calculation 2 10 5 2" xfId="21228"/>
    <cellStyle name="Calculation 2 10 5 3" xfId="21867"/>
    <cellStyle name="Calculation 2 10 5 4" xfId="21144"/>
    <cellStyle name="Calculation 2 10 5 5" xfId="21951"/>
    <cellStyle name="Calculation 2 10 5 6" xfId="21060"/>
    <cellStyle name="Calculation 2 11" xfId="727"/>
    <cellStyle name="Calculation 2 11 10" xfId="21061"/>
    <cellStyle name="Calculation 2 11 2" xfId="728"/>
    <cellStyle name="Calculation 2 11 2 2" xfId="21230"/>
    <cellStyle name="Calculation 2 11 2 3" xfId="21865"/>
    <cellStyle name="Calculation 2 11 2 4" xfId="21146"/>
    <cellStyle name="Calculation 2 11 2 5" xfId="21949"/>
    <cellStyle name="Calculation 2 11 2 6" xfId="21062"/>
    <cellStyle name="Calculation 2 11 3" xfId="729"/>
    <cellStyle name="Calculation 2 11 3 2" xfId="21231"/>
    <cellStyle name="Calculation 2 11 3 3" xfId="21864"/>
    <cellStyle name="Calculation 2 11 3 4" xfId="21147"/>
    <cellStyle name="Calculation 2 11 3 5" xfId="21948"/>
    <cellStyle name="Calculation 2 11 3 6" xfId="21063"/>
    <cellStyle name="Calculation 2 11 4" xfId="730"/>
    <cellStyle name="Calculation 2 11 4 2" xfId="21232"/>
    <cellStyle name="Calculation 2 11 4 3" xfId="21863"/>
    <cellStyle name="Calculation 2 11 4 4" xfId="21148"/>
    <cellStyle name="Calculation 2 11 4 5" xfId="21947"/>
    <cellStyle name="Calculation 2 11 4 6" xfId="21064"/>
    <cellStyle name="Calculation 2 11 5" xfId="731"/>
    <cellStyle name="Calculation 2 11 5 2" xfId="21233"/>
    <cellStyle name="Calculation 2 11 5 3" xfId="21862"/>
    <cellStyle name="Calculation 2 11 5 4" xfId="21149"/>
    <cellStyle name="Calculation 2 11 5 5" xfId="21946"/>
    <cellStyle name="Calculation 2 11 5 6" xfId="21065"/>
    <cellStyle name="Calculation 2 11 6" xfId="21229"/>
    <cellStyle name="Calculation 2 11 7" xfId="21866"/>
    <cellStyle name="Calculation 2 11 8" xfId="21145"/>
    <cellStyle name="Calculation 2 11 9" xfId="21950"/>
    <cellStyle name="Calculation 2 12" xfId="732"/>
    <cellStyle name="Calculation 2 12 10" xfId="21066"/>
    <cellStyle name="Calculation 2 12 2" xfId="733"/>
    <cellStyle name="Calculation 2 12 2 2" xfId="21235"/>
    <cellStyle name="Calculation 2 12 2 3" xfId="21860"/>
    <cellStyle name="Calculation 2 12 2 4" xfId="21151"/>
    <cellStyle name="Calculation 2 12 2 5" xfId="21944"/>
    <cellStyle name="Calculation 2 12 2 6" xfId="21067"/>
    <cellStyle name="Calculation 2 12 3" xfId="734"/>
    <cellStyle name="Calculation 2 12 3 2" xfId="21236"/>
    <cellStyle name="Calculation 2 12 3 3" xfId="21859"/>
    <cellStyle name="Calculation 2 12 3 4" xfId="21152"/>
    <cellStyle name="Calculation 2 12 3 5" xfId="21943"/>
    <cellStyle name="Calculation 2 12 3 6" xfId="21068"/>
    <cellStyle name="Calculation 2 12 4" xfId="735"/>
    <cellStyle name="Calculation 2 12 4 2" xfId="21237"/>
    <cellStyle name="Calculation 2 12 4 3" xfId="21858"/>
    <cellStyle name="Calculation 2 12 4 4" xfId="21153"/>
    <cellStyle name="Calculation 2 12 4 5" xfId="21942"/>
    <cellStyle name="Calculation 2 12 4 6" xfId="21069"/>
    <cellStyle name="Calculation 2 12 5" xfId="736"/>
    <cellStyle name="Calculation 2 12 5 2" xfId="21238"/>
    <cellStyle name="Calculation 2 12 5 3" xfId="21857"/>
    <cellStyle name="Calculation 2 12 5 4" xfId="21154"/>
    <cellStyle name="Calculation 2 12 5 5" xfId="21941"/>
    <cellStyle name="Calculation 2 12 5 6" xfId="21070"/>
    <cellStyle name="Calculation 2 12 6" xfId="21234"/>
    <cellStyle name="Calculation 2 12 7" xfId="21861"/>
    <cellStyle name="Calculation 2 12 8" xfId="21150"/>
    <cellStyle name="Calculation 2 12 9" xfId="21945"/>
    <cellStyle name="Calculation 2 13" xfId="737"/>
    <cellStyle name="Calculation 2 13 2" xfId="738"/>
    <cellStyle name="Calculation 2 13 2 2" xfId="21240"/>
    <cellStyle name="Calculation 2 13 2 3" xfId="21855"/>
    <cellStyle name="Calculation 2 13 2 4" xfId="21156"/>
    <cellStyle name="Calculation 2 13 2 5" xfId="21939"/>
    <cellStyle name="Calculation 2 13 2 6" xfId="21072"/>
    <cellStyle name="Calculation 2 13 3" xfId="739"/>
    <cellStyle name="Calculation 2 13 3 2" xfId="21241"/>
    <cellStyle name="Calculation 2 13 3 3" xfId="21854"/>
    <cellStyle name="Calculation 2 13 3 4" xfId="21157"/>
    <cellStyle name="Calculation 2 13 3 5" xfId="21938"/>
    <cellStyle name="Calculation 2 13 3 6" xfId="21073"/>
    <cellStyle name="Calculation 2 13 4" xfId="740"/>
    <cellStyle name="Calculation 2 13 4 2" xfId="21242"/>
    <cellStyle name="Calculation 2 13 4 3" xfId="21853"/>
    <cellStyle name="Calculation 2 13 4 4" xfId="21158"/>
    <cellStyle name="Calculation 2 13 4 5" xfId="21937"/>
    <cellStyle name="Calculation 2 13 4 6" xfId="21074"/>
    <cellStyle name="Calculation 2 13 5" xfId="21239"/>
    <cellStyle name="Calculation 2 13 6" xfId="21856"/>
    <cellStyle name="Calculation 2 13 7" xfId="21155"/>
    <cellStyle name="Calculation 2 13 8" xfId="21940"/>
    <cellStyle name="Calculation 2 13 9" xfId="21071"/>
    <cellStyle name="Calculation 2 14" xfId="741"/>
    <cellStyle name="Calculation 2 14 2" xfId="21243"/>
    <cellStyle name="Calculation 2 14 3" xfId="21852"/>
    <cellStyle name="Calculation 2 14 4" xfId="21159"/>
    <cellStyle name="Calculation 2 14 5" xfId="21936"/>
    <cellStyle name="Calculation 2 14 6" xfId="21075"/>
    <cellStyle name="Calculation 2 15" xfId="742"/>
    <cellStyle name="Calculation 2 15 2" xfId="21244"/>
    <cellStyle name="Calculation 2 15 3" xfId="21851"/>
    <cellStyle name="Calculation 2 15 4" xfId="21160"/>
    <cellStyle name="Calculation 2 15 5" xfId="21935"/>
    <cellStyle name="Calculation 2 15 6" xfId="21076"/>
    <cellStyle name="Calculation 2 16" xfId="743"/>
    <cellStyle name="Calculation 2 16 2" xfId="21245"/>
    <cellStyle name="Calculation 2 16 3" xfId="21850"/>
    <cellStyle name="Calculation 2 16 4" xfId="21161"/>
    <cellStyle name="Calculation 2 16 5" xfId="21934"/>
    <cellStyle name="Calculation 2 16 6" xfId="21077"/>
    <cellStyle name="Calculation 2 17" xfId="21224"/>
    <cellStyle name="Calculation 2 18" xfId="21871"/>
    <cellStyle name="Calculation 2 19" xfId="21140"/>
    <cellStyle name="Calculation 2 2" xfId="744"/>
    <cellStyle name="Calculation 2 2 10" xfId="21246"/>
    <cellStyle name="Calculation 2 2 11" xfId="21849"/>
    <cellStyle name="Calculation 2 2 12" xfId="21162"/>
    <cellStyle name="Calculation 2 2 13" xfId="21933"/>
    <cellStyle name="Calculation 2 2 14" xfId="21078"/>
    <cellStyle name="Calculation 2 2 2" xfId="745"/>
    <cellStyle name="Calculation 2 2 2 2" xfId="746"/>
    <cellStyle name="Calculation 2 2 2 2 2" xfId="21248"/>
    <cellStyle name="Calculation 2 2 2 2 3" xfId="21847"/>
    <cellStyle name="Calculation 2 2 2 2 4" xfId="21164"/>
    <cellStyle name="Calculation 2 2 2 2 5" xfId="21931"/>
    <cellStyle name="Calculation 2 2 2 2 6" xfId="21080"/>
    <cellStyle name="Calculation 2 2 2 3" xfId="747"/>
    <cellStyle name="Calculation 2 2 2 3 2" xfId="21249"/>
    <cellStyle name="Calculation 2 2 2 3 3" xfId="21846"/>
    <cellStyle name="Calculation 2 2 2 3 4" xfId="21165"/>
    <cellStyle name="Calculation 2 2 2 3 5" xfId="21930"/>
    <cellStyle name="Calculation 2 2 2 3 6" xfId="21081"/>
    <cellStyle name="Calculation 2 2 2 4" xfId="748"/>
    <cellStyle name="Calculation 2 2 2 4 2" xfId="21250"/>
    <cellStyle name="Calculation 2 2 2 4 3" xfId="21845"/>
    <cellStyle name="Calculation 2 2 2 4 4" xfId="21166"/>
    <cellStyle name="Calculation 2 2 2 4 5" xfId="21929"/>
    <cellStyle name="Calculation 2 2 2 4 6" xfId="21082"/>
    <cellStyle name="Calculation 2 2 2 5" xfId="21247"/>
    <cellStyle name="Calculation 2 2 2 6" xfId="21848"/>
    <cellStyle name="Calculation 2 2 2 7" xfId="21163"/>
    <cellStyle name="Calculation 2 2 2 8" xfId="21932"/>
    <cellStyle name="Calculation 2 2 2 9" xfId="21079"/>
    <cellStyle name="Calculation 2 2 3" xfId="749"/>
    <cellStyle name="Calculation 2 2 3 2" xfId="750"/>
    <cellStyle name="Calculation 2 2 3 2 2" xfId="21252"/>
    <cellStyle name="Calculation 2 2 3 2 3" xfId="21843"/>
    <cellStyle name="Calculation 2 2 3 2 4" xfId="21168"/>
    <cellStyle name="Calculation 2 2 3 2 5" xfId="21927"/>
    <cellStyle name="Calculation 2 2 3 2 6" xfId="21084"/>
    <cellStyle name="Calculation 2 2 3 3" xfId="751"/>
    <cellStyle name="Calculation 2 2 3 3 2" xfId="21253"/>
    <cellStyle name="Calculation 2 2 3 3 3" xfId="21842"/>
    <cellStyle name="Calculation 2 2 3 3 4" xfId="21169"/>
    <cellStyle name="Calculation 2 2 3 3 5" xfId="21926"/>
    <cellStyle name="Calculation 2 2 3 3 6" xfId="21085"/>
    <cellStyle name="Calculation 2 2 3 4" xfId="752"/>
    <cellStyle name="Calculation 2 2 3 4 2" xfId="21254"/>
    <cellStyle name="Calculation 2 2 3 4 3" xfId="21841"/>
    <cellStyle name="Calculation 2 2 3 4 4" xfId="21170"/>
    <cellStyle name="Calculation 2 2 3 4 5" xfId="21925"/>
    <cellStyle name="Calculation 2 2 3 4 6" xfId="21086"/>
    <cellStyle name="Calculation 2 2 3 5" xfId="21251"/>
    <cellStyle name="Calculation 2 2 3 6" xfId="21844"/>
    <cellStyle name="Calculation 2 2 3 7" xfId="21167"/>
    <cellStyle name="Calculation 2 2 3 8" xfId="21928"/>
    <cellStyle name="Calculation 2 2 3 9" xfId="21083"/>
    <cellStyle name="Calculation 2 2 4" xfId="753"/>
    <cellStyle name="Calculation 2 2 4 2" xfId="754"/>
    <cellStyle name="Calculation 2 2 4 2 2" xfId="21256"/>
    <cellStyle name="Calculation 2 2 4 2 3" xfId="21839"/>
    <cellStyle name="Calculation 2 2 4 2 4" xfId="21172"/>
    <cellStyle name="Calculation 2 2 4 2 5" xfId="21923"/>
    <cellStyle name="Calculation 2 2 4 2 6" xfId="21088"/>
    <cellStyle name="Calculation 2 2 4 3" xfId="755"/>
    <cellStyle name="Calculation 2 2 4 3 2" xfId="21257"/>
    <cellStyle name="Calculation 2 2 4 3 3" xfId="21838"/>
    <cellStyle name="Calculation 2 2 4 3 4" xfId="21173"/>
    <cellStyle name="Calculation 2 2 4 3 5" xfId="21922"/>
    <cellStyle name="Calculation 2 2 4 3 6" xfId="21089"/>
    <cellStyle name="Calculation 2 2 4 4" xfId="756"/>
    <cellStyle name="Calculation 2 2 4 4 2" xfId="21258"/>
    <cellStyle name="Calculation 2 2 4 4 3" xfId="21837"/>
    <cellStyle name="Calculation 2 2 4 4 4" xfId="21174"/>
    <cellStyle name="Calculation 2 2 4 4 5" xfId="21921"/>
    <cellStyle name="Calculation 2 2 4 4 6" xfId="21090"/>
    <cellStyle name="Calculation 2 2 4 5" xfId="21255"/>
    <cellStyle name="Calculation 2 2 4 6" xfId="21840"/>
    <cellStyle name="Calculation 2 2 4 7" xfId="21171"/>
    <cellStyle name="Calculation 2 2 4 8" xfId="21924"/>
    <cellStyle name="Calculation 2 2 4 9" xfId="21087"/>
    <cellStyle name="Calculation 2 2 5" xfId="757"/>
    <cellStyle name="Calculation 2 2 5 2" xfId="758"/>
    <cellStyle name="Calculation 2 2 5 2 2" xfId="21260"/>
    <cellStyle name="Calculation 2 2 5 2 3" xfId="21835"/>
    <cellStyle name="Calculation 2 2 5 2 4" xfId="21176"/>
    <cellStyle name="Calculation 2 2 5 2 5" xfId="21919"/>
    <cellStyle name="Calculation 2 2 5 2 6" xfId="21092"/>
    <cellStyle name="Calculation 2 2 5 3" xfId="759"/>
    <cellStyle name="Calculation 2 2 5 3 2" xfId="21261"/>
    <cellStyle name="Calculation 2 2 5 3 3" xfId="21834"/>
    <cellStyle name="Calculation 2 2 5 3 4" xfId="21177"/>
    <cellStyle name="Calculation 2 2 5 3 5" xfId="21918"/>
    <cellStyle name="Calculation 2 2 5 3 6" xfId="21093"/>
    <cellStyle name="Calculation 2 2 5 4" xfId="760"/>
    <cellStyle name="Calculation 2 2 5 4 2" xfId="21262"/>
    <cellStyle name="Calculation 2 2 5 4 3" xfId="21833"/>
    <cellStyle name="Calculation 2 2 5 4 4" xfId="21178"/>
    <cellStyle name="Calculation 2 2 5 4 5" xfId="21917"/>
    <cellStyle name="Calculation 2 2 5 4 6" xfId="21094"/>
    <cellStyle name="Calculation 2 2 5 5" xfId="21259"/>
    <cellStyle name="Calculation 2 2 5 6" xfId="21836"/>
    <cellStyle name="Calculation 2 2 5 7" xfId="21175"/>
    <cellStyle name="Calculation 2 2 5 8" xfId="21920"/>
    <cellStyle name="Calculation 2 2 5 9" xfId="21091"/>
    <cellStyle name="Calculation 2 2 6" xfId="761"/>
    <cellStyle name="Calculation 2 2 6 2" xfId="21263"/>
    <cellStyle name="Calculation 2 2 6 3" xfId="21832"/>
    <cellStyle name="Calculation 2 2 6 4" xfId="21179"/>
    <cellStyle name="Calculation 2 2 6 5" xfId="21916"/>
    <cellStyle name="Calculation 2 2 6 6" xfId="21095"/>
    <cellStyle name="Calculation 2 2 7" xfId="762"/>
    <cellStyle name="Calculation 2 2 7 2" xfId="21264"/>
    <cellStyle name="Calculation 2 2 7 3" xfId="21831"/>
    <cellStyle name="Calculation 2 2 7 4" xfId="21180"/>
    <cellStyle name="Calculation 2 2 7 5" xfId="21915"/>
    <cellStyle name="Calculation 2 2 7 6" xfId="21096"/>
    <cellStyle name="Calculation 2 2 8" xfId="763"/>
    <cellStyle name="Calculation 2 2 8 2" xfId="21265"/>
    <cellStyle name="Calculation 2 2 8 3" xfId="21830"/>
    <cellStyle name="Calculation 2 2 8 4" xfId="21181"/>
    <cellStyle name="Calculation 2 2 8 5" xfId="21914"/>
    <cellStyle name="Calculation 2 2 8 6" xfId="21097"/>
    <cellStyle name="Calculation 2 2 9" xfId="764"/>
    <cellStyle name="Calculation 2 2 9 2" xfId="21266"/>
    <cellStyle name="Calculation 2 2 9 3" xfId="21829"/>
    <cellStyle name="Calculation 2 2 9 4" xfId="21182"/>
    <cellStyle name="Calculation 2 2 9 5" xfId="21913"/>
    <cellStyle name="Calculation 2 2 9 6" xfId="21098"/>
    <cellStyle name="Calculation 2 20" xfId="21955"/>
    <cellStyle name="Calculation 2 21" xfId="21056"/>
    <cellStyle name="Calculation 2 3" xfId="765"/>
    <cellStyle name="Calculation 2 3 2" xfId="766"/>
    <cellStyle name="Calculation 2 3 2 2" xfId="21267"/>
    <cellStyle name="Calculation 2 3 2 3" xfId="21828"/>
    <cellStyle name="Calculation 2 3 2 4" xfId="21183"/>
    <cellStyle name="Calculation 2 3 2 5" xfId="21912"/>
    <cellStyle name="Calculation 2 3 2 6" xfId="21099"/>
    <cellStyle name="Calculation 2 3 3" xfId="767"/>
    <cellStyle name="Calculation 2 3 3 2" xfId="21268"/>
    <cellStyle name="Calculation 2 3 3 3" xfId="21827"/>
    <cellStyle name="Calculation 2 3 3 4" xfId="21184"/>
    <cellStyle name="Calculation 2 3 3 5" xfId="21911"/>
    <cellStyle name="Calculation 2 3 3 6" xfId="21100"/>
    <cellStyle name="Calculation 2 3 4" xfId="768"/>
    <cellStyle name="Calculation 2 3 4 2" xfId="21269"/>
    <cellStyle name="Calculation 2 3 4 3" xfId="21826"/>
    <cellStyle name="Calculation 2 3 4 4" xfId="21185"/>
    <cellStyle name="Calculation 2 3 4 5" xfId="21910"/>
    <cellStyle name="Calculation 2 3 4 6" xfId="21101"/>
    <cellStyle name="Calculation 2 3 5" xfId="769"/>
    <cellStyle name="Calculation 2 3 5 2" xfId="21270"/>
    <cellStyle name="Calculation 2 3 5 3" xfId="21825"/>
    <cellStyle name="Calculation 2 3 5 4" xfId="21186"/>
    <cellStyle name="Calculation 2 3 5 5" xfId="21909"/>
    <cellStyle name="Calculation 2 3 5 6" xfId="21102"/>
    <cellStyle name="Calculation 2 4" xfId="770"/>
    <cellStyle name="Calculation 2 4 2" xfId="771"/>
    <cellStyle name="Calculation 2 4 2 2" xfId="21271"/>
    <cellStyle name="Calculation 2 4 2 3" xfId="21824"/>
    <cellStyle name="Calculation 2 4 2 4" xfId="21187"/>
    <cellStyle name="Calculation 2 4 2 5" xfId="21908"/>
    <cellStyle name="Calculation 2 4 2 6" xfId="21103"/>
    <cellStyle name="Calculation 2 4 3" xfId="772"/>
    <cellStyle name="Calculation 2 4 3 2" xfId="21272"/>
    <cellStyle name="Calculation 2 4 3 3" xfId="21823"/>
    <cellStyle name="Calculation 2 4 3 4" xfId="21188"/>
    <cellStyle name="Calculation 2 4 3 5" xfId="21907"/>
    <cellStyle name="Calculation 2 4 3 6" xfId="21104"/>
    <cellStyle name="Calculation 2 4 4" xfId="773"/>
    <cellStyle name="Calculation 2 4 4 2" xfId="21273"/>
    <cellStyle name="Calculation 2 4 4 3" xfId="21822"/>
    <cellStyle name="Calculation 2 4 4 4" xfId="21189"/>
    <cellStyle name="Calculation 2 4 4 5" xfId="21906"/>
    <cellStyle name="Calculation 2 4 4 6" xfId="21105"/>
    <cellStyle name="Calculation 2 4 5" xfId="774"/>
    <cellStyle name="Calculation 2 4 5 2" xfId="21274"/>
    <cellStyle name="Calculation 2 4 5 3" xfId="21821"/>
    <cellStyle name="Calculation 2 4 5 4" xfId="21190"/>
    <cellStyle name="Calculation 2 4 5 5" xfId="21905"/>
    <cellStyle name="Calculation 2 4 5 6" xfId="21106"/>
    <cellStyle name="Calculation 2 5" xfId="775"/>
    <cellStyle name="Calculation 2 5 2" xfId="776"/>
    <cellStyle name="Calculation 2 5 2 2" xfId="21275"/>
    <cellStyle name="Calculation 2 5 2 3" xfId="21820"/>
    <cellStyle name="Calculation 2 5 2 4" xfId="21191"/>
    <cellStyle name="Calculation 2 5 2 5" xfId="21904"/>
    <cellStyle name="Calculation 2 5 2 6" xfId="21107"/>
    <cellStyle name="Calculation 2 5 3" xfId="777"/>
    <cellStyle name="Calculation 2 5 3 2" xfId="21276"/>
    <cellStyle name="Calculation 2 5 3 3" xfId="21819"/>
    <cellStyle name="Calculation 2 5 3 4" xfId="21192"/>
    <cellStyle name="Calculation 2 5 3 5" xfId="21903"/>
    <cellStyle name="Calculation 2 5 3 6" xfId="21108"/>
    <cellStyle name="Calculation 2 5 4" xfId="778"/>
    <cellStyle name="Calculation 2 5 4 2" xfId="21277"/>
    <cellStyle name="Calculation 2 5 4 3" xfId="21818"/>
    <cellStyle name="Calculation 2 5 4 4" xfId="21193"/>
    <cellStyle name="Calculation 2 5 4 5" xfId="21902"/>
    <cellStyle name="Calculation 2 5 4 6" xfId="21109"/>
    <cellStyle name="Calculation 2 5 5" xfId="779"/>
    <cellStyle name="Calculation 2 5 5 2" xfId="21278"/>
    <cellStyle name="Calculation 2 5 5 3" xfId="21817"/>
    <cellStyle name="Calculation 2 5 5 4" xfId="21194"/>
    <cellStyle name="Calculation 2 5 5 5" xfId="21901"/>
    <cellStyle name="Calculation 2 5 5 6" xfId="21110"/>
    <cellStyle name="Calculation 2 6" xfId="780"/>
    <cellStyle name="Calculation 2 6 2" xfId="781"/>
    <cellStyle name="Calculation 2 6 2 2" xfId="21279"/>
    <cellStyle name="Calculation 2 6 2 3" xfId="21816"/>
    <cellStyle name="Calculation 2 6 2 4" xfId="21195"/>
    <cellStyle name="Calculation 2 6 2 5" xfId="21900"/>
    <cellStyle name="Calculation 2 6 2 6" xfId="21111"/>
    <cellStyle name="Calculation 2 6 3" xfId="782"/>
    <cellStyle name="Calculation 2 6 3 2" xfId="21280"/>
    <cellStyle name="Calculation 2 6 3 3" xfId="21815"/>
    <cellStyle name="Calculation 2 6 3 4" xfId="21196"/>
    <cellStyle name="Calculation 2 6 3 5" xfId="21899"/>
    <cellStyle name="Calculation 2 6 3 6" xfId="21112"/>
    <cellStyle name="Calculation 2 6 4" xfId="783"/>
    <cellStyle name="Calculation 2 6 4 2" xfId="21281"/>
    <cellStyle name="Calculation 2 6 4 3" xfId="21814"/>
    <cellStyle name="Calculation 2 6 4 4" xfId="21197"/>
    <cellStyle name="Calculation 2 6 4 5" xfId="21898"/>
    <cellStyle name="Calculation 2 6 4 6" xfId="21113"/>
    <cellStyle name="Calculation 2 6 5" xfId="784"/>
    <cellStyle name="Calculation 2 6 5 2" xfId="21282"/>
    <cellStyle name="Calculation 2 6 5 3" xfId="21813"/>
    <cellStyle name="Calculation 2 6 5 4" xfId="21198"/>
    <cellStyle name="Calculation 2 6 5 5" xfId="21897"/>
    <cellStyle name="Calculation 2 6 5 6" xfId="21114"/>
    <cellStyle name="Calculation 2 7" xfId="785"/>
    <cellStyle name="Calculation 2 7 2" xfId="786"/>
    <cellStyle name="Calculation 2 7 2 2" xfId="21283"/>
    <cellStyle name="Calculation 2 7 2 3" xfId="21812"/>
    <cellStyle name="Calculation 2 7 2 4" xfId="21199"/>
    <cellStyle name="Calculation 2 7 2 5" xfId="21896"/>
    <cellStyle name="Calculation 2 7 2 6" xfId="21115"/>
    <cellStyle name="Calculation 2 7 3" xfId="787"/>
    <cellStyle name="Calculation 2 7 3 2" xfId="21284"/>
    <cellStyle name="Calculation 2 7 3 3" xfId="21811"/>
    <cellStyle name="Calculation 2 7 3 4" xfId="21200"/>
    <cellStyle name="Calculation 2 7 3 5" xfId="21895"/>
    <cellStyle name="Calculation 2 7 3 6" xfId="21116"/>
    <cellStyle name="Calculation 2 7 4" xfId="788"/>
    <cellStyle name="Calculation 2 7 4 2" xfId="21285"/>
    <cellStyle name="Calculation 2 7 4 3" xfId="21810"/>
    <cellStyle name="Calculation 2 7 4 4" xfId="21201"/>
    <cellStyle name="Calculation 2 7 4 5" xfId="21894"/>
    <cellStyle name="Calculation 2 7 4 6" xfId="21117"/>
    <cellStyle name="Calculation 2 7 5" xfId="789"/>
    <cellStyle name="Calculation 2 7 5 2" xfId="21286"/>
    <cellStyle name="Calculation 2 7 5 3" xfId="21809"/>
    <cellStyle name="Calculation 2 7 5 4" xfId="21202"/>
    <cellStyle name="Calculation 2 7 5 5" xfId="21893"/>
    <cellStyle name="Calculation 2 7 5 6" xfId="21118"/>
    <cellStyle name="Calculation 2 8" xfId="790"/>
    <cellStyle name="Calculation 2 8 2" xfId="791"/>
    <cellStyle name="Calculation 2 8 2 2" xfId="21287"/>
    <cellStyle name="Calculation 2 8 2 3" xfId="21808"/>
    <cellStyle name="Calculation 2 8 2 4" xfId="21203"/>
    <cellStyle name="Calculation 2 8 2 5" xfId="21892"/>
    <cellStyle name="Calculation 2 8 2 6" xfId="21119"/>
    <cellStyle name="Calculation 2 8 3" xfId="792"/>
    <cellStyle name="Calculation 2 8 3 2" xfId="21288"/>
    <cellStyle name="Calculation 2 8 3 3" xfId="21807"/>
    <cellStyle name="Calculation 2 8 3 4" xfId="21204"/>
    <cellStyle name="Calculation 2 8 3 5" xfId="21891"/>
    <cellStyle name="Calculation 2 8 3 6" xfId="21120"/>
    <cellStyle name="Calculation 2 8 4" xfId="793"/>
    <cellStyle name="Calculation 2 8 4 2" xfId="21289"/>
    <cellStyle name="Calculation 2 8 4 3" xfId="21806"/>
    <cellStyle name="Calculation 2 8 4 4" xfId="21205"/>
    <cellStyle name="Calculation 2 8 4 5" xfId="21890"/>
    <cellStyle name="Calculation 2 8 4 6" xfId="21121"/>
    <cellStyle name="Calculation 2 8 5" xfId="794"/>
    <cellStyle name="Calculation 2 8 5 2" xfId="21290"/>
    <cellStyle name="Calculation 2 8 5 3" xfId="21805"/>
    <cellStyle name="Calculation 2 8 5 4" xfId="21206"/>
    <cellStyle name="Calculation 2 8 5 5" xfId="21889"/>
    <cellStyle name="Calculation 2 8 5 6" xfId="21122"/>
    <cellStyle name="Calculation 2 9" xfId="795"/>
    <cellStyle name="Calculation 2 9 2" xfId="796"/>
    <cellStyle name="Calculation 2 9 2 2" xfId="21291"/>
    <cellStyle name="Calculation 2 9 2 3" xfId="21804"/>
    <cellStyle name="Calculation 2 9 2 4" xfId="21207"/>
    <cellStyle name="Calculation 2 9 2 5" xfId="21888"/>
    <cellStyle name="Calculation 2 9 2 6" xfId="21123"/>
    <cellStyle name="Calculation 2 9 3" xfId="797"/>
    <cellStyle name="Calculation 2 9 3 2" xfId="21292"/>
    <cellStyle name="Calculation 2 9 3 3" xfId="21803"/>
    <cellStyle name="Calculation 2 9 3 4" xfId="21208"/>
    <cellStyle name="Calculation 2 9 3 5" xfId="21887"/>
    <cellStyle name="Calculation 2 9 3 6" xfId="21124"/>
    <cellStyle name="Calculation 2 9 4" xfId="798"/>
    <cellStyle name="Calculation 2 9 4 2" xfId="21293"/>
    <cellStyle name="Calculation 2 9 4 3" xfId="21802"/>
    <cellStyle name="Calculation 2 9 4 4" xfId="21209"/>
    <cellStyle name="Calculation 2 9 4 5" xfId="21886"/>
    <cellStyle name="Calculation 2 9 4 6" xfId="21125"/>
    <cellStyle name="Calculation 2 9 5" xfId="799"/>
    <cellStyle name="Calculation 2 9 5 2" xfId="21294"/>
    <cellStyle name="Calculation 2 9 5 3" xfId="21801"/>
    <cellStyle name="Calculation 2 9 5 4" xfId="21210"/>
    <cellStyle name="Calculation 2 9 5 5" xfId="21885"/>
    <cellStyle name="Calculation 2 9 5 6" xfId="21126"/>
    <cellStyle name="Calculation 3" xfId="800"/>
    <cellStyle name="Calculation 3 2" xfId="801"/>
    <cellStyle name="Calculation 3 2 2" xfId="21296"/>
    <cellStyle name="Calculation 3 2 3" xfId="21799"/>
    <cellStyle name="Calculation 3 2 4" xfId="21212"/>
    <cellStyle name="Calculation 3 2 5" xfId="21883"/>
    <cellStyle name="Calculation 3 2 6" xfId="21128"/>
    <cellStyle name="Calculation 3 3" xfId="802"/>
    <cellStyle name="Calculation 3 3 2" xfId="21297"/>
    <cellStyle name="Calculation 3 3 3" xfId="21798"/>
    <cellStyle name="Calculation 3 3 4" xfId="21213"/>
    <cellStyle name="Calculation 3 3 5" xfId="21882"/>
    <cellStyle name="Calculation 3 3 6" xfId="21129"/>
    <cellStyle name="Calculation 3 4" xfId="21295"/>
    <cellStyle name="Calculation 3 5" xfId="21800"/>
    <cellStyle name="Calculation 3 6" xfId="21211"/>
    <cellStyle name="Calculation 3 7" xfId="21884"/>
    <cellStyle name="Calculation 3 8" xfId="21127"/>
    <cellStyle name="Calculation 4" xfId="803"/>
    <cellStyle name="Calculation 4 2" xfId="804"/>
    <cellStyle name="Calculation 4 2 2" xfId="21299"/>
    <cellStyle name="Calculation 4 2 3" xfId="21796"/>
    <cellStyle name="Calculation 4 2 4" xfId="21215"/>
    <cellStyle name="Calculation 4 2 5" xfId="21880"/>
    <cellStyle name="Calculation 4 2 6" xfId="21131"/>
    <cellStyle name="Calculation 4 3" xfId="805"/>
    <cellStyle name="Calculation 4 3 2" xfId="21300"/>
    <cellStyle name="Calculation 4 3 3" xfId="21795"/>
    <cellStyle name="Calculation 4 3 4" xfId="21216"/>
    <cellStyle name="Calculation 4 3 5" xfId="21879"/>
    <cellStyle name="Calculation 4 3 6" xfId="21132"/>
    <cellStyle name="Calculation 4 4" xfId="21298"/>
    <cellStyle name="Calculation 4 5" xfId="21797"/>
    <cellStyle name="Calculation 4 6" xfId="21214"/>
    <cellStyle name="Calculation 4 7" xfId="21881"/>
    <cellStyle name="Calculation 4 8" xfId="21130"/>
    <cellStyle name="Calculation 5" xfId="806"/>
    <cellStyle name="Calculation 5 2" xfId="807"/>
    <cellStyle name="Calculation 5 2 2" xfId="21302"/>
    <cellStyle name="Calculation 5 2 3" xfId="21793"/>
    <cellStyle name="Calculation 5 2 4" xfId="21218"/>
    <cellStyle name="Calculation 5 2 5" xfId="21877"/>
    <cellStyle name="Calculation 5 2 6" xfId="21134"/>
    <cellStyle name="Calculation 5 3" xfId="808"/>
    <cellStyle name="Calculation 5 3 2" xfId="21303"/>
    <cellStyle name="Calculation 5 3 3" xfId="21792"/>
    <cellStyle name="Calculation 5 3 4" xfId="21219"/>
    <cellStyle name="Calculation 5 3 5" xfId="21876"/>
    <cellStyle name="Calculation 5 3 6" xfId="21135"/>
    <cellStyle name="Calculation 5 4" xfId="21301"/>
    <cellStyle name="Calculation 5 5" xfId="21794"/>
    <cellStyle name="Calculation 5 6" xfId="21217"/>
    <cellStyle name="Calculation 5 7" xfId="21878"/>
    <cellStyle name="Calculation 5 8" xfId="21133"/>
    <cellStyle name="Calculation 6" xfId="809"/>
    <cellStyle name="Calculation 6 2" xfId="810"/>
    <cellStyle name="Calculation 6 2 2" xfId="21305"/>
    <cellStyle name="Calculation 6 2 3" xfId="21790"/>
    <cellStyle name="Calculation 6 2 4" xfId="21221"/>
    <cellStyle name="Calculation 6 2 5" xfId="21874"/>
    <cellStyle name="Calculation 6 2 6" xfId="21137"/>
    <cellStyle name="Calculation 6 3" xfId="811"/>
    <cellStyle name="Calculation 6 3 2" xfId="21306"/>
    <cellStyle name="Calculation 6 3 3" xfId="21789"/>
    <cellStyle name="Calculation 6 3 4" xfId="21222"/>
    <cellStyle name="Calculation 6 3 5" xfId="21873"/>
    <cellStyle name="Calculation 6 3 6" xfId="21138"/>
    <cellStyle name="Calculation 6 4" xfId="21304"/>
    <cellStyle name="Calculation 6 5" xfId="21791"/>
    <cellStyle name="Calculation 6 6" xfId="21220"/>
    <cellStyle name="Calculation 6 7" xfId="21875"/>
    <cellStyle name="Calculation 6 8" xfId="21136"/>
    <cellStyle name="Calculation 7" xfId="812"/>
    <cellStyle name="Calculation 7 2" xfId="21307"/>
    <cellStyle name="Calculation 7 3" xfId="21788"/>
    <cellStyle name="Calculation 7 4" xfId="21223"/>
    <cellStyle name="Calculation 7 5" xfId="21872"/>
    <cellStyle name="Calculation 7 6" xfId="21139"/>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2308"/>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57"/>
    <cellStyle name="Gia's 10 3" xfId="21783"/>
    <cellStyle name="Gia's 10 4" xfId="21312"/>
    <cellStyle name="Gia's 11" xfId="21356"/>
    <cellStyle name="Gia's 12" xfId="21784"/>
    <cellStyle name="Gia's 13" xfId="21311"/>
    <cellStyle name="Gia's 2" xfId="9187"/>
    <cellStyle name="Gia's 2 2" xfId="21358"/>
    <cellStyle name="Gia's 2 3" xfId="21782"/>
    <cellStyle name="Gia's 2 4" xfId="21313"/>
    <cellStyle name="Gia's 3" xfId="9188"/>
    <cellStyle name="Gia's 3 2" xfId="21359"/>
    <cellStyle name="Gia's 3 3" xfId="21781"/>
    <cellStyle name="Gia's 3 4" xfId="21314"/>
    <cellStyle name="Gia's 4" xfId="9189"/>
    <cellStyle name="Gia's 4 2" xfId="21360"/>
    <cellStyle name="Gia's 4 3" xfId="21780"/>
    <cellStyle name="Gia's 4 4" xfId="21315"/>
    <cellStyle name="Gia's 5" xfId="9190"/>
    <cellStyle name="Gia's 5 2" xfId="21361"/>
    <cellStyle name="Gia's 5 3" xfId="21779"/>
    <cellStyle name="Gia's 5 4" xfId="21316"/>
    <cellStyle name="Gia's 6" xfId="9191"/>
    <cellStyle name="Gia's 6 2" xfId="21362"/>
    <cellStyle name="Gia's 6 3" xfId="21778"/>
    <cellStyle name="Gia's 6 4" xfId="21317"/>
    <cellStyle name="Gia's 7" xfId="9192"/>
    <cellStyle name="Gia's 7 2" xfId="21363"/>
    <cellStyle name="Gia's 7 3" xfId="21777"/>
    <cellStyle name="Gia's 7 4" xfId="21318"/>
    <cellStyle name="Gia's 8" xfId="9193"/>
    <cellStyle name="Gia's 8 2" xfId="21364"/>
    <cellStyle name="Gia's 8 3" xfId="21776"/>
    <cellStyle name="Gia's 8 4" xfId="21319"/>
    <cellStyle name="Gia's 9" xfId="9194"/>
    <cellStyle name="Gia's 9 2" xfId="21365"/>
    <cellStyle name="Gia's 9 3" xfId="21775"/>
    <cellStyle name="Gia's 9 4" xfId="21320"/>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89"/>
    <cellStyle name="greyed 3" xfId="21774"/>
    <cellStyle name="greyed 4" xfId="21321"/>
    <cellStyle name="Header1" xfId="9222"/>
    <cellStyle name="Header1 2" xfId="9223"/>
    <cellStyle name="Header1 3" xfId="9224"/>
    <cellStyle name="Header2" xfId="9225"/>
    <cellStyle name="Header2 2" xfId="9226"/>
    <cellStyle name="Header2 2 2" xfId="21393"/>
    <cellStyle name="Header2 2 3" xfId="21772"/>
    <cellStyle name="Header2 2 4" xfId="21323"/>
    <cellStyle name="Header2 2 5" xfId="21786"/>
    <cellStyle name="Header2 2 6" xfId="21309"/>
    <cellStyle name="Header2 3" xfId="9227"/>
    <cellStyle name="Header2 3 2" xfId="21394"/>
    <cellStyle name="Header2 3 3" xfId="21771"/>
    <cellStyle name="Header2 3 4" xfId="21324"/>
    <cellStyle name="Header2 3 5" xfId="21785"/>
    <cellStyle name="Header2 3 6" xfId="21310"/>
    <cellStyle name="Header2 4" xfId="21392"/>
    <cellStyle name="Header2 5" xfId="21773"/>
    <cellStyle name="Header2 6" xfId="21322"/>
    <cellStyle name="Header2 7" xfId="21787"/>
    <cellStyle name="Header2 8" xfId="21308"/>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486"/>
    <cellStyle name="HeadingTable 3" xfId="21707"/>
    <cellStyle name="HeadingTable 4" xfId="21406"/>
    <cellStyle name="highlightExposure" xfId="9323"/>
    <cellStyle name="highlightExposure 2" xfId="21487"/>
    <cellStyle name="highlightExposure 3" xfId="21706"/>
    <cellStyle name="highlightExposure 4" xfId="21407"/>
    <cellStyle name="highlightPercentage" xfId="9324"/>
    <cellStyle name="highlightPercentage 2" xfId="21488"/>
    <cellStyle name="highlightPercentage 3" xfId="21705"/>
    <cellStyle name="highlightPercentage 4" xfId="21408"/>
    <cellStyle name="highlightText" xfId="9325"/>
    <cellStyle name="highlightText 2" xfId="21489"/>
    <cellStyle name="highlightText 3" xfId="21704"/>
    <cellStyle name="highlightText 4" xfId="21409"/>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499"/>
    <cellStyle name="Input 2 10 2 3" xfId="21695"/>
    <cellStyle name="Input 2 10 2 4" xfId="21418"/>
    <cellStyle name="Input 2 10 2 5" xfId="21769"/>
    <cellStyle name="Input 2 10 2 6" xfId="21326"/>
    <cellStyle name="Input 2 10 3" xfId="9336"/>
    <cellStyle name="Input 2 10 3 2" xfId="21500"/>
    <cellStyle name="Input 2 10 3 3" xfId="21694"/>
    <cellStyle name="Input 2 10 3 4" xfId="21419"/>
    <cellStyle name="Input 2 10 3 5" xfId="21768"/>
    <cellStyle name="Input 2 10 3 6" xfId="21327"/>
    <cellStyle name="Input 2 10 4" xfId="9337"/>
    <cellStyle name="Input 2 10 4 2" xfId="21501"/>
    <cellStyle name="Input 2 10 4 3" xfId="21693"/>
    <cellStyle name="Input 2 10 4 4" xfId="21420"/>
    <cellStyle name="Input 2 10 4 5" xfId="21767"/>
    <cellStyle name="Input 2 10 4 6" xfId="21328"/>
    <cellStyle name="Input 2 10 5" xfId="9338"/>
    <cellStyle name="Input 2 10 5 2" xfId="21502"/>
    <cellStyle name="Input 2 10 5 3" xfId="21692"/>
    <cellStyle name="Input 2 10 5 4" xfId="21421"/>
    <cellStyle name="Input 2 10 5 5" xfId="21766"/>
    <cellStyle name="Input 2 10 5 6" xfId="21329"/>
    <cellStyle name="Input 2 11" xfId="9339"/>
    <cellStyle name="Input 2 11 10" xfId="21330"/>
    <cellStyle name="Input 2 11 2" xfId="9340"/>
    <cellStyle name="Input 2 11 2 2" xfId="21504"/>
    <cellStyle name="Input 2 11 2 3" xfId="21690"/>
    <cellStyle name="Input 2 11 2 4" xfId="21423"/>
    <cellStyle name="Input 2 11 2 5" xfId="21764"/>
    <cellStyle name="Input 2 11 2 6" xfId="21331"/>
    <cellStyle name="Input 2 11 3" xfId="9341"/>
    <cellStyle name="Input 2 11 3 2" xfId="21505"/>
    <cellStyle name="Input 2 11 3 3" xfId="21689"/>
    <cellStyle name="Input 2 11 3 4" xfId="21424"/>
    <cellStyle name="Input 2 11 3 5" xfId="21763"/>
    <cellStyle name="Input 2 11 3 6" xfId="21332"/>
    <cellStyle name="Input 2 11 4" xfId="9342"/>
    <cellStyle name="Input 2 11 4 2" xfId="21506"/>
    <cellStyle name="Input 2 11 4 3" xfId="21688"/>
    <cellStyle name="Input 2 11 4 4" xfId="21425"/>
    <cellStyle name="Input 2 11 4 5" xfId="21762"/>
    <cellStyle name="Input 2 11 4 6" xfId="21333"/>
    <cellStyle name="Input 2 11 5" xfId="9343"/>
    <cellStyle name="Input 2 11 5 2" xfId="21507"/>
    <cellStyle name="Input 2 11 5 3" xfId="21687"/>
    <cellStyle name="Input 2 11 5 4" xfId="21426"/>
    <cellStyle name="Input 2 11 5 5" xfId="21761"/>
    <cellStyle name="Input 2 11 5 6" xfId="21334"/>
    <cellStyle name="Input 2 11 6" xfId="21503"/>
    <cellStyle name="Input 2 11 7" xfId="21691"/>
    <cellStyle name="Input 2 11 8" xfId="21422"/>
    <cellStyle name="Input 2 11 9" xfId="21765"/>
    <cellStyle name="Input 2 12" xfId="9344"/>
    <cellStyle name="Input 2 12 10" xfId="21335"/>
    <cellStyle name="Input 2 12 2" xfId="9345"/>
    <cellStyle name="Input 2 12 2 2" xfId="21509"/>
    <cellStyle name="Input 2 12 2 3" xfId="21685"/>
    <cellStyle name="Input 2 12 2 4" xfId="21428"/>
    <cellStyle name="Input 2 12 2 5" xfId="21759"/>
    <cellStyle name="Input 2 12 2 6" xfId="21336"/>
    <cellStyle name="Input 2 12 3" xfId="9346"/>
    <cellStyle name="Input 2 12 3 2" xfId="21510"/>
    <cellStyle name="Input 2 12 3 3" xfId="21684"/>
    <cellStyle name="Input 2 12 3 4" xfId="21429"/>
    <cellStyle name="Input 2 12 3 5" xfId="21758"/>
    <cellStyle name="Input 2 12 3 6" xfId="21337"/>
    <cellStyle name="Input 2 12 4" xfId="9347"/>
    <cellStyle name="Input 2 12 4 2" xfId="21511"/>
    <cellStyle name="Input 2 12 4 3" xfId="21683"/>
    <cellStyle name="Input 2 12 4 4" xfId="21430"/>
    <cellStyle name="Input 2 12 4 5" xfId="21757"/>
    <cellStyle name="Input 2 12 4 6" xfId="21338"/>
    <cellStyle name="Input 2 12 5" xfId="9348"/>
    <cellStyle name="Input 2 12 5 2" xfId="21512"/>
    <cellStyle name="Input 2 12 5 3" xfId="21682"/>
    <cellStyle name="Input 2 12 5 4" xfId="21431"/>
    <cellStyle name="Input 2 12 5 5" xfId="21756"/>
    <cellStyle name="Input 2 12 5 6" xfId="21339"/>
    <cellStyle name="Input 2 12 6" xfId="21508"/>
    <cellStyle name="Input 2 12 7" xfId="21686"/>
    <cellStyle name="Input 2 12 8" xfId="21427"/>
    <cellStyle name="Input 2 12 9" xfId="21760"/>
    <cellStyle name="Input 2 13" xfId="9349"/>
    <cellStyle name="Input 2 13 2" xfId="9350"/>
    <cellStyle name="Input 2 13 2 2" xfId="21514"/>
    <cellStyle name="Input 2 13 2 3" xfId="21680"/>
    <cellStyle name="Input 2 13 2 4" xfId="21433"/>
    <cellStyle name="Input 2 13 2 5" xfId="21754"/>
    <cellStyle name="Input 2 13 2 6" xfId="21341"/>
    <cellStyle name="Input 2 13 3" xfId="9351"/>
    <cellStyle name="Input 2 13 3 2" xfId="21515"/>
    <cellStyle name="Input 2 13 3 3" xfId="21679"/>
    <cellStyle name="Input 2 13 3 4" xfId="21434"/>
    <cellStyle name="Input 2 13 3 5" xfId="21753"/>
    <cellStyle name="Input 2 13 3 6" xfId="21342"/>
    <cellStyle name="Input 2 13 4" xfId="9352"/>
    <cellStyle name="Input 2 13 4 2" xfId="21516"/>
    <cellStyle name="Input 2 13 4 3" xfId="21678"/>
    <cellStyle name="Input 2 13 4 4" xfId="21435"/>
    <cellStyle name="Input 2 13 4 5" xfId="21752"/>
    <cellStyle name="Input 2 13 4 6" xfId="21343"/>
    <cellStyle name="Input 2 13 5" xfId="21513"/>
    <cellStyle name="Input 2 13 6" xfId="21681"/>
    <cellStyle name="Input 2 13 7" xfId="21432"/>
    <cellStyle name="Input 2 13 8" xfId="21755"/>
    <cellStyle name="Input 2 13 9" xfId="21340"/>
    <cellStyle name="Input 2 14" xfId="9353"/>
    <cellStyle name="Input 2 14 2" xfId="21517"/>
    <cellStyle name="Input 2 14 3" xfId="21677"/>
    <cellStyle name="Input 2 14 4" xfId="21436"/>
    <cellStyle name="Input 2 14 5" xfId="21751"/>
    <cellStyle name="Input 2 14 6" xfId="21344"/>
    <cellStyle name="Input 2 15" xfId="9354"/>
    <cellStyle name="Input 2 15 2" xfId="21518"/>
    <cellStyle name="Input 2 15 3" xfId="21676"/>
    <cellStyle name="Input 2 15 4" xfId="21437"/>
    <cellStyle name="Input 2 15 5" xfId="21750"/>
    <cellStyle name="Input 2 15 6" xfId="21345"/>
    <cellStyle name="Input 2 16" xfId="9355"/>
    <cellStyle name="Input 2 16 2" xfId="21519"/>
    <cellStyle name="Input 2 16 3" xfId="21675"/>
    <cellStyle name="Input 2 16 4" xfId="21438"/>
    <cellStyle name="Input 2 16 5" xfId="21749"/>
    <cellStyle name="Input 2 16 6" xfId="21346"/>
    <cellStyle name="Input 2 17" xfId="21497"/>
    <cellStyle name="Input 2 18" xfId="21697"/>
    <cellStyle name="Input 2 19" xfId="21416"/>
    <cellStyle name="Input 2 2" xfId="9356"/>
    <cellStyle name="Input 2 2 10" xfId="21520"/>
    <cellStyle name="Input 2 2 11" xfId="21674"/>
    <cellStyle name="Input 2 2 12" xfId="21439"/>
    <cellStyle name="Input 2 2 13" xfId="21748"/>
    <cellStyle name="Input 2 2 14" xfId="21347"/>
    <cellStyle name="Input 2 2 2" xfId="9357"/>
    <cellStyle name="Input 2 2 2 2" xfId="9358"/>
    <cellStyle name="Input 2 2 2 2 2" xfId="21522"/>
    <cellStyle name="Input 2 2 2 2 3" xfId="21672"/>
    <cellStyle name="Input 2 2 2 2 4" xfId="21441"/>
    <cellStyle name="Input 2 2 2 2 5" xfId="21746"/>
    <cellStyle name="Input 2 2 2 2 6" xfId="21349"/>
    <cellStyle name="Input 2 2 2 3" xfId="9359"/>
    <cellStyle name="Input 2 2 2 3 2" xfId="21523"/>
    <cellStyle name="Input 2 2 2 3 3" xfId="21671"/>
    <cellStyle name="Input 2 2 2 3 4" xfId="21442"/>
    <cellStyle name="Input 2 2 2 3 5" xfId="21745"/>
    <cellStyle name="Input 2 2 2 3 6" xfId="21350"/>
    <cellStyle name="Input 2 2 2 4" xfId="9360"/>
    <cellStyle name="Input 2 2 2 4 2" xfId="21524"/>
    <cellStyle name="Input 2 2 2 4 3" xfId="21670"/>
    <cellStyle name="Input 2 2 2 4 4" xfId="21443"/>
    <cellStyle name="Input 2 2 2 4 5" xfId="21744"/>
    <cellStyle name="Input 2 2 2 4 6" xfId="21351"/>
    <cellStyle name="Input 2 2 2 5" xfId="21521"/>
    <cellStyle name="Input 2 2 2 6" xfId="21673"/>
    <cellStyle name="Input 2 2 2 7" xfId="21440"/>
    <cellStyle name="Input 2 2 2 8" xfId="21747"/>
    <cellStyle name="Input 2 2 2 9" xfId="21348"/>
    <cellStyle name="Input 2 2 3" xfId="9361"/>
    <cellStyle name="Input 2 2 3 2" xfId="9362"/>
    <cellStyle name="Input 2 2 3 2 2" xfId="21526"/>
    <cellStyle name="Input 2 2 3 2 3" xfId="21668"/>
    <cellStyle name="Input 2 2 3 2 4" xfId="21445"/>
    <cellStyle name="Input 2 2 3 2 5" xfId="21742"/>
    <cellStyle name="Input 2 2 3 2 6" xfId="21353"/>
    <cellStyle name="Input 2 2 3 3" xfId="9363"/>
    <cellStyle name="Input 2 2 3 3 2" xfId="21527"/>
    <cellStyle name="Input 2 2 3 3 3" xfId="21667"/>
    <cellStyle name="Input 2 2 3 3 4" xfId="21446"/>
    <cellStyle name="Input 2 2 3 3 5" xfId="21741"/>
    <cellStyle name="Input 2 2 3 3 6" xfId="21354"/>
    <cellStyle name="Input 2 2 3 4" xfId="9364"/>
    <cellStyle name="Input 2 2 3 4 2" xfId="21528"/>
    <cellStyle name="Input 2 2 3 4 3" xfId="21666"/>
    <cellStyle name="Input 2 2 3 4 4" xfId="21447"/>
    <cellStyle name="Input 2 2 3 4 5" xfId="21740"/>
    <cellStyle name="Input 2 2 3 4 6" xfId="21355"/>
    <cellStyle name="Input 2 2 3 5" xfId="21525"/>
    <cellStyle name="Input 2 2 3 6" xfId="21669"/>
    <cellStyle name="Input 2 2 3 7" xfId="21444"/>
    <cellStyle name="Input 2 2 3 8" xfId="21743"/>
    <cellStyle name="Input 2 2 3 9" xfId="21352"/>
    <cellStyle name="Input 2 2 4" xfId="9365"/>
    <cellStyle name="Input 2 2 4 2" xfId="9366"/>
    <cellStyle name="Input 2 2 4 2 2" xfId="21530"/>
    <cellStyle name="Input 2 2 4 2 3" xfId="21664"/>
    <cellStyle name="Input 2 2 4 2 4" xfId="21449"/>
    <cellStyle name="Input 2 2 4 2 5" xfId="21738"/>
    <cellStyle name="Input 2 2 4 2 6" xfId="21367"/>
    <cellStyle name="Input 2 2 4 3" xfId="9367"/>
    <cellStyle name="Input 2 2 4 3 2" xfId="21531"/>
    <cellStyle name="Input 2 2 4 3 3" xfId="21663"/>
    <cellStyle name="Input 2 2 4 3 4" xfId="21450"/>
    <cellStyle name="Input 2 2 4 3 5" xfId="21737"/>
    <cellStyle name="Input 2 2 4 3 6" xfId="21368"/>
    <cellStyle name="Input 2 2 4 4" xfId="9368"/>
    <cellStyle name="Input 2 2 4 4 2" xfId="21532"/>
    <cellStyle name="Input 2 2 4 4 3" xfId="21662"/>
    <cellStyle name="Input 2 2 4 4 4" xfId="21451"/>
    <cellStyle name="Input 2 2 4 4 5" xfId="21736"/>
    <cellStyle name="Input 2 2 4 4 6" xfId="21369"/>
    <cellStyle name="Input 2 2 4 5" xfId="21529"/>
    <cellStyle name="Input 2 2 4 6" xfId="21665"/>
    <cellStyle name="Input 2 2 4 7" xfId="21448"/>
    <cellStyle name="Input 2 2 4 8" xfId="21739"/>
    <cellStyle name="Input 2 2 4 9" xfId="21366"/>
    <cellStyle name="Input 2 2 5" xfId="9369"/>
    <cellStyle name="Input 2 2 5 2" xfId="9370"/>
    <cellStyle name="Input 2 2 5 2 2" xfId="21534"/>
    <cellStyle name="Input 2 2 5 2 3" xfId="21660"/>
    <cellStyle name="Input 2 2 5 2 4" xfId="21453"/>
    <cellStyle name="Input 2 2 5 2 5" xfId="21734"/>
    <cellStyle name="Input 2 2 5 2 6" xfId="21371"/>
    <cellStyle name="Input 2 2 5 3" xfId="9371"/>
    <cellStyle name="Input 2 2 5 3 2" xfId="21535"/>
    <cellStyle name="Input 2 2 5 3 3" xfId="21659"/>
    <cellStyle name="Input 2 2 5 3 4" xfId="21454"/>
    <cellStyle name="Input 2 2 5 3 5" xfId="21733"/>
    <cellStyle name="Input 2 2 5 3 6" xfId="21372"/>
    <cellStyle name="Input 2 2 5 4" xfId="9372"/>
    <cellStyle name="Input 2 2 5 4 2" xfId="21536"/>
    <cellStyle name="Input 2 2 5 4 3" xfId="21658"/>
    <cellStyle name="Input 2 2 5 4 4" xfId="21455"/>
    <cellStyle name="Input 2 2 5 4 5" xfId="21732"/>
    <cellStyle name="Input 2 2 5 4 6" xfId="21373"/>
    <cellStyle name="Input 2 2 5 5" xfId="21533"/>
    <cellStyle name="Input 2 2 5 6" xfId="21661"/>
    <cellStyle name="Input 2 2 5 7" xfId="21452"/>
    <cellStyle name="Input 2 2 5 8" xfId="21735"/>
    <cellStyle name="Input 2 2 5 9" xfId="21370"/>
    <cellStyle name="Input 2 2 6" xfId="9373"/>
    <cellStyle name="Input 2 2 6 2" xfId="21537"/>
    <cellStyle name="Input 2 2 6 3" xfId="21657"/>
    <cellStyle name="Input 2 2 6 4" xfId="21456"/>
    <cellStyle name="Input 2 2 6 5" xfId="21731"/>
    <cellStyle name="Input 2 2 6 6" xfId="21374"/>
    <cellStyle name="Input 2 2 7" xfId="9374"/>
    <cellStyle name="Input 2 2 7 2" xfId="21538"/>
    <cellStyle name="Input 2 2 7 3" xfId="21656"/>
    <cellStyle name="Input 2 2 7 4" xfId="21457"/>
    <cellStyle name="Input 2 2 7 5" xfId="21730"/>
    <cellStyle name="Input 2 2 7 6" xfId="21375"/>
    <cellStyle name="Input 2 2 8" xfId="9375"/>
    <cellStyle name="Input 2 2 8 2" xfId="21539"/>
    <cellStyle name="Input 2 2 8 3" xfId="21655"/>
    <cellStyle name="Input 2 2 8 4" xfId="21458"/>
    <cellStyle name="Input 2 2 8 5" xfId="21729"/>
    <cellStyle name="Input 2 2 8 6" xfId="21376"/>
    <cellStyle name="Input 2 2 9" xfId="9376"/>
    <cellStyle name="Input 2 2 9 2" xfId="21540"/>
    <cellStyle name="Input 2 2 9 3" xfId="21654"/>
    <cellStyle name="Input 2 2 9 4" xfId="21459"/>
    <cellStyle name="Input 2 2 9 5" xfId="21728"/>
    <cellStyle name="Input 2 2 9 6" xfId="21377"/>
    <cellStyle name="Input 2 20" xfId="21770"/>
    <cellStyle name="Input 2 21" xfId="21325"/>
    <cellStyle name="Input 2 3" xfId="9377"/>
    <cellStyle name="Input 2 3 2" xfId="9378"/>
    <cellStyle name="Input 2 3 2 2" xfId="21542"/>
    <cellStyle name="Input 2 3 2 3" xfId="21652"/>
    <cellStyle name="Input 2 3 2 4" xfId="21461"/>
    <cellStyle name="Input 2 3 2 5" xfId="21727"/>
    <cellStyle name="Input 2 3 2 6" xfId="21378"/>
    <cellStyle name="Input 2 3 3" xfId="9379"/>
    <cellStyle name="Input 2 3 3 2" xfId="21543"/>
    <cellStyle name="Input 2 3 3 3" xfId="21651"/>
    <cellStyle name="Input 2 3 3 4" xfId="21462"/>
    <cellStyle name="Input 2 3 3 5" xfId="21726"/>
    <cellStyle name="Input 2 3 3 6" xfId="21379"/>
    <cellStyle name="Input 2 3 4" xfId="9380"/>
    <cellStyle name="Input 2 3 4 2" xfId="21544"/>
    <cellStyle name="Input 2 3 4 3" xfId="21650"/>
    <cellStyle name="Input 2 3 4 4" xfId="21463"/>
    <cellStyle name="Input 2 3 4 5" xfId="21725"/>
    <cellStyle name="Input 2 3 4 6" xfId="21380"/>
    <cellStyle name="Input 2 3 5" xfId="9381"/>
    <cellStyle name="Input 2 3 5 2" xfId="21545"/>
    <cellStyle name="Input 2 3 5 3" xfId="21649"/>
    <cellStyle name="Input 2 3 5 4" xfId="21464"/>
    <cellStyle name="Input 2 3 5 5" xfId="21724"/>
    <cellStyle name="Input 2 3 5 6" xfId="21381"/>
    <cellStyle name="Input 2 4" xfId="9382"/>
    <cellStyle name="Input 2 4 2" xfId="9383"/>
    <cellStyle name="Input 2 4 2 2" xfId="21547"/>
    <cellStyle name="Input 2 4 2 3" xfId="21647"/>
    <cellStyle name="Input 2 4 2 4" xfId="21466"/>
    <cellStyle name="Input 2 4 2 5" xfId="21723"/>
    <cellStyle name="Input 2 4 2 6" xfId="21382"/>
    <cellStyle name="Input 2 4 3" xfId="9384"/>
    <cellStyle name="Input 2 4 3 2" xfId="21548"/>
    <cellStyle name="Input 2 4 3 3" xfId="21646"/>
    <cellStyle name="Input 2 4 3 4" xfId="21467"/>
    <cellStyle name="Input 2 4 3 5" xfId="21722"/>
    <cellStyle name="Input 2 4 3 6" xfId="21383"/>
    <cellStyle name="Input 2 4 4" xfId="9385"/>
    <cellStyle name="Input 2 4 4 2" xfId="21549"/>
    <cellStyle name="Input 2 4 4 3" xfId="21645"/>
    <cellStyle name="Input 2 4 4 4" xfId="21468"/>
    <cellStyle name="Input 2 4 4 5" xfId="21721"/>
    <cellStyle name="Input 2 4 4 6" xfId="21384"/>
    <cellStyle name="Input 2 4 5" xfId="9386"/>
    <cellStyle name="Input 2 4 5 2" xfId="21550"/>
    <cellStyle name="Input 2 4 5 3" xfId="21644"/>
    <cellStyle name="Input 2 4 5 4" xfId="21469"/>
    <cellStyle name="Input 2 4 5 5" xfId="21720"/>
    <cellStyle name="Input 2 4 5 6" xfId="21385"/>
    <cellStyle name="Input 2 5" xfId="9387"/>
    <cellStyle name="Input 2 5 2" xfId="9388"/>
    <cellStyle name="Input 2 5 2 2" xfId="21552"/>
    <cellStyle name="Input 2 5 2 3" xfId="21642"/>
    <cellStyle name="Input 2 5 2 4" xfId="21471"/>
    <cellStyle name="Input 2 5 2 5" xfId="21719"/>
    <cellStyle name="Input 2 5 2 6" xfId="21386"/>
    <cellStyle name="Input 2 5 3" xfId="9389"/>
    <cellStyle name="Input 2 5 3 2" xfId="21553"/>
    <cellStyle name="Input 2 5 3 3" xfId="21641"/>
    <cellStyle name="Input 2 5 3 4" xfId="21472"/>
    <cellStyle name="Input 2 5 3 5" xfId="21718"/>
    <cellStyle name="Input 2 5 3 6" xfId="21387"/>
    <cellStyle name="Input 2 5 4" xfId="9390"/>
    <cellStyle name="Input 2 5 4 2" xfId="21554"/>
    <cellStyle name="Input 2 5 4 3" xfId="21640"/>
    <cellStyle name="Input 2 5 4 4" xfId="21473"/>
    <cellStyle name="Input 2 5 4 5" xfId="21717"/>
    <cellStyle name="Input 2 5 4 6" xfId="21388"/>
    <cellStyle name="Input 2 5 5" xfId="9391"/>
    <cellStyle name="Input 2 5 5 2" xfId="21555"/>
    <cellStyle name="Input 2 5 5 3" xfId="21639"/>
    <cellStyle name="Input 2 5 5 4" xfId="21474"/>
    <cellStyle name="Input 2 5 5 5" xfId="21716"/>
    <cellStyle name="Input 2 5 5 6" xfId="21390"/>
    <cellStyle name="Input 2 6" xfId="9392"/>
    <cellStyle name="Input 2 6 2" xfId="9393"/>
    <cellStyle name="Input 2 6 2 2" xfId="21557"/>
    <cellStyle name="Input 2 6 2 3" xfId="21637"/>
    <cellStyle name="Input 2 6 2 4" xfId="21476"/>
    <cellStyle name="Input 2 6 2 5" xfId="21715"/>
    <cellStyle name="Input 2 6 2 6" xfId="21391"/>
    <cellStyle name="Input 2 6 3" xfId="9394"/>
    <cellStyle name="Input 2 6 3 2" xfId="21558"/>
    <cellStyle name="Input 2 6 3 3" xfId="21636"/>
    <cellStyle name="Input 2 6 3 4" xfId="21477"/>
    <cellStyle name="Input 2 6 3 5" xfId="21714"/>
    <cellStyle name="Input 2 6 3 6" xfId="21395"/>
    <cellStyle name="Input 2 6 4" xfId="9395"/>
    <cellStyle name="Input 2 6 4 2" xfId="21559"/>
    <cellStyle name="Input 2 6 4 3" xfId="21635"/>
    <cellStyle name="Input 2 6 4 4" xfId="21478"/>
    <cellStyle name="Input 2 6 4 5" xfId="21713"/>
    <cellStyle name="Input 2 6 4 6" xfId="21396"/>
    <cellStyle name="Input 2 6 5" xfId="9396"/>
    <cellStyle name="Input 2 6 5 2" xfId="21560"/>
    <cellStyle name="Input 2 6 5 3" xfId="21634"/>
    <cellStyle name="Input 2 6 5 4" xfId="21479"/>
    <cellStyle name="Input 2 6 5 5" xfId="21712"/>
    <cellStyle name="Input 2 6 5 6" xfId="21397"/>
    <cellStyle name="Input 2 7" xfId="9397"/>
    <cellStyle name="Input 2 7 2" xfId="9398"/>
    <cellStyle name="Input 2 7 2 2" xfId="21562"/>
    <cellStyle name="Input 2 7 2 3" xfId="21632"/>
    <cellStyle name="Input 2 7 2 4" xfId="21481"/>
    <cellStyle name="Input 2 7 2 5" xfId="21711"/>
    <cellStyle name="Input 2 7 2 6" xfId="21398"/>
    <cellStyle name="Input 2 7 3" xfId="9399"/>
    <cellStyle name="Input 2 7 3 2" xfId="21563"/>
    <cellStyle name="Input 2 7 3 3" xfId="21631"/>
    <cellStyle name="Input 2 7 3 4" xfId="21482"/>
    <cellStyle name="Input 2 7 3 5" xfId="21710"/>
    <cellStyle name="Input 2 7 3 6" xfId="21399"/>
    <cellStyle name="Input 2 7 4" xfId="9400"/>
    <cellStyle name="Input 2 7 4 2" xfId="21564"/>
    <cellStyle name="Input 2 7 4 3" xfId="21630"/>
    <cellStyle name="Input 2 7 4 4" xfId="21483"/>
    <cellStyle name="Input 2 7 4 5" xfId="21709"/>
    <cellStyle name="Input 2 7 4 6" xfId="21400"/>
    <cellStyle name="Input 2 7 5" xfId="9401"/>
    <cellStyle name="Input 2 7 5 2" xfId="21565"/>
    <cellStyle name="Input 2 7 5 3" xfId="21629"/>
    <cellStyle name="Input 2 7 5 4" xfId="21484"/>
    <cellStyle name="Input 2 7 5 5" xfId="21708"/>
    <cellStyle name="Input 2 7 5 6" xfId="21401"/>
    <cellStyle name="Input 2 8" xfId="9402"/>
    <cellStyle name="Input 2 8 2" xfId="9403"/>
    <cellStyle name="Input 2 8 2 2" xfId="21567"/>
    <cellStyle name="Input 2 8 2 3" xfId="21627"/>
    <cellStyle name="Input 2 8 2 4" xfId="21490"/>
    <cellStyle name="Input 2 8 2 5" xfId="21703"/>
    <cellStyle name="Input 2 8 2 6" xfId="21402"/>
    <cellStyle name="Input 2 8 3" xfId="9404"/>
    <cellStyle name="Input 2 8 3 2" xfId="21568"/>
    <cellStyle name="Input 2 8 3 3" xfId="21626"/>
    <cellStyle name="Input 2 8 3 4" xfId="21491"/>
    <cellStyle name="Input 2 8 3 5" xfId="21702"/>
    <cellStyle name="Input 2 8 3 6" xfId="21403"/>
    <cellStyle name="Input 2 8 4" xfId="9405"/>
    <cellStyle name="Input 2 8 4 2" xfId="21569"/>
    <cellStyle name="Input 2 8 4 3" xfId="21625"/>
    <cellStyle name="Input 2 8 4 4" xfId="21492"/>
    <cellStyle name="Input 2 8 4 5" xfId="21701"/>
    <cellStyle name="Input 2 8 4 6" xfId="21404"/>
    <cellStyle name="Input 2 8 5" xfId="9406"/>
    <cellStyle name="Input 2 8 5 2" xfId="21570"/>
    <cellStyle name="Input 2 8 5 3" xfId="21624"/>
    <cellStyle name="Input 2 8 5 4" xfId="20967"/>
    <cellStyle name="Input 2 8 5 5" xfId="22306"/>
    <cellStyle name="Input 2 8 5 6" xfId="21405"/>
    <cellStyle name="Input 2 9" xfId="9407"/>
    <cellStyle name="Input 2 9 2" xfId="9408"/>
    <cellStyle name="Input 2 9 2 2" xfId="21572"/>
    <cellStyle name="Input 2 9 2 3" xfId="21622"/>
    <cellStyle name="Input 2 9 2 4" xfId="21494"/>
    <cellStyle name="Input 2 9 2 5" xfId="21700"/>
    <cellStyle name="Input 2 9 2 6" xfId="21410"/>
    <cellStyle name="Input 2 9 3" xfId="9409"/>
    <cellStyle name="Input 2 9 3 2" xfId="21573"/>
    <cellStyle name="Input 2 9 3 3" xfId="21621"/>
    <cellStyle name="Input 2 9 3 4" xfId="21495"/>
    <cellStyle name="Input 2 9 3 5" xfId="21699"/>
    <cellStyle name="Input 2 9 3 6" xfId="21411"/>
    <cellStyle name="Input 2 9 4" xfId="9410"/>
    <cellStyle name="Input 2 9 4 2" xfId="21574"/>
    <cellStyle name="Input 2 9 4 3" xfId="21620"/>
    <cellStyle name="Input 2 9 4 4" xfId="21496"/>
    <cellStyle name="Input 2 9 4 5" xfId="21698"/>
    <cellStyle name="Input 2 9 4 6" xfId="22570"/>
    <cellStyle name="Input 2 9 5" xfId="9411"/>
    <cellStyle name="Input 2 9 5 2" xfId="21575"/>
    <cellStyle name="Input 2 9 5 3" xfId="21619"/>
    <cellStyle name="Input 2 9 5 4" xfId="21498"/>
    <cellStyle name="Input 2 9 5 5" xfId="21696"/>
    <cellStyle name="Input 2 9 5 6" xfId="21412"/>
    <cellStyle name="Input 3" xfId="9412"/>
    <cellStyle name="Input 3 2" xfId="9413"/>
    <cellStyle name="Input 3 2 2" xfId="21577"/>
    <cellStyle name="Input 3 2 3" xfId="21617"/>
    <cellStyle name="Input 3 2 4" xfId="21546"/>
    <cellStyle name="Input 3 2 5" xfId="21648"/>
    <cellStyle name="Input 3 2 6" xfId="21414"/>
    <cellStyle name="Input 3 3" xfId="9414"/>
    <cellStyle name="Input 3 3 2" xfId="21578"/>
    <cellStyle name="Input 3 3 3" xfId="21616"/>
    <cellStyle name="Input 3 3 4" xfId="21551"/>
    <cellStyle name="Input 3 3 5" xfId="21643"/>
    <cellStyle name="Input 3 3 6" xfId="21415"/>
    <cellStyle name="Input 3 4" xfId="21576"/>
    <cellStyle name="Input 3 5" xfId="21618"/>
    <cellStyle name="Input 3 6" xfId="21541"/>
    <cellStyle name="Input 3 7" xfId="21653"/>
    <cellStyle name="Input 3 8" xfId="21413"/>
    <cellStyle name="Input 4" xfId="9415"/>
    <cellStyle name="Input 4 2" xfId="9416"/>
    <cellStyle name="Input 4 2 2" xfId="21580"/>
    <cellStyle name="Input 4 2 3" xfId="21614"/>
    <cellStyle name="Input 4 2 4" xfId="21561"/>
    <cellStyle name="Input 4 2 5" xfId="21633"/>
    <cellStyle name="Input 4 2 6" xfId="21460"/>
    <cellStyle name="Input 4 3" xfId="9417"/>
    <cellStyle name="Input 4 3 2" xfId="21581"/>
    <cellStyle name="Input 4 3 3" xfId="21613"/>
    <cellStyle name="Input 4 3 4" xfId="21566"/>
    <cellStyle name="Input 4 3 5" xfId="21628"/>
    <cellStyle name="Input 4 3 6" xfId="21465"/>
    <cellStyle name="Input 4 4" xfId="21579"/>
    <cellStyle name="Input 4 5" xfId="21615"/>
    <cellStyle name="Input 4 6" xfId="21556"/>
    <cellStyle name="Input 4 7" xfId="21638"/>
    <cellStyle name="Input 4 8" xfId="21417"/>
    <cellStyle name="Input 5" xfId="9418"/>
    <cellStyle name="Input 5 2" xfId="9419"/>
    <cellStyle name="Input 5 2 2" xfId="21583"/>
    <cellStyle name="Input 5 2 3" xfId="21611"/>
    <cellStyle name="Input 5 2 4" xfId="21590"/>
    <cellStyle name="Input 5 2 5" xfId="21604"/>
    <cellStyle name="Input 5 2 6" xfId="21475"/>
    <cellStyle name="Input 5 3" xfId="9420"/>
    <cellStyle name="Input 5 3 2" xfId="21584"/>
    <cellStyle name="Input 5 3 3" xfId="21610"/>
    <cellStyle name="Input 5 3 4" xfId="21591"/>
    <cellStyle name="Input 5 3 5" xfId="21603"/>
    <cellStyle name="Input 5 3 6" xfId="21480"/>
    <cellStyle name="Input 5 4" xfId="21582"/>
    <cellStyle name="Input 5 5" xfId="21612"/>
    <cellStyle name="Input 5 6" xfId="21571"/>
    <cellStyle name="Input 5 7" xfId="21623"/>
    <cellStyle name="Input 5 8" xfId="21470"/>
    <cellStyle name="Input 6" xfId="9421"/>
    <cellStyle name="Input 6 2" xfId="9422"/>
    <cellStyle name="Input 6 2 2" xfId="21586"/>
    <cellStyle name="Input 6 2 3" xfId="21608"/>
    <cellStyle name="Input 6 2 4" xfId="21593"/>
    <cellStyle name="Input 6 2 5" xfId="21601"/>
    <cellStyle name="Input 6 2 6" xfId="21493"/>
    <cellStyle name="Input 6 3" xfId="9423"/>
    <cellStyle name="Input 6 3 2" xfId="21587"/>
    <cellStyle name="Input 6 3 3" xfId="21607"/>
    <cellStyle name="Input 6 3 4" xfId="21594"/>
    <cellStyle name="Input 6 3 5" xfId="21600"/>
    <cellStyle name="Input 6 3 6" xfId="21597"/>
    <cellStyle name="Input 6 4" xfId="21585"/>
    <cellStyle name="Input 6 5" xfId="21609"/>
    <cellStyle name="Input 6 6" xfId="21592"/>
    <cellStyle name="Input 6 7" xfId="21602"/>
    <cellStyle name="Input 6 8" xfId="21485"/>
    <cellStyle name="Input 7" xfId="9424"/>
    <cellStyle name="Input 7 2" xfId="21588"/>
    <cellStyle name="Input 7 3" xfId="21606"/>
    <cellStyle name="Input 7 4" xfId="21595"/>
    <cellStyle name="Input 7 5" xfId="21599"/>
    <cellStyle name="Input 7 6" xfId="21598"/>
    <cellStyle name="inputExposure" xfId="9425"/>
    <cellStyle name="inputExposure 2" xfId="21589"/>
    <cellStyle name="inputExposure 3" xfId="21605"/>
    <cellStyle name="inputExposure 4" xfId="21596"/>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2 2" xfId="21957"/>
    <cellStyle name="Note 2 10 2 3" xfId="21054"/>
    <cellStyle name="Note 2 10 2 4" xfId="22132"/>
    <cellStyle name="Note 2 10 2 5" xfId="22396"/>
    <cellStyle name="Note 2 10 2 6" xfId="22658"/>
    <cellStyle name="Note 2 10 3" xfId="20386"/>
    <cellStyle name="Note 2 10 3 2" xfId="21958"/>
    <cellStyle name="Note 2 10 3 3" xfId="21053"/>
    <cellStyle name="Note 2 10 3 4" xfId="22133"/>
    <cellStyle name="Note 2 10 3 5" xfId="22397"/>
    <cellStyle name="Note 2 10 3 6" xfId="22659"/>
    <cellStyle name="Note 2 10 4" xfId="20387"/>
    <cellStyle name="Note 2 10 4 2" xfId="21959"/>
    <cellStyle name="Note 2 10 4 3" xfId="21052"/>
    <cellStyle name="Note 2 10 4 4" xfId="22134"/>
    <cellStyle name="Note 2 10 4 5" xfId="22398"/>
    <cellStyle name="Note 2 10 4 6" xfId="22660"/>
    <cellStyle name="Note 2 10 5" xfId="20388"/>
    <cellStyle name="Note 2 10 5 2" xfId="21960"/>
    <cellStyle name="Note 2 10 5 3" xfId="21051"/>
    <cellStyle name="Note 2 10 5 4" xfId="22135"/>
    <cellStyle name="Note 2 10 5 5" xfId="22399"/>
    <cellStyle name="Note 2 10 5 6" xfId="22661"/>
    <cellStyle name="Note 2 11" xfId="20389"/>
    <cellStyle name="Note 2 11 2" xfId="20390"/>
    <cellStyle name="Note 2 11 2 2" xfId="21961"/>
    <cellStyle name="Note 2 11 2 3" xfId="21050"/>
    <cellStyle name="Note 2 11 2 4" xfId="22136"/>
    <cellStyle name="Note 2 11 2 5" xfId="22400"/>
    <cellStyle name="Note 2 11 2 6" xfId="22662"/>
    <cellStyle name="Note 2 11 3" xfId="20391"/>
    <cellStyle name="Note 2 11 3 2" xfId="21962"/>
    <cellStyle name="Note 2 11 3 3" xfId="21049"/>
    <cellStyle name="Note 2 11 3 4" xfId="22137"/>
    <cellStyle name="Note 2 11 3 5" xfId="22401"/>
    <cellStyle name="Note 2 11 3 6" xfId="22663"/>
    <cellStyle name="Note 2 11 4" xfId="20392"/>
    <cellStyle name="Note 2 11 4 2" xfId="21963"/>
    <cellStyle name="Note 2 11 4 3" xfId="21048"/>
    <cellStyle name="Note 2 11 4 4" xfId="22138"/>
    <cellStyle name="Note 2 11 4 5" xfId="22402"/>
    <cellStyle name="Note 2 11 4 6" xfId="22664"/>
    <cellStyle name="Note 2 11 5" xfId="20393"/>
    <cellStyle name="Note 2 11 5 2" xfId="21964"/>
    <cellStyle name="Note 2 11 5 3" xfId="21047"/>
    <cellStyle name="Note 2 11 5 4" xfId="22139"/>
    <cellStyle name="Note 2 11 5 5" xfId="22403"/>
    <cellStyle name="Note 2 11 5 6" xfId="22665"/>
    <cellStyle name="Note 2 12" xfId="20394"/>
    <cellStyle name="Note 2 12 2" xfId="20395"/>
    <cellStyle name="Note 2 12 2 2" xfId="21965"/>
    <cellStyle name="Note 2 12 2 3" xfId="21046"/>
    <cellStyle name="Note 2 12 2 4" xfId="22140"/>
    <cellStyle name="Note 2 12 2 5" xfId="22404"/>
    <cellStyle name="Note 2 12 2 6" xfId="22666"/>
    <cellStyle name="Note 2 12 3" xfId="20396"/>
    <cellStyle name="Note 2 12 3 2" xfId="21966"/>
    <cellStyle name="Note 2 12 3 3" xfId="21045"/>
    <cellStyle name="Note 2 12 3 4" xfId="22141"/>
    <cellStyle name="Note 2 12 3 5" xfId="22405"/>
    <cellStyle name="Note 2 12 3 6" xfId="22667"/>
    <cellStyle name="Note 2 12 4" xfId="20397"/>
    <cellStyle name="Note 2 12 4 2" xfId="21967"/>
    <cellStyle name="Note 2 12 4 3" xfId="21044"/>
    <cellStyle name="Note 2 12 4 4" xfId="22142"/>
    <cellStyle name="Note 2 12 4 5" xfId="22406"/>
    <cellStyle name="Note 2 12 4 6" xfId="22668"/>
    <cellStyle name="Note 2 12 5" xfId="20398"/>
    <cellStyle name="Note 2 12 5 2" xfId="21968"/>
    <cellStyle name="Note 2 12 5 3" xfId="21043"/>
    <cellStyle name="Note 2 12 5 4" xfId="22143"/>
    <cellStyle name="Note 2 12 5 5" xfId="22407"/>
    <cellStyle name="Note 2 12 5 6" xfId="22669"/>
    <cellStyle name="Note 2 13" xfId="20399"/>
    <cellStyle name="Note 2 13 2" xfId="20400"/>
    <cellStyle name="Note 2 13 2 2" xfId="21969"/>
    <cellStyle name="Note 2 13 2 3" xfId="21042"/>
    <cellStyle name="Note 2 13 2 4" xfId="22144"/>
    <cellStyle name="Note 2 13 2 5" xfId="22408"/>
    <cellStyle name="Note 2 13 2 6" xfId="22670"/>
    <cellStyle name="Note 2 13 3" xfId="20401"/>
    <cellStyle name="Note 2 13 3 2" xfId="21970"/>
    <cellStyle name="Note 2 13 3 3" xfId="21041"/>
    <cellStyle name="Note 2 13 3 4" xfId="22145"/>
    <cellStyle name="Note 2 13 3 5" xfId="22409"/>
    <cellStyle name="Note 2 13 3 6" xfId="22671"/>
    <cellStyle name="Note 2 13 4" xfId="20402"/>
    <cellStyle name="Note 2 13 4 2" xfId="21971"/>
    <cellStyle name="Note 2 13 4 3" xfId="21040"/>
    <cellStyle name="Note 2 13 4 4" xfId="22146"/>
    <cellStyle name="Note 2 13 4 5" xfId="22410"/>
    <cellStyle name="Note 2 13 4 6" xfId="22672"/>
    <cellStyle name="Note 2 13 5" xfId="20403"/>
    <cellStyle name="Note 2 13 5 2" xfId="21972"/>
    <cellStyle name="Note 2 13 5 3" xfId="21039"/>
    <cellStyle name="Note 2 13 5 4" xfId="22147"/>
    <cellStyle name="Note 2 13 5 5" xfId="22411"/>
    <cellStyle name="Note 2 13 5 6" xfId="22673"/>
    <cellStyle name="Note 2 14" xfId="20404"/>
    <cellStyle name="Note 2 14 2" xfId="20405"/>
    <cellStyle name="Note 2 14 2 2" xfId="21974"/>
    <cellStyle name="Note 2 14 2 3" xfId="21037"/>
    <cellStyle name="Note 2 14 2 4" xfId="22149"/>
    <cellStyle name="Note 2 14 2 5" xfId="22413"/>
    <cellStyle name="Note 2 14 2 6" xfId="22675"/>
    <cellStyle name="Note 2 14 3" xfId="21973"/>
    <cellStyle name="Note 2 14 4" xfId="21038"/>
    <cellStyle name="Note 2 14 5" xfId="22148"/>
    <cellStyle name="Note 2 14 6" xfId="22412"/>
    <cellStyle name="Note 2 14 7" xfId="22674"/>
    <cellStyle name="Note 2 15" xfId="20406"/>
    <cellStyle name="Note 2 15 2" xfId="20407"/>
    <cellStyle name="Note 2 15 2 2" xfId="21975"/>
    <cellStyle name="Note 2 15 2 3" xfId="21036"/>
    <cellStyle name="Note 2 15 2 4" xfId="22150"/>
    <cellStyle name="Note 2 15 2 5" xfId="22414"/>
    <cellStyle name="Note 2 15 2 6" xfId="22676"/>
    <cellStyle name="Note 2 16" xfId="20408"/>
    <cellStyle name="Note 2 16 2" xfId="21976"/>
    <cellStyle name="Note 2 16 3" xfId="21035"/>
    <cellStyle name="Note 2 16 4" xfId="22151"/>
    <cellStyle name="Note 2 16 5" xfId="22415"/>
    <cellStyle name="Note 2 16 6" xfId="22677"/>
    <cellStyle name="Note 2 17" xfId="20409"/>
    <cellStyle name="Note 2 17 2" xfId="21977"/>
    <cellStyle name="Note 2 17 3" xfId="21034"/>
    <cellStyle name="Note 2 17 4" xfId="22152"/>
    <cellStyle name="Note 2 17 5" xfId="22416"/>
    <cellStyle name="Note 2 17 6" xfId="22678"/>
    <cellStyle name="Note 2 18" xfId="21956"/>
    <cellStyle name="Note 2 19" xfId="21055"/>
    <cellStyle name="Note 2 2" xfId="20410"/>
    <cellStyle name="Note 2 2 10" xfId="20411"/>
    <cellStyle name="Note 2 2 10 2" xfId="21979"/>
    <cellStyle name="Note 2 2 10 3" xfId="21032"/>
    <cellStyle name="Note 2 2 10 4" xfId="22154"/>
    <cellStyle name="Note 2 2 10 5" xfId="22418"/>
    <cellStyle name="Note 2 2 10 6" xfId="22680"/>
    <cellStyle name="Note 2 2 11" xfId="21978"/>
    <cellStyle name="Note 2 2 12" xfId="21033"/>
    <cellStyle name="Note 2 2 13" xfId="22153"/>
    <cellStyle name="Note 2 2 14" xfId="22417"/>
    <cellStyle name="Note 2 2 15" xfId="22679"/>
    <cellStyle name="Note 2 2 2" xfId="20412"/>
    <cellStyle name="Note 2 2 2 10" xfId="22681"/>
    <cellStyle name="Note 2 2 2 2" xfId="20413"/>
    <cellStyle name="Note 2 2 2 2 2" xfId="21981"/>
    <cellStyle name="Note 2 2 2 2 3" xfId="21030"/>
    <cellStyle name="Note 2 2 2 2 4" xfId="22156"/>
    <cellStyle name="Note 2 2 2 2 5" xfId="22420"/>
    <cellStyle name="Note 2 2 2 2 6" xfId="22682"/>
    <cellStyle name="Note 2 2 2 3" xfId="20414"/>
    <cellStyle name="Note 2 2 2 3 2" xfId="21982"/>
    <cellStyle name="Note 2 2 2 3 3" xfId="21029"/>
    <cellStyle name="Note 2 2 2 3 4" xfId="22157"/>
    <cellStyle name="Note 2 2 2 3 5" xfId="22421"/>
    <cellStyle name="Note 2 2 2 3 6" xfId="22683"/>
    <cellStyle name="Note 2 2 2 4" xfId="20415"/>
    <cellStyle name="Note 2 2 2 4 2" xfId="21983"/>
    <cellStyle name="Note 2 2 2 4 3" xfId="21028"/>
    <cellStyle name="Note 2 2 2 4 4" xfId="22158"/>
    <cellStyle name="Note 2 2 2 4 5" xfId="22422"/>
    <cellStyle name="Note 2 2 2 4 6" xfId="22684"/>
    <cellStyle name="Note 2 2 2 5" xfId="20416"/>
    <cellStyle name="Note 2 2 2 5 2" xfId="21984"/>
    <cellStyle name="Note 2 2 2 5 3" xfId="21027"/>
    <cellStyle name="Note 2 2 2 5 4" xfId="22159"/>
    <cellStyle name="Note 2 2 2 5 5" xfId="22423"/>
    <cellStyle name="Note 2 2 2 5 6" xfId="22685"/>
    <cellStyle name="Note 2 2 2 6" xfId="21980"/>
    <cellStyle name="Note 2 2 2 7" xfId="21031"/>
    <cellStyle name="Note 2 2 2 8" xfId="22155"/>
    <cellStyle name="Note 2 2 2 9" xfId="22419"/>
    <cellStyle name="Note 2 2 3" xfId="20417"/>
    <cellStyle name="Note 2 2 3 2" xfId="20418"/>
    <cellStyle name="Note 2 2 3 2 2" xfId="21985"/>
    <cellStyle name="Note 2 2 3 2 3" xfId="21026"/>
    <cellStyle name="Note 2 2 3 2 4" xfId="22160"/>
    <cellStyle name="Note 2 2 3 2 5" xfId="22424"/>
    <cellStyle name="Note 2 2 3 2 6" xfId="22686"/>
    <cellStyle name="Note 2 2 3 3" xfId="20419"/>
    <cellStyle name="Note 2 2 3 3 2" xfId="21986"/>
    <cellStyle name="Note 2 2 3 3 3" xfId="21025"/>
    <cellStyle name="Note 2 2 3 3 4" xfId="22161"/>
    <cellStyle name="Note 2 2 3 3 5" xfId="22425"/>
    <cellStyle name="Note 2 2 3 3 6" xfId="22687"/>
    <cellStyle name="Note 2 2 3 4" xfId="20420"/>
    <cellStyle name="Note 2 2 3 4 2" xfId="21987"/>
    <cellStyle name="Note 2 2 3 4 3" xfId="21024"/>
    <cellStyle name="Note 2 2 3 4 4" xfId="22162"/>
    <cellStyle name="Note 2 2 3 4 5" xfId="22426"/>
    <cellStyle name="Note 2 2 3 4 6" xfId="22688"/>
    <cellStyle name="Note 2 2 3 5" xfId="20421"/>
    <cellStyle name="Note 2 2 3 5 2" xfId="21988"/>
    <cellStyle name="Note 2 2 3 5 3" xfId="21023"/>
    <cellStyle name="Note 2 2 3 5 4" xfId="22163"/>
    <cellStyle name="Note 2 2 3 5 5" xfId="22427"/>
    <cellStyle name="Note 2 2 3 5 6" xfId="22689"/>
    <cellStyle name="Note 2 2 4" xfId="20422"/>
    <cellStyle name="Note 2 2 4 2" xfId="20423"/>
    <cellStyle name="Note 2 2 4 2 2" xfId="21990"/>
    <cellStyle name="Note 2 2 4 2 3" xfId="21021"/>
    <cellStyle name="Note 2 2 4 2 4" xfId="22165"/>
    <cellStyle name="Note 2 2 4 2 5" xfId="22429"/>
    <cellStyle name="Note 2 2 4 2 6" xfId="22691"/>
    <cellStyle name="Note 2 2 4 3" xfId="20424"/>
    <cellStyle name="Note 2 2 4 3 2" xfId="21991"/>
    <cellStyle name="Note 2 2 4 3 3" xfId="21020"/>
    <cellStyle name="Note 2 2 4 3 4" xfId="22166"/>
    <cellStyle name="Note 2 2 4 3 5" xfId="22430"/>
    <cellStyle name="Note 2 2 4 3 6" xfId="22692"/>
    <cellStyle name="Note 2 2 4 4" xfId="20425"/>
    <cellStyle name="Note 2 2 4 4 2" xfId="21992"/>
    <cellStyle name="Note 2 2 4 4 3" xfId="21019"/>
    <cellStyle name="Note 2 2 4 4 4" xfId="22167"/>
    <cellStyle name="Note 2 2 4 4 5" xfId="22431"/>
    <cellStyle name="Note 2 2 4 4 6" xfId="22693"/>
    <cellStyle name="Note 2 2 4 5" xfId="21989"/>
    <cellStyle name="Note 2 2 4 6" xfId="21022"/>
    <cellStyle name="Note 2 2 4 7" xfId="22164"/>
    <cellStyle name="Note 2 2 4 8" xfId="22428"/>
    <cellStyle name="Note 2 2 4 9" xfId="22690"/>
    <cellStyle name="Note 2 2 5" xfId="20426"/>
    <cellStyle name="Note 2 2 5 2" xfId="20427"/>
    <cellStyle name="Note 2 2 5 2 2" xfId="21994"/>
    <cellStyle name="Note 2 2 5 2 3" xfId="21017"/>
    <cellStyle name="Note 2 2 5 2 4" xfId="22169"/>
    <cellStyle name="Note 2 2 5 2 5" xfId="22433"/>
    <cellStyle name="Note 2 2 5 2 6" xfId="22695"/>
    <cellStyle name="Note 2 2 5 3" xfId="20428"/>
    <cellStyle name="Note 2 2 5 3 2" xfId="21995"/>
    <cellStyle name="Note 2 2 5 3 3" xfId="21016"/>
    <cellStyle name="Note 2 2 5 3 4" xfId="22170"/>
    <cellStyle name="Note 2 2 5 3 5" xfId="22434"/>
    <cellStyle name="Note 2 2 5 3 6" xfId="22696"/>
    <cellStyle name="Note 2 2 5 4" xfId="20429"/>
    <cellStyle name="Note 2 2 5 4 2" xfId="21996"/>
    <cellStyle name="Note 2 2 5 4 3" xfId="21015"/>
    <cellStyle name="Note 2 2 5 4 4" xfId="22171"/>
    <cellStyle name="Note 2 2 5 4 5" xfId="22435"/>
    <cellStyle name="Note 2 2 5 4 6" xfId="22697"/>
    <cellStyle name="Note 2 2 5 5" xfId="21993"/>
    <cellStyle name="Note 2 2 5 6" xfId="21018"/>
    <cellStyle name="Note 2 2 5 7" xfId="22168"/>
    <cellStyle name="Note 2 2 5 8" xfId="22432"/>
    <cellStyle name="Note 2 2 5 9" xfId="22694"/>
    <cellStyle name="Note 2 2 6" xfId="20430"/>
    <cellStyle name="Note 2 2 6 2" xfId="21997"/>
    <cellStyle name="Note 2 2 6 3" xfId="21014"/>
    <cellStyle name="Note 2 2 6 4" xfId="22172"/>
    <cellStyle name="Note 2 2 6 5" xfId="22436"/>
    <cellStyle name="Note 2 2 6 6" xfId="22698"/>
    <cellStyle name="Note 2 2 7" xfId="20431"/>
    <cellStyle name="Note 2 2 7 2" xfId="21998"/>
    <cellStyle name="Note 2 2 7 3" xfId="21013"/>
    <cellStyle name="Note 2 2 7 4" xfId="22173"/>
    <cellStyle name="Note 2 2 7 5" xfId="22437"/>
    <cellStyle name="Note 2 2 7 6" xfId="22699"/>
    <cellStyle name="Note 2 2 8" xfId="20432"/>
    <cellStyle name="Note 2 2 8 2" xfId="21999"/>
    <cellStyle name="Note 2 2 8 3" xfId="21012"/>
    <cellStyle name="Note 2 2 8 4" xfId="22174"/>
    <cellStyle name="Note 2 2 8 5" xfId="22438"/>
    <cellStyle name="Note 2 2 8 6" xfId="22700"/>
    <cellStyle name="Note 2 2 9" xfId="20433"/>
    <cellStyle name="Note 2 2 9 2" xfId="22000"/>
    <cellStyle name="Note 2 2 9 3" xfId="21011"/>
    <cellStyle name="Note 2 2 9 4" xfId="22175"/>
    <cellStyle name="Note 2 2 9 5" xfId="22439"/>
    <cellStyle name="Note 2 2 9 6" xfId="22701"/>
    <cellStyle name="Note 2 20" xfId="22131"/>
    <cellStyle name="Note 2 21" xfId="22395"/>
    <cellStyle name="Note 2 22" xfId="22657"/>
    <cellStyle name="Note 2 3" xfId="20434"/>
    <cellStyle name="Note 2 3 2" xfId="20435"/>
    <cellStyle name="Note 2 3 2 2" xfId="22001"/>
    <cellStyle name="Note 2 3 2 3" xfId="21010"/>
    <cellStyle name="Note 2 3 2 4" xfId="22176"/>
    <cellStyle name="Note 2 3 2 5" xfId="22440"/>
    <cellStyle name="Note 2 3 2 6" xfId="22702"/>
    <cellStyle name="Note 2 3 3" xfId="20436"/>
    <cellStyle name="Note 2 3 3 2" xfId="22002"/>
    <cellStyle name="Note 2 3 3 3" xfId="21009"/>
    <cellStyle name="Note 2 3 3 4" xfId="22177"/>
    <cellStyle name="Note 2 3 3 5" xfId="22441"/>
    <cellStyle name="Note 2 3 3 6" xfId="22703"/>
    <cellStyle name="Note 2 3 4" xfId="20437"/>
    <cellStyle name="Note 2 3 4 2" xfId="22003"/>
    <cellStyle name="Note 2 3 4 3" xfId="21008"/>
    <cellStyle name="Note 2 3 4 4" xfId="22178"/>
    <cellStyle name="Note 2 3 4 5" xfId="22442"/>
    <cellStyle name="Note 2 3 4 6" xfId="22704"/>
    <cellStyle name="Note 2 3 5" xfId="20438"/>
    <cellStyle name="Note 2 3 5 2" xfId="22004"/>
    <cellStyle name="Note 2 3 5 3" xfId="21007"/>
    <cellStyle name="Note 2 3 5 4" xfId="22179"/>
    <cellStyle name="Note 2 3 5 5" xfId="22443"/>
    <cellStyle name="Note 2 3 5 6" xfId="22705"/>
    <cellStyle name="Note 2 4" xfId="20439"/>
    <cellStyle name="Note 2 4 2" xfId="20440"/>
    <cellStyle name="Note 2 4 2 2" xfId="20441"/>
    <cellStyle name="Note 2 4 2 2 2" xfId="22005"/>
    <cellStyle name="Note 2 4 2 2 3" xfId="21006"/>
    <cellStyle name="Note 2 4 2 2 4" xfId="22180"/>
    <cellStyle name="Note 2 4 2 2 5" xfId="22444"/>
    <cellStyle name="Note 2 4 2 2 6" xfId="22706"/>
    <cellStyle name="Note 2 4 3" xfId="20442"/>
    <cellStyle name="Note 2 4 3 2" xfId="20443"/>
    <cellStyle name="Note 2 4 3 2 2" xfId="22006"/>
    <cellStyle name="Note 2 4 3 2 3" xfId="21005"/>
    <cellStyle name="Note 2 4 3 2 4" xfId="22181"/>
    <cellStyle name="Note 2 4 3 2 5" xfId="22445"/>
    <cellStyle name="Note 2 4 3 2 6" xfId="22707"/>
    <cellStyle name="Note 2 4 4" xfId="20444"/>
    <cellStyle name="Note 2 4 4 2" xfId="20445"/>
    <cellStyle name="Note 2 4 4 2 2" xfId="22007"/>
    <cellStyle name="Note 2 4 4 2 3" xfId="21004"/>
    <cellStyle name="Note 2 4 4 2 4" xfId="22182"/>
    <cellStyle name="Note 2 4 4 2 5" xfId="22446"/>
    <cellStyle name="Note 2 4 4 2 6" xfId="22708"/>
    <cellStyle name="Note 2 4 5" xfId="20446"/>
    <cellStyle name="Note 2 4 6" xfId="20447"/>
    <cellStyle name="Note 2 4 7" xfId="20448"/>
    <cellStyle name="Note 2 4 7 2" xfId="22008"/>
    <cellStyle name="Note 2 4 7 3" xfId="21003"/>
    <cellStyle name="Note 2 4 7 4" xfId="22185"/>
    <cellStyle name="Note 2 4 7 5" xfId="22449"/>
    <cellStyle name="Note 2 4 7 6" xfId="22709"/>
    <cellStyle name="Note 2 5" xfId="20449"/>
    <cellStyle name="Note 2 5 2" xfId="20450"/>
    <cellStyle name="Note 2 5 2 2" xfId="20451"/>
    <cellStyle name="Note 2 5 2 2 2" xfId="22009"/>
    <cellStyle name="Note 2 5 2 2 3" xfId="21002"/>
    <cellStyle name="Note 2 5 2 2 4" xfId="22186"/>
    <cellStyle name="Note 2 5 2 2 5" xfId="22450"/>
    <cellStyle name="Note 2 5 2 2 6" xfId="22710"/>
    <cellStyle name="Note 2 5 3" xfId="20452"/>
    <cellStyle name="Note 2 5 3 2" xfId="20453"/>
    <cellStyle name="Note 2 5 3 2 2" xfId="22010"/>
    <cellStyle name="Note 2 5 3 2 3" xfId="21001"/>
    <cellStyle name="Note 2 5 3 2 4" xfId="22187"/>
    <cellStyle name="Note 2 5 3 2 5" xfId="22451"/>
    <cellStyle name="Note 2 5 3 2 6" xfId="22711"/>
    <cellStyle name="Note 2 5 4" xfId="20454"/>
    <cellStyle name="Note 2 5 4 2" xfId="20455"/>
    <cellStyle name="Note 2 5 4 2 2" xfId="22011"/>
    <cellStyle name="Note 2 5 4 2 3" xfId="21000"/>
    <cellStyle name="Note 2 5 4 2 4" xfId="22188"/>
    <cellStyle name="Note 2 5 4 2 5" xfId="22452"/>
    <cellStyle name="Note 2 5 4 2 6" xfId="22712"/>
    <cellStyle name="Note 2 5 5" xfId="20456"/>
    <cellStyle name="Note 2 5 6" xfId="20457"/>
    <cellStyle name="Note 2 5 7" xfId="20458"/>
    <cellStyle name="Note 2 5 7 2" xfId="22012"/>
    <cellStyle name="Note 2 5 7 3" xfId="20999"/>
    <cellStyle name="Note 2 5 7 4" xfId="22189"/>
    <cellStyle name="Note 2 5 7 5" xfId="22453"/>
    <cellStyle name="Note 2 5 7 6" xfId="22713"/>
    <cellStyle name="Note 2 6" xfId="20459"/>
    <cellStyle name="Note 2 6 2" xfId="20460"/>
    <cellStyle name="Note 2 6 2 2" xfId="20461"/>
    <cellStyle name="Note 2 6 2 2 2" xfId="22013"/>
    <cellStyle name="Note 2 6 2 2 3" xfId="20998"/>
    <cellStyle name="Note 2 6 2 2 4" xfId="22190"/>
    <cellStyle name="Note 2 6 2 2 5" xfId="22454"/>
    <cellStyle name="Note 2 6 2 2 6" xfId="22714"/>
    <cellStyle name="Note 2 6 3" xfId="20462"/>
    <cellStyle name="Note 2 6 3 2" xfId="20463"/>
    <cellStyle name="Note 2 6 3 2 2" xfId="22014"/>
    <cellStyle name="Note 2 6 3 2 3" xfId="20997"/>
    <cellStyle name="Note 2 6 3 2 4" xfId="22191"/>
    <cellStyle name="Note 2 6 3 2 5" xfId="22455"/>
    <cellStyle name="Note 2 6 3 2 6" xfId="22715"/>
    <cellStyle name="Note 2 6 4" xfId="20464"/>
    <cellStyle name="Note 2 6 4 2" xfId="20465"/>
    <cellStyle name="Note 2 6 4 2 2" xfId="22015"/>
    <cellStyle name="Note 2 6 4 2 3" xfId="20996"/>
    <cellStyle name="Note 2 6 4 2 4" xfId="22192"/>
    <cellStyle name="Note 2 6 4 2 5" xfId="22456"/>
    <cellStyle name="Note 2 6 4 2 6" xfId="22716"/>
    <cellStyle name="Note 2 6 5" xfId="20466"/>
    <cellStyle name="Note 2 6 6" xfId="20467"/>
    <cellStyle name="Note 2 6 7" xfId="20468"/>
    <cellStyle name="Note 2 6 7 2" xfId="22016"/>
    <cellStyle name="Note 2 6 7 3" xfId="20995"/>
    <cellStyle name="Note 2 6 7 4" xfId="22193"/>
    <cellStyle name="Note 2 6 7 5" xfId="22457"/>
    <cellStyle name="Note 2 6 7 6" xfId="22719"/>
    <cellStyle name="Note 2 7" xfId="20469"/>
    <cellStyle name="Note 2 7 2" xfId="20470"/>
    <cellStyle name="Note 2 7 2 2" xfId="20471"/>
    <cellStyle name="Note 2 7 2 2 2" xfId="22017"/>
    <cellStyle name="Note 2 7 2 2 3" xfId="20994"/>
    <cellStyle name="Note 2 7 2 2 4" xfId="22194"/>
    <cellStyle name="Note 2 7 2 2 5" xfId="22458"/>
    <cellStyle name="Note 2 7 2 2 6" xfId="22720"/>
    <cellStyle name="Note 2 7 3" xfId="20472"/>
    <cellStyle name="Note 2 7 3 2" xfId="20473"/>
    <cellStyle name="Note 2 7 3 2 2" xfId="22018"/>
    <cellStyle name="Note 2 7 3 2 3" xfId="20993"/>
    <cellStyle name="Note 2 7 3 2 4" xfId="22195"/>
    <cellStyle name="Note 2 7 3 2 5" xfId="22459"/>
    <cellStyle name="Note 2 7 3 2 6" xfId="22721"/>
    <cellStyle name="Note 2 7 4" xfId="20474"/>
    <cellStyle name="Note 2 7 4 2" xfId="20475"/>
    <cellStyle name="Note 2 7 4 2 2" xfId="22019"/>
    <cellStyle name="Note 2 7 4 2 3" xfId="20992"/>
    <cellStyle name="Note 2 7 4 2 4" xfId="22196"/>
    <cellStyle name="Note 2 7 4 2 5" xfId="22460"/>
    <cellStyle name="Note 2 7 4 2 6" xfId="22722"/>
    <cellStyle name="Note 2 7 5" xfId="20476"/>
    <cellStyle name="Note 2 7 6" xfId="20477"/>
    <cellStyle name="Note 2 7 7" xfId="20478"/>
    <cellStyle name="Note 2 7 7 2" xfId="22020"/>
    <cellStyle name="Note 2 7 7 3" xfId="20991"/>
    <cellStyle name="Note 2 7 7 4" xfId="22197"/>
    <cellStyle name="Note 2 7 7 5" xfId="22461"/>
    <cellStyle name="Note 2 7 7 6" xfId="22723"/>
    <cellStyle name="Note 2 8" xfId="20479"/>
    <cellStyle name="Note 2 8 2" xfId="20480"/>
    <cellStyle name="Note 2 8 2 2" xfId="22021"/>
    <cellStyle name="Note 2 8 2 3" xfId="20990"/>
    <cellStyle name="Note 2 8 2 4" xfId="22198"/>
    <cellStyle name="Note 2 8 2 5" xfId="22462"/>
    <cellStyle name="Note 2 8 2 6" xfId="22724"/>
    <cellStyle name="Note 2 8 3" xfId="20481"/>
    <cellStyle name="Note 2 8 3 2" xfId="22022"/>
    <cellStyle name="Note 2 8 3 3" xfId="20989"/>
    <cellStyle name="Note 2 8 3 4" xfId="22199"/>
    <cellStyle name="Note 2 8 3 5" xfId="22463"/>
    <cellStyle name="Note 2 8 3 6" xfId="22725"/>
    <cellStyle name="Note 2 8 4" xfId="20482"/>
    <cellStyle name="Note 2 8 4 2" xfId="22023"/>
    <cellStyle name="Note 2 8 4 3" xfId="20988"/>
    <cellStyle name="Note 2 8 4 4" xfId="22201"/>
    <cellStyle name="Note 2 8 4 5" xfId="22465"/>
    <cellStyle name="Note 2 8 4 6" xfId="22726"/>
    <cellStyle name="Note 2 8 5" xfId="20483"/>
    <cellStyle name="Note 2 8 5 2" xfId="22024"/>
    <cellStyle name="Note 2 8 5 3" xfId="20987"/>
    <cellStyle name="Note 2 8 5 4" xfId="22244"/>
    <cellStyle name="Note 2 8 5 5" xfId="22508"/>
    <cellStyle name="Note 2 8 5 6" xfId="22727"/>
    <cellStyle name="Note 2 9" xfId="20484"/>
    <cellStyle name="Note 2 9 2" xfId="20485"/>
    <cellStyle name="Note 2 9 2 2" xfId="22025"/>
    <cellStyle name="Note 2 9 2 3" xfId="20986"/>
    <cellStyle name="Note 2 9 2 4" xfId="22253"/>
    <cellStyle name="Note 2 9 2 5" xfId="22517"/>
    <cellStyle name="Note 2 9 2 6" xfId="22728"/>
    <cellStyle name="Note 2 9 3" xfId="20486"/>
    <cellStyle name="Note 2 9 3 2" xfId="22026"/>
    <cellStyle name="Note 2 9 3 3" xfId="20985"/>
    <cellStyle name="Note 2 9 3 4" xfId="22258"/>
    <cellStyle name="Note 2 9 3 5" xfId="22522"/>
    <cellStyle name="Note 2 9 3 6" xfId="22729"/>
    <cellStyle name="Note 2 9 4" xfId="20487"/>
    <cellStyle name="Note 2 9 4 2" xfId="22027"/>
    <cellStyle name="Note 2 9 4 3" xfId="20984"/>
    <cellStyle name="Note 2 9 4 4" xfId="22263"/>
    <cellStyle name="Note 2 9 4 5" xfId="22527"/>
    <cellStyle name="Note 2 9 4 6" xfId="22730"/>
    <cellStyle name="Note 2 9 5" xfId="20488"/>
    <cellStyle name="Note 2 9 5 2" xfId="22028"/>
    <cellStyle name="Note 2 9 5 3" xfId="20983"/>
    <cellStyle name="Note 2 9 5 4" xfId="22268"/>
    <cellStyle name="Note 2 9 5 5" xfId="22532"/>
    <cellStyle name="Note 2 9 5 6" xfId="22731"/>
    <cellStyle name="Note 3 2" xfId="20489"/>
    <cellStyle name="Note 3 2 2" xfId="20490"/>
    <cellStyle name="Note 3 2 2 2" xfId="22030"/>
    <cellStyle name="Note 3 2 2 3" xfId="20981"/>
    <cellStyle name="Note 3 2 2 4" xfId="22291"/>
    <cellStyle name="Note 3 2 2 5" xfId="22555"/>
    <cellStyle name="Note 3 2 2 6" xfId="22733"/>
    <cellStyle name="Note 3 2 3" xfId="20491"/>
    <cellStyle name="Note 3 2 4" xfId="22029"/>
    <cellStyle name="Note 3 2 5" xfId="20982"/>
    <cellStyle name="Note 3 2 6" xfId="22273"/>
    <cellStyle name="Note 3 2 7" xfId="22537"/>
    <cellStyle name="Note 3 2 8" xfId="22732"/>
    <cellStyle name="Note 3 3" xfId="20492"/>
    <cellStyle name="Note 3 3 2" xfId="20493"/>
    <cellStyle name="Note 3 3 3" xfId="22031"/>
    <cellStyle name="Note 3 3 4" xfId="20980"/>
    <cellStyle name="Note 3 3 5" xfId="22292"/>
    <cellStyle name="Note 3 3 6" xfId="22556"/>
    <cellStyle name="Note 3 3 7" xfId="22734"/>
    <cellStyle name="Note 3 4" xfId="20494"/>
    <cellStyle name="Note 3 4 2" xfId="22032"/>
    <cellStyle name="Note 3 4 3" xfId="20979"/>
    <cellStyle name="Note 3 4 4" xfId="22293"/>
    <cellStyle name="Note 3 4 5" xfId="22557"/>
    <cellStyle name="Note 3 4 6" xfId="22735"/>
    <cellStyle name="Note 3 5" xfId="20495"/>
    <cellStyle name="Note 4 2" xfId="20496"/>
    <cellStyle name="Note 4 2 2" xfId="20497"/>
    <cellStyle name="Note 4 2 2 2" xfId="22034"/>
    <cellStyle name="Note 4 2 2 3" xfId="20977"/>
    <cellStyle name="Note 4 2 2 4" xfId="22295"/>
    <cellStyle name="Note 4 2 2 5" xfId="22559"/>
    <cellStyle name="Note 4 2 2 6" xfId="22737"/>
    <cellStyle name="Note 4 2 3" xfId="20498"/>
    <cellStyle name="Note 4 2 4" xfId="22033"/>
    <cellStyle name="Note 4 2 5" xfId="20978"/>
    <cellStyle name="Note 4 2 6" xfId="22294"/>
    <cellStyle name="Note 4 2 7" xfId="22558"/>
    <cellStyle name="Note 4 2 8" xfId="22736"/>
    <cellStyle name="Note 4 3" xfId="20499"/>
    <cellStyle name="Note 4 4" xfId="20500"/>
    <cellStyle name="Note 4 4 2" xfId="22035"/>
    <cellStyle name="Note 4 4 3" xfId="20976"/>
    <cellStyle name="Note 4 4 4" xfId="22296"/>
    <cellStyle name="Note 4 4 5" xfId="22560"/>
    <cellStyle name="Note 4 4 6" xfId="22738"/>
    <cellStyle name="Note 4 5" xfId="20501"/>
    <cellStyle name="Note 5" xfId="20502"/>
    <cellStyle name="Note 5 10" xfId="22740"/>
    <cellStyle name="Note 5 2" xfId="20503"/>
    <cellStyle name="Note 5 2 2" xfId="20504"/>
    <cellStyle name="Note 5 2 3" xfId="22037"/>
    <cellStyle name="Note 5 2 4" xfId="20974"/>
    <cellStyle name="Note 5 2 5" xfId="22298"/>
    <cellStyle name="Note 5 2 6" xfId="22562"/>
    <cellStyle name="Note 5 2 7" xfId="22783"/>
    <cellStyle name="Note 5 3" xfId="20505"/>
    <cellStyle name="Note 5 3 2" xfId="20506"/>
    <cellStyle name="Note 5 3 3" xfId="22038"/>
    <cellStyle name="Note 5 3 4" xfId="20973"/>
    <cellStyle name="Note 5 3 5" xfId="22299"/>
    <cellStyle name="Note 5 3 6" xfId="22563"/>
    <cellStyle name="Note 5 3 7" xfId="22792"/>
    <cellStyle name="Note 5 4" xfId="20507"/>
    <cellStyle name="Note 5 4 2" xfId="22039"/>
    <cellStyle name="Note 5 4 3" xfId="20972"/>
    <cellStyle name="Note 5 4 4" xfId="22300"/>
    <cellStyle name="Note 5 4 5" xfId="22564"/>
    <cellStyle name="Note 5 4 6" xfId="22801"/>
    <cellStyle name="Note 5 5" xfId="20508"/>
    <cellStyle name="Note 5 6" xfId="22036"/>
    <cellStyle name="Note 5 7" xfId="20975"/>
    <cellStyle name="Note 5 8" xfId="22297"/>
    <cellStyle name="Note 5 9" xfId="22561"/>
    <cellStyle name="Note 6" xfId="20509"/>
    <cellStyle name="Note 6 2" xfId="20510"/>
    <cellStyle name="Note 6 2 2" xfId="20511"/>
    <cellStyle name="Note 6 2 3" xfId="22041"/>
    <cellStyle name="Note 6 2 4" xfId="20970"/>
    <cellStyle name="Note 6 2 5" xfId="22302"/>
    <cellStyle name="Note 6 2 6" xfId="22566"/>
    <cellStyle name="Note 6 2 7" xfId="22828"/>
    <cellStyle name="Note 6 3" xfId="20512"/>
    <cellStyle name="Note 6 4" xfId="20513"/>
    <cellStyle name="Note 6 5" xfId="22040"/>
    <cellStyle name="Note 6 6" xfId="20971"/>
    <cellStyle name="Note 6 7" xfId="22301"/>
    <cellStyle name="Note 6 8" xfId="22565"/>
    <cellStyle name="Note 6 9" xfId="22810"/>
    <cellStyle name="Note 7" xfId="20514"/>
    <cellStyle name="Note 7 2" xfId="22042"/>
    <cellStyle name="Note 7 3" xfId="20969"/>
    <cellStyle name="Note 7 4" xfId="22303"/>
    <cellStyle name="Note 7 5" xfId="22567"/>
    <cellStyle name="Note 7 6" xfId="22829"/>
    <cellStyle name="Note 8" xfId="20515"/>
    <cellStyle name="Note 8 2" xfId="20516"/>
    <cellStyle name="Note 8 2 2" xfId="22044"/>
    <cellStyle name="Note 8 2 3" xfId="20968"/>
    <cellStyle name="Note 8 2 4" xfId="22571"/>
    <cellStyle name="Note 8 2 5" xfId="22841"/>
    <cellStyle name="Note 8 2 6" xfId="22831"/>
    <cellStyle name="Note 8 3" xfId="22043"/>
    <cellStyle name="Note 8 4" xfId="22307"/>
    <cellStyle name="Note 8 5" xfId="22304"/>
    <cellStyle name="Note 8 6" xfId="22568"/>
    <cellStyle name="Note 8 7" xfId="22830"/>
    <cellStyle name="Note 9" xfId="20517"/>
    <cellStyle name="Note 9 2" xfId="22045"/>
    <cellStyle name="Note 9 3" xfId="22309"/>
    <cellStyle name="Note 9 4" xfId="22305"/>
    <cellStyle name="Note 9 5" xfId="22569"/>
    <cellStyle name="Note 9 6" xfId="2283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2046"/>
    <cellStyle name="optionalExposure 3" xfId="22310"/>
    <cellStyle name="optionalExposure 4" xfId="22572"/>
    <cellStyle name="OptionHeading" xfId="20525"/>
    <cellStyle name="OptionHeading 2" xfId="20526"/>
    <cellStyle name="OptionHeading 3" xfId="20527"/>
    <cellStyle name="Output 2" xfId="20528"/>
    <cellStyle name="Output 2 10" xfId="20529"/>
    <cellStyle name="Output 2 10 2" xfId="20530"/>
    <cellStyle name="Output 2 10 2 2" xfId="22048"/>
    <cellStyle name="Output 2 10 2 3" xfId="22312"/>
    <cellStyle name="Output 2 10 2 4" xfId="22574"/>
    <cellStyle name="Output 2 10 2 5" xfId="22843"/>
    <cellStyle name="Output 2 10 2 6" xfId="22834"/>
    <cellStyle name="Output 2 10 3" xfId="20531"/>
    <cellStyle name="Output 2 10 3 2" xfId="22049"/>
    <cellStyle name="Output 2 10 3 3" xfId="22313"/>
    <cellStyle name="Output 2 10 3 4" xfId="22575"/>
    <cellStyle name="Output 2 10 3 5" xfId="22844"/>
    <cellStyle name="Output 2 10 3 6" xfId="22835"/>
    <cellStyle name="Output 2 10 4" xfId="20532"/>
    <cellStyle name="Output 2 10 4 2" xfId="22050"/>
    <cellStyle name="Output 2 10 4 3" xfId="22314"/>
    <cellStyle name="Output 2 10 4 4" xfId="22576"/>
    <cellStyle name="Output 2 10 4 5" xfId="22845"/>
    <cellStyle name="Output 2 10 4 6" xfId="22836"/>
    <cellStyle name="Output 2 10 5" xfId="20533"/>
    <cellStyle name="Output 2 10 5 2" xfId="22051"/>
    <cellStyle name="Output 2 10 5 3" xfId="22315"/>
    <cellStyle name="Output 2 10 5 4" xfId="22577"/>
    <cellStyle name="Output 2 10 5 5" xfId="22846"/>
    <cellStyle name="Output 2 10 5 6" xfId="22837"/>
    <cellStyle name="Output 2 11" xfId="20534"/>
    <cellStyle name="Output 2 11 10" xfId="22838"/>
    <cellStyle name="Output 2 11 2" xfId="20535"/>
    <cellStyle name="Output 2 11 2 2" xfId="22053"/>
    <cellStyle name="Output 2 11 2 3" xfId="22317"/>
    <cellStyle name="Output 2 11 2 4" xfId="22579"/>
    <cellStyle name="Output 2 11 2 5" xfId="22848"/>
    <cellStyle name="Output 2 11 2 6" xfId="22839"/>
    <cellStyle name="Output 2 11 3" xfId="20536"/>
    <cellStyle name="Output 2 11 3 2" xfId="22054"/>
    <cellStyle name="Output 2 11 3 3" xfId="22318"/>
    <cellStyle name="Output 2 11 3 4" xfId="22580"/>
    <cellStyle name="Output 2 11 3 5" xfId="22849"/>
    <cellStyle name="Output 2 11 3 6" xfId="23010"/>
    <cellStyle name="Output 2 11 4" xfId="20537"/>
    <cellStyle name="Output 2 11 4 2" xfId="22055"/>
    <cellStyle name="Output 2 11 4 3" xfId="22319"/>
    <cellStyle name="Output 2 11 4 4" xfId="22581"/>
    <cellStyle name="Output 2 11 4 5" xfId="22850"/>
    <cellStyle name="Output 2 11 4 6" xfId="22840"/>
    <cellStyle name="Output 2 11 5" xfId="20538"/>
    <cellStyle name="Output 2 11 5 2" xfId="22056"/>
    <cellStyle name="Output 2 11 5 3" xfId="22320"/>
    <cellStyle name="Output 2 11 5 4" xfId="22582"/>
    <cellStyle name="Output 2 11 5 5" xfId="22851"/>
    <cellStyle name="Output 2 11 5 6" xfId="23011"/>
    <cellStyle name="Output 2 11 6" xfId="22052"/>
    <cellStyle name="Output 2 11 7" xfId="22316"/>
    <cellStyle name="Output 2 11 8" xfId="22578"/>
    <cellStyle name="Output 2 11 9" xfId="22847"/>
    <cellStyle name="Output 2 12" xfId="20539"/>
    <cellStyle name="Output 2 12 10" xfId="23012"/>
    <cellStyle name="Output 2 12 2" xfId="20540"/>
    <cellStyle name="Output 2 12 2 2" xfId="22058"/>
    <cellStyle name="Output 2 12 2 3" xfId="22322"/>
    <cellStyle name="Output 2 12 2 4" xfId="22584"/>
    <cellStyle name="Output 2 12 2 5" xfId="22853"/>
    <cellStyle name="Output 2 12 2 6" xfId="23013"/>
    <cellStyle name="Output 2 12 3" xfId="20541"/>
    <cellStyle name="Output 2 12 3 2" xfId="22059"/>
    <cellStyle name="Output 2 12 3 3" xfId="22323"/>
    <cellStyle name="Output 2 12 3 4" xfId="22585"/>
    <cellStyle name="Output 2 12 3 5" xfId="22854"/>
    <cellStyle name="Output 2 12 3 6" xfId="23014"/>
    <cellStyle name="Output 2 12 4" xfId="20542"/>
    <cellStyle name="Output 2 12 4 2" xfId="22060"/>
    <cellStyle name="Output 2 12 4 3" xfId="22324"/>
    <cellStyle name="Output 2 12 4 4" xfId="22586"/>
    <cellStyle name="Output 2 12 4 5" xfId="22855"/>
    <cellStyle name="Output 2 12 4 6" xfId="23015"/>
    <cellStyle name="Output 2 12 5" xfId="20543"/>
    <cellStyle name="Output 2 12 5 2" xfId="22061"/>
    <cellStyle name="Output 2 12 5 3" xfId="22325"/>
    <cellStyle name="Output 2 12 5 4" xfId="22587"/>
    <cellStyle name="Output 2 12 5 5" xfId="22856"/>
    <cellStyle name="Output 2 12 5 6" xfId="23016"/>
    <cellStyle name="Output 2 12 6" xfId="22057"/>
    <cellStyle name="Output 2 12 7" xfId="22321"/>
    <cellStyle name="Output 2 12 8" xfId="22583"/>
    <cellStyle name="Output 2 12 9" xfId="22852"/>
    <cellStyle name="Output 2 13" xfId="20544"/>
    <cellStyle name="Output 2 13 2" xfId="20545"/>
    <cellStyle name="Output 2 13 2 2" xfId="22063"/>
    <cellStyle name="Output 2 13 2 3" xfId="22327"/>
    <cellStyle name="Output 2 13 2 4" xfId="22589"/>
    <cellStyle name="Output 2 13 2 5" xfId="22858"/>
    <cellStyle name="Output 2 13 2 6" xfId="23018"/>
    <cellStyle name="Output 2 13 3" xfId="20546"/>
    <cellStyle name="Output 2 13 3 2" xfId="22064"/>
    <cellStyle name="Output 2 13 3 3" xfId="22328"/>
    <cellStyle name="Output 2 13 3 4" xfId="22590"/>
    <cellStyle name="Output 2 13 3 5" xfId="22859"/>
    <cellStyle name="Output 2 13 3 6" xfId="23019"/>
    <cellStyle name="Output 2 13 4" xfId="20547"/>
    <cellStyle name="Output 2 13 4 2" xfId="22065"/>
    <cellStyle name="Output 2 13 4 3" xfId="22329"/>
    <cellStyle name="Output 2 13 4 4" xfId="22591"/>
    <cellStyle name="Output 2 13 4 5" xfId="22860"/>
    <cellStyle name="Output 2 13 4 6" xfId="23020"/>
    <cellStyle name="Output 2 13 5" xfId="22062"/>
    <cellStyle name="Output 2 13 6" xfId="22326"/>
    <cellStyle name="Output 2 13 7" xfId="22588"/>
    <cellStyle name="Output 2 13 8" xfId="22857"/>
    <cellStyle name="Output 2 13 9" xfId="23017"/>
    <cellStyle name="Output 2 14" xfId="20548"/>
    <cellStyle name="Output 2 14 2" xfId="22066"/>
    <cellStyle name="Output 2 14 3" xfId="22330"/>
    <cellStyle name="Output 2 14 4" xfId="22592"/>
    <cellStyle name="Output 2 14 5" xfId="22861"/>
    <cellStyle name="Output 2 14 6" xfId="23021"/>
    <cellStyle name="Output 2 15" xfId="20549"/>
    <cellStyle name="Output 2 15 2" xfId="22067"/>
    <cellStyle name="Output 2 15 3" xfId="22331"/>
    <cellStyle name="Output 2 15 4" xfId="22593"/>
    <cellStyle name="Output 2 15 5" xfId="22862"/>
    <cellStyle name="Output 2 15 6" xfId="23022"/>
    <cellStyle name="Output 2 16" xfId="20550"/>
    <cellStyle name="Output 2 16 2" xfId="22068"/>
    <cellStyle name="Output 2 16 3" xfId="22332"/>
    <cellStyle name="Output 2 16 4" xfId="22594"/>
    <cellStyle name="Output 2 16 5" xfId="22863"/>
    <cellStyle name="Output 2 16 6" xfId="23023"/>
    <cellStyle name="Output 2 17" xfId="22047"/>
    <cellStyle name="Output 2 18" xfId="22311"/>
    <cellStyle name="Output 2 19" xfId="22573"/>
    <cellStyle name="Output 2 2" xfId="20551"/>
    <cellStyle name="Output 2 2 10" xfId="22069"/>
    <cellStyle name="Output 2 2 11" xfId="22333"/>
    <cellStyle name="Output 2 2 12" xfId="22595"/>
    <cellStyle name="Output 2 2 13" xfId="22864"/>
    <cellStyle name="Output 2 2 14" xfId="23024"/>
    <cellStyle name="Output 2 2 2" xfId="20552"/>
    <cellStyle name="Output 2 2 2 2" xfId="20553"/>
    <cellStyle name="Output 2 2 2 2 2" xfId="22071"/>
    <cellStyle name="Output 2 2 2 2 3" xfId="22335"/>
    <cellStyle name="Output 2 2 2 2 4" xfId="22597"/>
    <cellStyle name="Output 2 2 2 2 5" xfId="22866"/>
    <cellStyle name="Output 2 2 2 2 6" xfId="23026"/>
    <cellStyle name="Output 2 2 2 3" xfId="20554"/>
    <cellStyle name="Output 2 2 2 3 2" xfId="22072"/>
    <cellStyle name="Output 2 2 2 3 3" xfId="22336"/>
    <cellStyle name="Output 2 2 2 3 4" xfId="22598"/>
    <cellStyle name="Output 2 2 2 3 5" xfId="22867"/>
    <cellStyle name="Output 2 2 2 3 6" xfId="23027"/>
    <cellStyle name="Output 2 2 2 4" xfId="20555"/>
    <cellStyle name="Output 2 2 2 4 2" xfId="22073"/>
    <cellStyle name="Output 2 2 2 4 3" xfId="22337"/>
    <cellStyle name="Output 2 2 2 4 4" xfId="22599"/>
    <cellStyle name="Output 2 2 2 4 5" xfId="22868"/>
    <cellStyle name="Output 2 2 2 4 6" xfId="23028"/>
    <cellStyle name="Output 2 2 2 5" xfId="22070"/>
    <cellStyle name="Output 2 2 2 6" xfId="22334"/>
    <cellStyle name="Output 2 2 2 7" xfId="22596"/>
    <cellStyle name="Output 2 2 2 8" xfId="22865"/>
    <cellStyle name="Output 2 2 2 9" xfId="23025"/>
    <cellStyle name="Output 2 2 3" xfId="20556"/>
    <cellStyle name="Output 2 2 3 2" xfId="20557"/>
    <cellStyle name="Output 2 2 3 2 2" xfId="22075"/>
    <cellStyle name="Output 2 2 3 2 3" xfId="22339"/>
    <cellStyle name="Output 2 2 3 2 4" xfId="22601"/>
    <cellStyle name="Output 2 2 3 2 5" xfId="22870"/>
    <cellStyle name="Output 2 2 3 2 6" xfId="23030"/>
    <cellStyle name="Output 2 2 3 3" xfId="20558"/>
    <cellStyle name="Output 2 2 3 3 2" xfId="22076"/>
    <cellStyle name="Output 2 2 3 3 3" xfId="22340"/>
    <cellStyle name="Output 2 2 3 3 4" xfId="22602"/>
    <cellStyle name="Output 2 2 3 3 5" xfId="22871"/>
    <cellStyle name="Output 2 2 3 3 6" xfId="23031"/>
    <cellStyle name="Output 2 2 3 4" xfId="20559"/>
    <cellStyle name="Output 2 2 3 4 2" xfId="22077"/>
    <cellStyle name="Output 2 2 3 4 3" xfId="22341"/>
    <cellStyle name="Output 2 2 3 4 4" xfId="22603"/>
    <cellStyle name="Output 2 2 3 4 5" xfId="22872"/>
    <cellStyle name="Output 2 2 3 4 6" xfId="23032"/>
    <cellStyle name="Output 2 2 3 5" xfId="22074"/>
    <cellStyle name="Output 2 2 3 6" xfId="22338"/>
    <cellStyle name="Output 2 2 3 7" xfId="22600"/>
    <cellStyle name="Output 2 2 3 8" xfId="22869"/>
    <cellStyle name="Output 2 2 3 9" xfId="23029"/>
    <cellStyle name="Output 2 2 4" xfId="20560"/>
    <cellStyle name="Output 2 2 4 2" xfId="20561"/>
    <cellStyle name="Output 2 2 4 2 2" xfId="22079"/>
    <cellStyle name="Output 2 2 4 2 3" xfId="22343"/>
    <cellStyle name="Output 2 2 4 2 4" xfId="22605"/>
    <cellStyle name="Output 2 2 4 2 5" xfId="22874"/>
    <cellStyle name="Output 2 2 4 2 6" xfId="23034"/>
    <cellStyle name="Output 2 2 4 3" xfId="20562"/>
    <cellStyle name="Output 2 2 4 3 2" xfId="22080"/>
    <cellStyle name="Output 2 2 4 3 3" xfId="22344"/>
    <cellStyle name="Output 2 2 4 3 4" xfId="22606"/>
    <cellStyle name="Output 2 2 4 3 5" xfId="22875"/>
    <cellStyle name="Output 2 2 4 3 6" xfId="23035"/>
    <cellStyle name="Output 2 2 4 4" xfId="20563"/>
    <cellStyle name="Output 2 2 4 4 2" xfId="22081"/>
    <cellStyle name="Output 2 2 4 4 3" xfId="22345"/>
    <cellStyle name="Output 2 2 4 4 4" xfId="22607"/>
    <cellStyle name="Output 2 2 4 4 5" xfId="22876"/>
    <cellStyle name="Output 2 2 4 4 6" xfId="23036"/>
    <cellStyle name="Output 2 2 4 5" xfId="22078"/>
    <cellStyle name="Output 2 2 4 6" xfId="22342"/>
    <cellStyle name="Output 2 2 4 7" xfId="22604"/>
    <cellStyle name="Output 2 2 4 8" xfId="22873"/>
    <cellStyle name="Output 2 2 4 9" xfId="23033"/>
    <cellStyle name="Output 2 2 5" xfId="20564"/>
    <cellStyle name="Output 2 2 5 2" xfId="20565"/>
    <cellStyle name="Output 2 2 5 2 2" xfId="22083"/>
    <cellStyle name="Output 2 2 5 2 3" xfId="22347"/>
    <cellStyle name="Output 2 2 5 2 4" xfId="22609"/>
    <cellStyle name="Output 2 2 5 2 5" xfId="22878"/>
    <cellStyle name="Output 2 2 5 2 6" xfId="23038"/>
    <cellStyle name="Output 2 2 5 3" xfId="20566"/>
    <cellStyle name="Output 2 2 5 3 2" xfId="22084"/>
    <cellStyle name="Output 2 2 5 3 3" xfId="22348"/>
    <cellStyle name="Output 2 2 5 3 4" xfId="22610"/>
    <cellStyle name="Output 2 2 5 3 5" xfId="22879"/>
    <cellStyle name="Output 2 2 5 3 6" xfId="23039"/>
    <cellStyle name="Output 2 2 5 4" xfId="20567"/>
    <cellStyle name="Output 2 2 5 4 2" xfId="22085"/>
    <cellStyle name="Output 2 2 5 4 3" xfId="22349"/>
    <cellStyle name="Output 2 2 5 4 4" xfId="22611"/>
    <cellStyle name="Output 2 2 5 4 5" xfId="22880"/>
    <cellStyle name="Output 2 2 5 4 6" xfId="23040"/>
    <cellStyle name="Output 2 2 5 5" xfId="22082"/>
    <cellStyle name="Output 2 2 5 6" xfId="22346"/>
    <cellStyle name="Output 2 2 5 7" xfId="22608"/>
    <cellStyle name="Output 2 2 5 8" xfId="22877"/>
    <cellStyle name="Output 2 2 5 9" xfId="23037"/>
    <cellStyle name="Output 2 2 6" xfId="20568"/>
    <cellStyle name="Output 2 2 6 2" xfId="22086"/>
    <cellStyle name="Output 2 2 6 3" xfId="22350"/>
    <cellStyle name="Output 2 2 6 4" xfId="22612"/>
    <cellStyle name="Output 2 2 6 5" xfId="22881"/>
    <cellStyle name="Output 2 2 6 6" xfId="23041"/>
    <cellStyle name="Output 2 2 7" xfId="20569"/>
    <cellStyle name="Output 2 2 7 2" xfId="22087"/>
    <cellStyle name="Output 2 2 7 3" xfId="22351"/>
    <cellStyle name="Output 2 2 7 4" xfId="22613"/>
    <cellStyle name="Output 2 2 7 5" xfId="22882"/>
    <cellStyle name="Output 2 2 7 6" xfId="23042"/>
    <cellStyle name="Output 2 2 8" xfId="20570"/>
    <cellStyle name="Output 2 2 8 2" xfId="22088"/>
    <cellStyle name="Output 2 2 8 3" xfId="22352"/>
    <cellStyle name="Output 2 2 8 4" xfId="22614"/>
    <cellStyle name="Output 2 2 8 5" xfId="22883"/>
    <cellStyle name="Output 2 2 8 6" xfId="23043"/>
    <cellStyle name="Output 2 2 9" xfId="20571"/>
    <cellStyle name="Output 2 2 9 2" xfId="22089"/>
    <cellStyle name="Output 2 2 9 3" xfId="22353"/>
    <cellStyle name="Output 2 2 9 4" xfId="22615"/>
    <cellStyle name="Output 2 2 9 5" xfId="22884"/>
    <cellStyle name="Output 2 2 9 6" xfId="23044"/>
    <cellStyle name="Output 2 20" xfId="22842"/>
    <cellStyle name="Output 2 21" xfId="22833"/>
    <cellStyle name="Output 2 3" xfId="20572"/>
    <cellStyle name="Output 2 3 2" xfId="20573"/>
    <cellStyle name="Output 2 3 2 2" xfId="22090"/>
    <cellStyle name="Output 2 3 2 3" xfId="22354"/>
    <cellStyle name="Output 2 3 2 4" xfId="22616"/>
    <cellStyle name="Output 2 3 2 5" xfId="22885"/>
    <cellStyle name="Output 2 3 2 6" xfId="23045"/>
    <cellStyle name="Output 2 3 3" xfId="20574"/>
    <cellStyle name="Output 2 3 3 2" xfId="22091"/>
    <cellStyle name="Output 2 3 3 3" xfId="22355"/>
    <cellStyle name="Output 2 3 3 4" xfId="22617"/>
    <cellStyle name="Output 2 3 3 5" xfId="22886"/>
    <cellStyle name="Output 2 3 3 6" xfId="23046"/>
    <cellStyle name="Output 2 3 4" xfId="20575"/>
    <cellStyle name="Output 2 3 4 2" xfId="22092"/>
    <cellStyle name="Output 2 3 4 3" xfId="22356"/>
    <cellStyle name="Output 2 3 4 4" xfId="22618"/>
    <cellStyle name="Output 2 3 4 5" xfId="22887"/>
    <cellStyle name="Output 2 3 4 6" xfId="23047"/>
    <cellStyle name="Output 2 3 5" xfId="20576"/>
    <cellStyle name="Output 2 3 5 2" xfId="22093"/>
    <cellStyle name="Output 2 3 5 3" xfId="22357"/>
    <cellStyle name="Output 2 3 5 4" xfId="22619"/>
    <cellStyle name="Output 2 3 5 5" xfId="22888"/>
    <cellStyle name="Output 2 3 5 6" xfId="23048"/>
    <cellStyle name="Output 2 4" xfId="20577"/>
    <cellStyle name="Output 2 4 2" xfId="20578"/>
    <cellStyle name="Output 2 4 2 2" xfId="22094"/>
    <cellStyle name="Output 2 4 2 3" xfId="22358"/>
    <cellStyle name="Output 2 4 2 4" xfId="22620"/>
    <cellStyle name="Output 2 4 2 5" xfId="22889"/>
    <cellStyle name="Output 2 4 2 6" xfId="23049"/>
    <cellStyle name="Output 2 4 3" xfId="20579"/>
    <cellStyle name="Output 2 4 3 2" xfId="22095"/>
    <cellStyle name="Output 2 4 3 3" xfId="22359"/>
    <cellStyle name="Output 2 4 3 4" xfId="22621"/>
    <cellStyle name="Output 2 4 3 5" xfId="22890"/>
    <cellStyle name="Output 2 4 3 6" xfId="23050"/>
    <cellStyle name="Output 2 4 4" xfId="20580"/>
    <cellStyle name="Output 2 4 4 2" xfId="22096"/>
    <cellStyle name="Output 2 4 4 3" xfId="22360"/>
    <cellStyle name="Output 2 4 4 4" xfId="22622"/>
    <cellStyle name="Output 2 4 4 5" xfId="22891"/>
    <cellStyle name="Output 2 4 4 6" xfId="23051"/>
    <cellStyle name="Output 2 4 5" xfId="20581"/>
    <cellStyle name="Output 2 4 5 2" xfId="22097"/>
    <cellStyle name="Output 2 4 5 3" xfId="22361"/>
    <cellStyle name="Output 2 4 5 4" xfId="22623"/>
    <cellStyle name="Output 2 4 5 5" xfId="22892"/>
    <cellStyle name="Output 2 4 5 6" xfId="23052"/>
    <cellStyle name="Output 2 5" xfId="20582"/>
    <cellStyle name="Output 2 5 2" xfId="20583"/>
    <cellStyle name="Output 2 5 2 2" xfId="22098"/>
    <cellStyle name="Output 2 5 2 3" xfId="22362"/>
    <cellStyle name="Output 2 5 2 4" xfId="22624"/>
    <cellStyle name="Output 2 5 2 5" xfId="22893"/>
    <cellStyle name="Output 2 5 2 6" xfId="23053"/>
    <cellStyle name="Output 2 5 3" xfId="20584"/>
    <cellStyle name="Output 2 5 3 2" xfId="22099"/>
    <cellStyle name="Output 2 5 3 3" xfId="22363"/>
    <cellStyle name="Output 2 5 3 4" xfId="22625"/>
    <cellStyle name="Output 2 5 3 5" xfId="22894"/>
    <cellStyle name="Output 2 5 3 6" xfId="23054"/>
    <cellStyle name="Output 2 5 4" xfId="20585"/>
    <cellStyle name="Output 2 5 4 2" xfId="22100"/>
    <cellStyle name="Output 2 5 4 3" xfId="22364"/>
    <cellStyle name="Output 2 5 4 4" xfId="22626"/>
    <cellStyle name="Output 2 5 4 5" xfId="22895"/>
    <cellStyle name="Output 2 5 4 6" xfId="23055"/>
    <cellStyle name="Output 2 5 5" xfId="20586"/>
    <cellStyle name="Output 2 5 5 2" xfId="22101"/>
    <cellStyle name="Output 2 5 5 3" xfId="22365"/>
    <cellStyle name="Output 2 5 5 4" xfId="22627"/>
    <cellStyle name="Output 2 5 5 5" xfId="22896"/>
    <cellStyle name="Output 2 5 5 6" xfId="23056"/>
    <cellStyle name="Output 2 6" xfId="20587"/>
    <cellStyle name="Output 2 6 2" xfId="20588"/>
    <cellStyle name="Output 2 6 2 2" xfId="22102"/>
    <cellStyle name="Output 2 6 2 3" xfId="22366"/>
    <cellStyle name="Output 2 6 2 4" xfId="22628"/>
    <cellStyle name="Output 2 6 2 5" xfId="22897"/>
    <cellStyle name="Output 2 6 2 6" xfId="23057"/>
    <cellStyle name="Output 2 6 3" xfId="20589"/>
    <cellStyle name="Output 2 6 3 2" xfId="22103"/>
    <cellStyle name="Output 2 6 3 3" xfId="22367"/>
    <cellStyle name="Output 2 6 3 4" xfId="22629"/>
    <cellStyle name="Output 2 6 3 5" xfId="22898"/>
    <cellStyle name="Output 2 6 3 6" xfId="23058"/>
    <cellStyle name="Output 2 6 4" xfId="20590"/>
    <cellStyle name="Output 2 6 4 2" xfId="22104"/>
    <cellStyle name="Output 2 6 4 3" xfId="22368"/>
    <cellStyle name="Output 2 6 4 4" xfId="22630"/>
    <cellStyle name="Output 2 6 4 5" xfId="22899"/>
    <cellStyle name="Output 2 6 4 6" xfId="23059"/>
    <cellStyle name="Output 2 6 5" xfId="20591"/>
    <cellStyle name="Output 2 6 5 2" xfId="22105"/>
    <cellStyle name="Output 2 6 5 3" xfId="22369"/>
    <cellStyle name="Output 2 6 5 4" xfId="22631"/>
    <cellStyle name="Output 2 6 5 5" xfId="22900"/>
    <cellStyle name="Output 2 6 5 6" xfId="23060"/>
    <cellStyle name="Output 2 7" xfId="20592"/>
    <cellStyle name="Output 2 7 2" xfId="20593"/>
    <cellStyle name="Output 2 7 2 2" xfId="22106"/>
    <cellStyle name="Output 2 7 2 3" xfId="22370"/>
    <cellStyle name="Output 2 7 2 4" xfId="22632"/>
    <cellStyle name="Output 2 7 2 5" xfId="22901"/>
    <cellStyle name="Output 2 7 2 6" xfId="23061"/>
    <cellStyle name="Output 2 7 3" xfId="20594"/>
    <cellStyle name="Output 2 7 3 2" xfId="22107"/>
    <cellStyle name="Output 2 7 3 3" xfId="22371"/>
    <cellStyle name="Output 2 7 3 4" xfId="22633"/>
    <cellStyle name="Output 2 7 3 5" xfId="22902"/>
    <cellStyle name="Output 2 7 3 6" xfId="23062"/>
    <cellStyle name="Output 2 7 4" xfId="20595"/>
    <cellStyle name="Output 2 7 4 2" xfId="22108"/>
    <cellStyle name="Output 2 7 4 3" xfId="22372"/>
    <cellStyle name="Output 2 7 4 4" xfId="22634"/>
    <cellStyle name="Output 2 7 4 5" xfId="22903"/>
    <cellStyle name="Output 2 7 4 6" xfId="23063"/>
    <cellStyle name="Output 2 7 5" xfId="20596"/>
    <cellStyle name="Output 2 7 5 2" xfId="22109"/>
    <cellStyle name="Output 2 7 5 3" xfId="22373"/>
    <cellStyle name="Output 2 7 5 4" xfId="22635"/>
    <cellStyle name="Output 2 7 5 5" xfId="22904"/>
    <cellStyle name="Output 2 7 5 6" xfId="23064"/>
    <cellStyle name="Output 2 8" xfId="20597"/>
    <cellStyle name="Output 2 8 2" xfId="20598"/>
    <cellStyle name="Output 2 8 2 2" xfId="22110"/>
    <cellStyle name="Output 2 8 2 3" xfId="22374"/>
    <cellStyle name="Output 2 8 2 4" xfId="22636"/>
    <cellStyle name="Output 2 8 2 5" xfId="22905"/>
    <cellStyle name="Output 2 8 2 6" xfId="23065"/>
    <cellStyle name="Output 2 8 3" xfId="20599"/>
    <cellStyle name="Output 2 8 3 2" xfId="22111"/>
    <cellStyle name="Output 2 8 3 3" xfId="22375"/>
    <cellStyle name="Output 2 8 3 4" xfId="22637"/>
    <cellStyle name="Output 2 8 3 5" xfId="22906"/>
    <cellStyle name="Output 2 8 3 6" xfId="23066"/>
    <cellStyle name="Output 2 8 4" xfId="20600"/>
    <cellStyle name="Output 2 8 4 2" xfId="22112"/>
    <cellStyle name="Output 2 8 4 3" xfId="22376"/>
    <cellStyle name="Output 2 8 4 4" xfId="22638"/>
    <cellStyle name="Output 2 8 4 5" xfId="22907"/>
    <cellStyle name="Output 2 8 4 6" xfId="23067"/>
    <cellStyle name="Output 2 8 5" xfId="20601"/>
    <cellStyle name="Output 2 8 5 2" xfId="22113"/>
    <cellStyle name="Output 2 8 5 3" xfId="22377"/>
    <cellStyle name="Output 2 8 5 4" xfId="22639"/>
    <cellStyle name="Output 2 8 5 5" xfId="22908"/>
    <cellStyle name="Output 2 8 5 6" xfId="23068"/>
    <cellStyle name="Output 2 9" xfId="20602"/>
    <cellStyle name="Output 2 9 2" xfId="20603"/>
    <cellStyle name="Output 2 9 2 2" xfId="22114"/>
    <cellStyle name="Output 2 9 2 3" xfId="22378"/>
    <cellStyle name="Output 2 9 2 4" xfId="22640"/>
    <cellStyle name="Output 2 9 2 5" xfId="22909"/>
    <cellStyle name="Output 2 9 2 6" xfId="23069"/>
    <cellStyle name="Output 2 9 3" xfId="20604"/>
    <cellStyle name="Output 2 9 3 2" xfId="22115"/>
    <cellStyle name="Output 2 9 3 3" xfId="22379"/>
    <cellStyle name="Output 2 9 3 4" xfId="22641"/>
    <cellStyle name="Output 2 9 3 5" xfId="22910"/>
    <cellStyle name="Output 2 9 3 6" xfId="23070"/>
    <cellStyle name="Output 2 9 4" xfId="20605"/>
    <cellStyle name="Output 2 9 4 2" xfId="22116"/>
    <cellStyle name="Output 2 9 4 3" xfId="22380"/>
    <cellStyle name="Output 2 9 4 4" xfId="22642"/>
    <cellStyle name="Output 2 9 4 5" xfId="22911"/>
    <cellStyle name="Output 2 9 4 6" xfId="23071"/>
    <cellStyle name="Output 2 9 5" xfId="20606"/>
    <cellStyle name="Output 2 9 5 2" xfId="22117"/>
    <cellStyle name="Output 2 9 5 3" xfId="22381"/>
    <cellStyle name="Output 2 9 5 4" xfId="22643"/>
    <cellStyle name="Output 2 9 5 5" xfId="22912"/>
    <cellStyle name="Output 2 9 5 6" xfId="23072"/>
    <cellStyle name="Output 3" xfId="20607"/>
    <cellStyle name="Output 3 2" xfId="20608"/>
    <cellStyle name="Output 3 2 2" xfId="22119"/>
    <cellStyle name="Output 3 2 3" xfId="22383"/>
    <cellStyle name="Output 3 2 4" xfId="22645"/>
    <cellStyle name="Output 3 2 5" xfId="22914"/>
    <cellStyle name="Output 3 2 6" xfId="23074"/>
    <cellStyle name="Output 3 3" xfId="20609"/>
    <cellStyle name="Output 3 3 2" xfId="22120"/>
    <cellStyle name="Output 3 3 3" xfId="22384"/>
    <cellStyle name="Output 3 3 4" xfId="22646"/>
    <cellStyle name="Output 3 3 5" xfId="22915"/>
    <cellStyle name="Output 3 3 6" xfId="23075"/>
    <cellStyle name="Output 3 4" xfId="22118"/>
    <cellStyle name="Output 3 5" xfId="22382"/>
    <cellStyle name="Output 3 6" xfId="22644"/>
    <cellStyle name="Output 3 7" xfId="22913"/>
    <cellStyle name="Output 3 8" xfId="23073"/>
    <cellStyle name="Output 4" xfId="20610"/>
    <cellStyle name="Output 4 2" xfId="20611"/>
    <cellStyle name="Output 4 2 2" xfId="22122"/>
    <cellStyle name="Output 4 2 3" xfId="22386"/>
    <cellStyle name="Output 4 2 4" xfId="22648"/>
    <cellStyle name="Output 4 2 5" xfId="22917"/>
    <cellStyle name="Output 4 2 6" xfId="23077"/>
    <cellStyle name="Output 4 3" xfId="20612"/>
    <cellStyle name="Output 4 3 2" xfId="22123"/>
    <cellStyle name="Output 4 3 3" xfId="22387"/>
    <cellStyle name="Output 4 3 4" xfId="22649"/>
    <cellStyle name="Output 4 3 5" xfId="22918"/>
    <cellStyle name="Output 4 3 6" xfId="23078"/>
    <cellStyle name="Output 4 4" xfId="22121"/>
    <cellStyle name="Output 4 5" xfId="22385"/>
    <cellStyle name="Output 4 6" xfId="22647"/>
    <cellStyle name="Output 4 7" xfId="22916"/>
    <cellStyle name="Output 4 8" xfId="23076"/>
    <cellStyle name="Output 5" xfId="20613"/>
    <cellStyle name="Output 5 2" xfId="20614"/>
    <cellStyle name="Output 5 2 2" xfId="22125"/>
    <cellStyle name="Output 5 2 3" xfId="22389"/>
    <cellStyle name="Output 5 2 4" xfId="22651"/>
    <cellStyle name="Output 5 2 5" xfId="22920"/>
    <cellStyle name="Output 5 2 6" xfId="23080"/>
    <cellStyle name="Output 5 3" xfId="20615"/>
    <cellStyle name="Output 5 3 2" xfId="22126"/>
    <cellStyle name="Output 5 3 3" xfId="22390"/>
    <cellStyle name="Output 5 3 4" xfId="22652"/>
    <cellStyle name="Output 5 3 5" xfId="22921"/>
    <cellStyle name="Output 5 3 6" xfId="23081"/>
    <cellStyle name="Output 5 4" xfId="22124"/>
    <cellStyle name="Output 5 5" xfId="22388"/>
    <cellStyle name="Output 5 6" xfId="22650"/>
    <cellStyle name="Output 5 7" xfId="22919"/>
    <cellStyle name="Output 5 8" xfId="23079"/>
    <cellStyle name="Output 6" xfId="20616"/>
    <cellStyle name="Output 6 2" xfId="20617"/>
    <cellStyle name="Output 6 2 2" xfId="22128"/>
    <cellStyle name="Output 6 2 3" xfId="22392"/>
    <cellStyle name="Output 6 2 4" xfId="22654"/>
    <cellStyle name="Output 6 2 5" xfId="22923"/>
    <cellStyle name="Output 6 2 6" xfId="23083"/>
    <cellStyle name="Output 6 3" xfId="20618"/>
    <cellStyle name="Output 6 3 2" xfId="22129"/>
    <cellStyle name="Output 6 3 3" xfId="22393"/>
    <cellStyle name="Output 6 3 4" xfId="22655"/>
    <cellStyle name="Output 6 3 5" xfId="22924"/>
    <cellStyle name="Output 6 3 6" xfId="23084"/>
    <cellStyle name="Output 6 4" xfId="22127"/>
    <cellStyle name="Output 6 5" xfId="22391"/>
    <cellStyle name="Output 6 6" xfId="22653"/>
    <cellStyle name="Output 6 7" xfId="22922"/>
    <cellStyle name="Output 6 8" xfId="23082"/>
    <cellStyle name="Output 7" xfId="20619"/>
    <cellStyle name="Output 7 2" xfId="22130"/>
    <cellStyle name="Output 7 3" xfId="22394"/>
    <cellStyle name="Output 7 4" xfId="22656"/>
    <cellStyle name="Output 7 5" xfId="22925"/>
    <cellStyle name="Output 7 6" xfId="23085"/>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2183"/>
    <cellStyle name="showExposure 3" xfId="22447"/>
    <cellStyle name="showExposure 4" xfId="22717"/>
    <cellStyle name="showParameterE" xfId="20787"/>
    <cellStyle name="showParameterE 2" xfId="22184"/>
    <cellStyle name="showParameterE 3" xfId="22448"/>
    <cellStyle name="showParameterE 4" xfId="2271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2202"/>
    <cellStyle name="Total 2 10 2 3" xfId="22466"/>
    <cellStyle name="Total 2 10 2 4" xfId="22741"/>
    <cellStyle name="Total 2 10 2 5" xfId="22927"/>
    <cellStyle name="Total 2 10 2 6" xfId="23087"/>
    <cellStyle name="Total 2 10 3" xfId="20826"/>
    <cellStyle name="Total 2 10 3 2" xfId="22203"/>
    <cellStyle name="Total 2 10 3 3" xfId="22467"/>
    <cellStyle name="Total 2 10 3 4" xfId="22742"/>
    <cellStyle name="Total 2 10 3 5" xfId="22928"/>
    <cellStyle name="Total 2 10 3 6" xfId="23088"/>
    <cellStyle name="Total 2 10 4" xfId="20827"/>
    <cellStyle name="Total 2 10 4 2" xfId="22204"/>
    <cellStyle name="Total 2 10 4 3" xfId="22468"/>
    <cellStyle name="Total 2 10 4 4" xfId="22743"/>
    <cellStyle name="Total 2 10 4 5" xfId="22929"/>
    <cellStyle name="Total 2 10 4 6" xfId="23089"/>
    <cellStyle name="Total 2 10 5" xfId="20828"/>
    <cellStyle name="Total 2 10 5 2" xfId="22205"/>
    <cellStyle name="Total 2 10 5 3" xfId="22469"/>
    <cellStyle name="Total 2 10 5 4" xfId="22744"/>
    <cellStyle name="Total 2 10 5 5" xfId="22930"/>
    <cellStyle name="Total 2 10 5 6" xfId="23090"/>
    <cellStyle name="Total 2 11" xfId="20829"/>
    <cellStyle name="Total 2 11 10" xfId="23091"/>
    <cellStyle name="Total 2 11 2" xfId="20830"/>
    <cellStyle name="Total 2 11 2 2" xfId="22207"/>
    <cellStyle name="Total 2 11 2 3" xfId="22471"/>
    <cellStyle name="Total 2 11 2 4" xfId="22746"/>
    <cellStyle name="Total 2 11 2 5" xfId="22932"/>
    <cellStyle name="Total 2 11 2 6" xfId="23092"/>
    <cellStyle name="Total 2 11 3" xfId="20831"/>
    <cellStyle name="Total 2 11 3 2" xfId="22208"/>
    <cellStyle name="Total 2 11 3 3" xfId="22472"/>
    <cellStyle name="Total 2 11 3 4" xfId="22747"/>
    <cellStyle name="Total 2 11 3 5" xfId="22933"/>
    <cellStyle name="Total 2 11 3 6" xfId="23093"/>
    <cellStyle name="Total 2 11 4" xfId="20832"/>
    <cellStyle name="Total 2 11 4 2" xfId="22209"/>
    <cellStyle name="Total 2 11 4 3" xfId="22473"/>
    <cellStyle name="Total 2 11 4 4" xfId="22748"/>
    <cellStyle name="Total 2 11 4 5" xfId="22934"/>
    <cellStyle name="Total 2 11 4 6" xfId="23094"/>
    <cellStyle name="Total 2 11 5" xfId="20833"/>
    <cellStyle name="Total 2 11 5 2" xfId="22210"/>
    <cellStyle name="Total 2 11 5 3" xfId="22474"/>
    <cellStyle name="Total 2 11 5 4" xfId="22749"/>
    <cellStyle name="Total 2 11 5 5" xfId="22935"/>
    <cellStyle name="Total 2 11 5 6" xfId="23095"/>
    <cellStyle name="Total 2 11 6" xfId="22206"/>
    <cellStyle name="Total 2 11 7" xfId="22470"/>
    <cellStyle name="Total 2 11 8" xfId="22745"/>
    <cellStyle name="Total 2 11 9" xfId="22931"/>
    <cellStyle name="Total 2 12" xfId="20834"/>
    <cellStyle name="Total 2 12 10" xfId="23096"/>
    <cellStyle name="Total 2 12 2" xfId="20835"/>
    <cellStyle name="Total 2 12 2 2" xfId="22212"/>
    <cellStyle name="Total 2 12 2 3" xfId="22476"/>
    <cellStyle name="Total 2 12 2 4" xfId="22751"/>
    <cellStyle name="Total 2 12 2 5" xfId="22937"/>
    <cellStyle name="Total 2 12 2 6" xfId="23097"/>
    <cellStyle name="Total 2 12 3" xfId="20836"/>
    <cellStyle name="Total 2 12 3 2" xfId="22213"/>
    <cellStyle name="Total 2 12 3 3" xfId="22477"/>
    <cellStyle name="Total 2 12 3 4" xfId="22752"/>
    <cellStyle name="Total 2 12 3 5" xfId="22938"/>
    <cellStyle name="Total 2 12 3 6" xfId="23098"/>
    <cellStyle name="Total 2 12 4" xfId="20837"/>
    <cellStyle name="Total 2 12 4 2" xfId="22214"/>
    <cellStyle name="Total 2 12 4 3" xfId="22478"/>
    <cellStyle name="Total 2 12 4 4" xfId="22753"/>
    <cellStyle name="Total 2 12 4 5" xfId="22939"/>
    <cellStyle name="Total 2 12 4 6" xfId="23099"/>
    <cellStyle name="Total 2 12 5" xfId="20838"/>
    <cellStyle name="Total 2 12 5 2" xfId="22215"/>
    <cellStyle name="Total 2 12 5 3" xfId="22479"/>
    <cellStyle name="Total 2 12 5 4" xfId="22754"/>
    <cellStyle name="Total 2 12 5 5" xfId="22940"/>
    <cellStyle name="Total 2 12 5 6" xfId="23100"/>
    <cellStyle name="Total 2 12 6" xfId="22211"/>
    <cellStyle name="Total 2 12 7" xfId="22475"/>
    <cellStyle name="Total 2 12 8" xfId="22750"/>
    <cellStyle name="Total 2 12 9" xfId="22936"/>
    <cellStyle name="Total 2 13" xfId="20839"/>
    <cellStyle name="Total 2 13 2" xfId="20840"/>
    <cellStyle name="Total 2 13 2 2" xfId="22217"/>
    <cellStyle name="Total 2 13 2 3" xfId="22481"/>
    <cellStyle name="Total 2 13 2 4" xfId="22756"/>
    <cellStyle name="Total 2 13 2 5" xfId="22942"/>
    <cellStyle name="Total 2 13 2 6" xfId="23102"/>
    <cellStyle name="Total 2 13 3" xfId="20841"/>
    <cellStyle name="Total 2 13 3 2" xfId="22218"/>
    <cellStyle name="Total 2 13 3 3" xfId="22482"/>
    <cellStyle name="Total 2 13 3 4" xfId="22757"/>
    <cellStyle name="Total 2 13 3 5" xfId="22943"/>
    <cellStyle name="Total 2 13 3 6" xfId="23103"/>
    <cellStyle name="Total 2 13 4" xfId="20842"/>
    <cellStyle name="Total 2 13 4 2" xfId="22219"/>
    <cellStyle name="Total 2 13 4 3" xfId="22483"/>
    <cellStyle name="Total 2 13 4 4" xfId="22758"/>
    <cellStyle name="Total 2 13 4 5" xfId="22944"/>
    <cellStyle name="Total 2 13 4 6" xfId="23104"/>
    <cellStyle name="Total 2 13 5" xfId="22216"/>
    <cellStyle name="Total 2 13 6" xfId="22480"/>
    <cellStyle name="Total 2 13 7" xfId="22755"/>
    <cellStyle name="Total 2 13 8" xfId="22941"/>
    <cellStyle name="Total 2 13 9" xfId="23101"/>
    <cellStyle name="Total 2 14" xfId="20843"/>
    <cellStyle name="Total 2 14 2" xfId="22220"/>
    <cellStyle name="Total 2 14 3" xfId="22484"/>
    <cellStyle name="Total 2 14 4" xfId="22759"/>
    <cellStyle name="Total 2 14 5" xfId="22945"/>
    <cellStyle name="Total 2 14 6" xfId="23105"/>
    <cellStyle name="Total 2 15" xfId="20844"/>
    <cellStyle name="Total 2 15 2" xfId="22221"/>
    <cellStyle name="Total 2 15 3" xfId="22485"/>
    <cellStyle name="Total 2 15 4" xfId="22760"/>
    <cellStyle name="Total 2 15 5" xfId="22946"/>
    <cellStyle name="Total 2 15 6" xfId="23106"/>
    <cellStyle name="Total 2 16" xfId="20845"/>
    <cellStyle name="Total 2 16 2" xfId="22222"/>
    <cellStyle name="Total 2 16 3" xfId="22486"/>
    <cellStyle name="Total 2 16 4" xfId="22761"/>
    <cellStyle name="Total 2 16 5" xfId="22947"/>
    <cellStyle name="Total 2 16 6" xfId="23107"/>
    <cellStyle name="Total 2 17" xfId="22200"/>
    <cellStyle name="Total 2 18" xfId="22464"/>
    <cellStyle name="Total 2 19" xfId="22739"/>
    <cellStyle name="Total 2 2" xfId="20846"/>
    <cellStyle name="Total 2 2 10" xfId="22223"/>
    <cellStyle name="Total 2 2 11" xfId="22487"/>
    <cellStyle name="Total 2 2 12" xfId="22762"/>
    <cellStyle name="Total 2 2 13" xfId="22948"/>
    <cellStyle name="Total 2 2 14" xfId="23108"/>
    <cellStyle name="Total 2 2 2" xfId="20847"/>
    <cellStyle name="Total 2 2 2 2" xfId="20848"/>
    <cellStyle name="Total 2 2 2 2 2" xfId="22225"/>
    <cellStyle name="Total 2 2 2 2 3" xfId="22489"/>
    <cellStyle name="Total 2 2 2 2 4" xfId="22764"/>
    <cellStyle name="Total 2 2 2 2 5" xfId="22950"/>
    <cellStyle name="Total 2 2 2 2 6" xfId="23110"/>
    <cellStyle name="Total 2 2 2 3" xfId="20849"/>
    <cellStyle name="Total 2 2 2 3 2" xfId="22226"/>
    <cellStyle name="Total 2 2 2 3 3" xfId="22490"/>
    <cellStyle name="Total 2 2 2 3 4" xfId="22765"/>
    <cellStyle name="Total 2 2 2 3 5" xfId="22951"/>
    <cellStyle name="Total 2 2 2 3 6" xfId="23111"/>
    <cellStyle name="Total 2 2 2 4" xfId="20850"/>
    <cellStyle name="Total 2 2 2 4 2" xfId="22227"/>
    <cellStyle name="Total 2 2 2 4 3" xfId="22491"/>
    <cellStyle name="Total 2 2 2 4 4" xfId="22766"/>
    <cellStyle name="Total 2 2 2 4 5" xfId="22952"/>
    <cellStyle name="Total 2 2 2 4 6" xfId="23112"/>
    <cellStyle name="Total 2 2 2 5" xfId="22224"/>
    <cellStyle name="Total 2 2 2 6" xfId="22488"/>
    <cellStyle name="Total 2 2 2 7" xfId="22763"/>
    <cellStyle name="Total 2 2 2 8" xfId="22949"/>
    <cellStyle name="Total 2 2 2 9" xfId="23109"/>
    <cellStyle name="Total 2 2 3" xfId="20851"/>
    <cellStyle name="Total 2 2 3 2" xfId="20852"/>
    <cellStyle name="Total 2 2 3 2 2" xfId="22229"/>
    <cellStyle name="Total 2 2 3 2 3" xfId="22493"/>
    <cellStyle name="Total 2 2 3 2 4" xfId="22768"/>
    <cellStyle name="Total 2 2 3 2 5" xfId="22954"/>
    <cellStyle name="Total 2 2 3 2 6" xfId="23114"/>
    <cellStyle name="Total 2 2 3 3" xfId="20853"/>
    <cellStyle name="Total 2 2 3 3 2" xfId="22230"/>
    <cellStyle name="Total 2 2 3 3 3" xfId="22494"/>
    <cellStyle name="Total 2 2 3 3 4" xfId="22769"/>
    <cellStyle name="Total 2 2 3 3 5" xfId="22955"/>
    <cellStyle name="Total 2 2 3 3 6" xfId="23115"/>
    <cellStyle name="Total 2 2 3 4" xfId="20854"/>
    <cellStyle name="Total 2 2 3 4 2" xfId="22231"/>
    <cellStyle name="Total 2 2 3 4 3" xfId="22495"/>
    <cellStyle name="Total 2 2 3 4 4" xfId="22770"/>
    <cellStyle name="Total 2 2 3 4 5" xfId="22956"/>
    <cellStyle name="Total 2 2 3 4 6" xfId="23116"/>
    <cellStyle name="Total 2 2 3 5" xfId="22228"/>
    <cellStyle name="Total 2 2 3 6" xfId="22492"/>
    <cellStyle name="Total 2 2 3 7" xfId="22767"/>
    <cellStyle name="Total 2 2 3 8" xfId="22953"/>
    <cellStyle name="Total 2 2 3 9" xfId="23113"/>
    <cellStyle name="Total 2 2 4" xfId="20855"/>
    <cellStyle name="Total 2 2 4 2" xfId="20856"/>
    <cellStyle name="Total 2 2 4 2 2" xfId="22233"/>
    <cellStyle name="Total 2 2 4 2 3" xfId="22497"/>
    <cellStyle name="Total 2 2 4 2 4" xfId="22772"/>
    <cellStyle name="Total 2 2 4 2 5" xfId="22958"/>
    <cellStyle name="Total 2 2 4 2 6" xfId="23118"/>
    <cellStyle name="Total 2 2 4 3" xfId="20857"/>
    <cellStyle name="Total 2 2 4 3 2" xfId="22234"/>
    <cellStyle name="Total 2 2 4 3 3" xfId="22498"/>
    <cellStyle name="Total 2 2 4 3 4" xfId="22773"/>
    <cellStyle name="Total 2 2 4 3 5" xfId="22959"/>
    <cellStyle name="Total 2 2 4 3 6" xfId="23119"/>
    <cellStyle name="Total 2 2 4 4" xfId="20858"/>
    <cellStyle name="Total 2 2 4 4 2" xfId="22235"/>
    <cellStyle name="Total 2 2 4 4 3" xfId="22499"/>
    <cellStyle name="Total 2 2 4 4 4" xfId="22774"/>
    <cellStyle name="Total 2 2 4 4 5" xfId="22960"/>
    <cellStyle name="Total 2 2 4 4 6" xfId="23120"/>
    <cellStyle name="Total 2 2 4 5" xfId="22232"/>
    <cellStyle name="Total 2 2 4 6" xfId="22496"/>
    <cellStyle name="Total 2 2 4 7" xfId="22771"/>
    <cellStyle name="Total 2 2 4 8" xfId="22957"/>
    <cellStyle name="Total 2 2 4 9" xfId="23117"/>
    <cellStyle name="Total 2 2 5" xfId="20859"/>
    <cellStyle name="Total 2 2 5 2" xfId="20860"/>
    <cellStyle name="Total 2 2 5 2 2" xfId="22237"/>
    <cellStyle name="Total 2 2 5 2 3" xfId="22501"/>
    <cellStyle name="Total 2 2 5 2 4" xfId="22776"/>
    <cellStyle name="Total 2 2 5 2 5" xfId="22962"/>
    <cellStyle name="Total 2 2 5 2 6" xfId="23122"/>
    <cellStyle name="Total 2 2 5 3" xfId="20861"/>
    <cellStyle name="Total 2 2 5 3 2" xfId="22238"/>
    <cellStyle name="Total 2 2 5 3 3" xfId="22502"/>
    <cellStyle name="Total 2 2 5 3 4" xfId="22777"/>
    <cellStyle name="Total 2 2 5 3 5" xfId="22963"/>
    <cellStyle name="Total 2 2 5 3 6" xfId="23123"/>
    <cellStyle name="Total 2 2 5 4" xfId="20862"/>
    <cellStyle name="Total 2 2 5 4 2" xfId="22239"/>
    <cellStyle name="Total 2 2 5 4 3" xfId="22503"/>
    <cellStyle name="Total 2 2 5 4 4" xfId="22778"/>
    <cellStyle name="Total 2 2 5 4 5" xfId="22964"/>
    <cellStyle name="Total 2 2 5 4 6" xfId="23124"/>
    <cellStyle name="Total 2 2 5 5" xfId="22236"/>
    <cellStyle name="Total 2 2 5 6" xfId="22500"/>
    <cellStyle name="Total 2 2 5 7" xfId="22775"/>
    <cellStyle name="Total 2 2 5 8" xfId="22961"/>
    <cellStyle name="Total 2 2 5 9" xfId="23121"/>
    <cellStyle name="Total 2 2 6" xfId="20863"/>
    <cellStyle name="Total 2 2 6 2" xfId="22240"/>
    <cellStyle name="Total 2 2 6 3" xfId="22504"/>
    <cellStyle name="Total 2 2 6 4" xfId="22779"/>
    <cellStyle name="Total 2 2 6 5" xfId="22965"/>
    <cellStyle name="Total 2 2 6 6" xfId="23125"/>
    <cellStyle name="Total 2 2 7" xfId="20864"/>
    <cellStyle name="Total 2 2 7 2" xfId="22241"/>
    <cellStyle name="Total 2 2 7 3" xfId="22505"/>
    <cellStyle name="Total 2 2 7 4" xfId="22780"/>
    <cellStyle name="Total 2 2 7 5" xfId="22966"/>
    <cellStyle name="Total 2 2 7 6" xfId="23126"/>
    <cellStyle name="Total 2 2 8" xfId="20865"/>
    <cellStyle name="Total 2 2 8 2" xfId="22242"/>
    <cellStyle name="Total 2 2 8 3" xfId="22506"/>
    <cellStyle name="Total 2 2 8 4" xfId="22781"/>
    <cellStyle name="Total 2 2 8 5" xfId="22967"/>
    <cellStyle name="Total 2 2 8 6" xfId="23127"/>
    <cellStyle name="Total 2 2 9" xfId="20866"/>
    <cellStyle name="Total 2 2 9 2" xfId="22243"/>
    <cellStyle name="Total 2 2 9 3" xfId="22507"/>
    <cellStyle name="Total 2 2 9 4" xfId="22782"/>
    <cellStyle name="Total 2 2 9 5" xfId="22968"/>
    <cellStyle name="Total 2 2 9 6" xfId="23128"/>
    <cellStyle name="Total 2 20" xfId="22926"/>
    <cellStyle name="Total 2 21" xfId="23086"/>
    <cellStyle name="Total 2 3" xfId="20867"/>
    <cellStyle name="Total 2 3 2" xfId="20868"/>
    <cellStyle name="Total 2 3 2 2" xfId="22245"/>
    <cellStyle name="Total 2 3 2 3" xfId="22509"/>
    <cellStyle name="Total 2 3 2 4" xfId="22784"/>
    <cellStyle name="Total 2 3 2 5" xfId="22969"/>
    <cellStyle name="Total 2 3 2 6" xfId="23129"/>
    <cellStyle name="Total 2 3 3" xfId="20869"/>
    <cellStyle name="Total 2 3 3 2" xfId="22246"/>
    <cellStyle name="Total 2 3 3 3" xfId="22510"/>
    <cellStyle name="Total 2 3 3 4" xfId="22785"/>
    <cellStyle name="Total 2 3 3 5" xfId="22970"/>
    <cellStyle name="Total 2 3 3 6" xfId="23130"/>
    <cellStyle name="Total 2 3 4" xfId="20870"/>
    <cellStyle name="Total 2 3 4 2" xfId="22247"/>
    <cellStyle name="Total 2 3 4 3" xfId="22511"/>
    <cellStyle name="Total 2 3 4 4" xfId="22786"/>
    <cellStyle name="Total 2 3 4 5" xfId="22971"/>
    <cellStyle name="Total 2 3 4 6" xfId="23131"/>
    <cellStyle name="Total 2 3 5" xfId="20871"/>
    <cellStyle name="Total 2 3 5 2" xfId="22248"/>
    <cellStyle name="Total 2 3 5 3" xfId="22512"/>
    <cellStyle name="Total 2 3 5 4" xfId="22787"/>
    <cellStyle name="Total 2 3 5 5" xfId="22972"/>
    <cellStyle name="Total 2 3 5 6" xfId="23132"/>
    <cellStyle name="Total 2 4" xfId="20872"/>
    <cellStyle name="Total 2 4 2" xfId="20873"/>
    <cellStyle name="Total 2 4 2 2" xfId="22249"/>
    <cellStyle name="Total 2 4 2 3" xfId="22513"/>
    <cellStyle name="Total 2 4 2 4" xfId="22788"/>
    <cellStyle name="Total 2 4 2 5" xfId="22973"/>
    <cellStyle name="Total 2 4 2 6" xfId="23133"/>
    <cellStyle name="Total 2 4 3" xfId="20874"/>
    <cellStyle name="Total 2 4 3 2" xfId="22250"/>
    <cellStyle name="Total 2 4 3 3" xfId="22514"/>
    <cellStyle name="Total 2 4 3 4" xfId="22789"/>
    <cellStyle name="Total 2 4 3 5" xfId="22974"/>
    <cellStyle name="Total 2 4 3 6" xfId="23134"/>
    <cellStyle name="Total 2 4 4" xfId="20875"/>
    <cellStyle name="Total 2 4 4 2" xfId="22251"/>
    <cellStyle name="Total 2 4 4 3" xfId="22515"/>
    <cellStyle name="Total 2 4 4 4" xfId="22790"/>
    <cellStyle name="Total 2 4 4 5" xfId="22975"/>
    <cellStyle name="Total 2 4 4 6" xfId="23135"/>
    <cellStyle name="Total 2 4 5" xfId="20876"/>
    <cellStyle name="Total 2 4 5 2" xfId="22252"/>
    <cellStyle name="Total 2 4 5 3" xfId="22516"/>
    <cellStyle name="Total 2 4 5 4" xfId="22791"/>
    <cellStyle name="Total 2 4 5 5" xfId="22976"/>
    <cellStyle name="Total 2 4 5 6" xfId="23136"/>
    <cellStyle name="Total 2 5" xfId="20877"/>
    <cellStyle name="Total 2 5 2" xfId="20878"/>
    <cellStyle name="Total 2 5 2 2" xfId="22254"/>
    <cellStyle name="Total 2 5 2 3" xfId="22518"/>
    <cellStyle name="Total 2 5 2 4" xfId="22793"/>
    <cellStyle name="Total 2 5 2 5" xfId="22977"/>
    <cellStyle name="Total 2 5 2 6" xfId="23137"/>
    <cellStyle name="Total 2 5 3" xfId="20879"/>
    <cellStyle name="Total 2 5 3 2" xfId="22255"/>
    <cellStyle name="Total 2 5 3 3" xfId="22519"/>
    <cellStyle name="Total 2 5 3 4" xfId="22794"/>
    <cellStyle name="Total 2 5 3 5" xfId="22978"/>
    <cellStyle name="Total 2 5 3 6" xfId="23138"/>
    <cellStyle name="Total 2 5 4" xfId="20880"/>
    <cellStyle name="Total 2 5 4 2" xfId="22256"/>
    <cellStyle name="Total 2 5 4 3" xfId="22520"/>
    <cellStyle name="Total 2 5 4 4" xfId="22795"/>
    <cellStyle name="Total 2 5 4 5" xfId="22979"/>
    <cellStyle name="Total 2 5 4 6" xfId="23139"/>
    <cellStyle name="Total 2 5 5" xfId="20881"/>
    <cellStyle name="Total 2 5 5 2" xfId="22257"/>
    <cellStyle name="Total 2 5 5 3" xfId="22521"/>
    <cellStyle name="Total 2 5 5 4" xfId="22796"/>
    <cellStyle name="Total 2 5 5 5" xfId="22980"/>
    <cellStyle name="Total 2 5 5 6" xfId="23140"/>
    <cellStyle name="Total 2 6" xfId="20882"/>
    <cellStyle name="Total 2 6 2" xfId="20883"/>
    <cellStyle name="Total 2 6 2 2" xfId="22259"/>
    <cellStyle name="Total 2 6 2 3" xfId="22523"/>
    <cellStyle name="Total 2 6 2 4" xfId="22797"/>
    <cellStyle name="Total 2 6 2 5" xfId="22981"/>
    <cellStyle name="Total 2 6 2 6" xfId="23141"/>
    <cellStyle name="Total 2 6 3" xfId="20884"/>
    <cellStyle name="Total 2 6 3 2" xfId="22260"/>
    <cellStyle name="Total 2 6 3 3" xfId="22524"/>
    <cellStyle name="Total 2 6 3 4" xfId="22798"/>
    <cellStyle name="Total 2 6 3 5" xfId="22982"/>
    <cellStyle name="Total 2 6 3 6" xfId="23142"/>
    <cellStyle name="Total 2 6 4" xfId="20885"/>
    <cellStyle name="Total 2 6 4 2" xfId="22261"/>
    <cellStyle name="Total 2 6 4 3" xfId="22525"/>
    <cellStyle name="Total 2 6 4 4" xfId="22799"/>
    <cellStyle name="Total 2 6 4 5" xfId="22983"/>
    <cellStyle name="Total 2 6 4 6" xfId="23143"/>
    <cellStyle name="Total 2 6 5" xfId="20886"/>
    <cellStyle name="Total 2 6 5 2" xfId="22262"/>
    <cellStyle name="Total 2 6 5 3" xfId="22526"/>
    <cellStyle name="Total 2 6 5 4" xfId="22800"/>
    <cellStyle name="Total 2 6 5 5" xfId="22984"/>
    <cellStyle name="Total 2 6 5 6" xfId="23144"/>
    <cellStyle name="Total 2 7" xfId="20887"/>
    <cellStyle name="Total 2 7 2" xfId="20888"/>
    <cellStyle name="Total 2 7 2 2" xfId="22264"/>
    <cellStyle name="Total 2 7 2 3" xfId="22528"/>
    <cellStyle name="Total 2 7 2 4" xfId="22802"/>
    <cellStyle name="Total 2 7 2 5" xfId="22985"/>
    <cellStyle name="Total 2 7 2 6" xfId="23145"/>
    <cellStyle name="Total 2 7 3" xfId="20889"/>
    <cellStyle name="Total 2 7 3 2" xfId="22265"/>
    <cellStyle name="Total 2 7 3 3" xfId="22529"/>
    <cellStyle name="Total 2 7 3 4" xfId="22803"/>
    <cellStyle name="Total 2 7 3 5" xfId="22986"/>
    <cellStyle name="Total 2 7 3 6" xfId="23146"/>
    <cellStyle name="Total 2 7 4" xfId="20890"/>
    <cellStyle name="Total 2 7 4 2" xfId="22266"/>
    <cellStyle name="Total 2 7 4 3" xfId="22530"/>
    <cellStyle name="Total 2 7 4 4" xfId="22804"/>
    <cellStyle name="Total 2 7 4 5" xfId="22987"/>
    <cellStyle name="Total 2 7 4 6" xfId="23147"/>
    <cellStyle name="Total 2 7 5" xfId="20891"/>
    <cellStyle name="Total 2 7 5 2" xfId="22267"/>
    <cellStyle name="Total 2 7 5 3" xfId="22531"/>
    <cellStyle name="Total 2 7 5 4" xfId="22805"/>
    <cellStyle name="Total 2 7 5 5" xfId="22988"/>
    <cellStyle name="Total 2 7 5 6" xfId="23148"/>
    <cellStyle name="Total 2 8" xfId="20892"/>
    <cellStyle name="Total 2 8 2" xfId="20893"/>
    <cellStyle name="Total 2 8 2 2" xfId="22269"/>
    <cellStyle name="Total 2 8 2 3" xfId="22533"/>
    <cellStyle name="Total 2 8 2 4" xfId="22806"/>
    <cellStyle name="Total 2 8 2 5" xfId="22989"/>
    <cellStyle name="Total 2 8 2 6" xfId="23149"/>
    <cellStyle name="Total 2 8 3" xfId="20894"/>
    <cellStyle name="Total 2 8 3 2" xfId="22270"/>
    <cellStyle name="Total 2 8 3 3" xfId="22534"/>
    <cellStyle name="Total 2 8 3 4" xfId="22807"/>
    <cellStyle name="Total 2 8 3 5" xfId="22990"/>
    <cellStyle name="Total 2 8 3 6" xfId="23150"/>
    <cellStyle name="Total 2 8 4" xfId="20895"/>
    <cellStyle name="Total 2 8 4 2" xfId="22271"/>
    <cellStyle name="Total 2 8 4 3" xfId="22535"/>
    <cellStyle name="Total 2 8 4 4" xfId="22808"/>
    <cellStyle name="Total 2 8 4 5" xfId="22991"/>
    <cellStyle name="Total 2 8 4 6" xfId="23151"/>
    <cellStyle name="Total 2 8 5" xfId="20896"/>
    <cellStyle name="Total 2 8 5 2" xfId="22272"/>
    <cellStyle name="Total 2 8 5 3" xfId="22536"/>
    <cellStyle name="Total 2 8 5 4" xfId="22809"/>
    <cellStyle name="Total 2 8 5 5" xfId="22992"/>
    <cellStyle name="Total 2 8 5 6" xfId="23152"/>
    <cellStyle name="Total 2 9" xfId="20897"/>
    <cellStyle name="Total 2 9 2" xfId="20898"/>
    <cellStyle name="Total 2 9 2 2" xfId="22274"/>
    <cellStyle name="Total 2 9 2 3" xfId="22538"/>
    <cellStyle name="Total 2 9 2 4" xfId="22811"/>
    <cellStyle name="Total 2 9 2 5" xfId="22993"/>
    <cellStyle name="Total 2 9 2 6" xfId="23153"/>
    <cellStyle name="Total 2 9 3" xfId="20899"/>
    <cellStyle name="Total 2 9 3 2" xfId="22275"/>
    <cellStyle name="Total 2 9 3 3" xfId="22539"/>
    <cellStyle name="Total 2 9 3 4" xfId="22812"/>
    <cellStyle name="Total 2 9 3 5" xfId="22994"/>
    <cellStyle name="Total 2 9 3 6" xfId="23154"/>
    <cellStyle name="Total 2 9 4" xfId="20900"/>
    <cellStyle name="Total 2 9 4 2" xfId="22276"/>
    <cellStyle name="Total 2 9 4 3" xfId="22540"/>
    <cellStyle name="Total 2 9 4 4" xfId="22813"/>
    <cellStyle name="Total 2 9 4 5" xfId="22995"/>
    <cellStyle name="Total 2 9 4 6" xfId="23155"/>
    <cellStyle name="Total 2 9 5" xfId="20901"/>
    <cellStyle name="Total 2 9 5 2" xfId="22277"/>
    <cellStyle name="Total 2 9 5 3" xfId="22541"/>
    <cellStyle name="Total 2 9 5 4" xfId="22814"/>
    <cellStyle name="Total 2 9 5 5" xfId="22996"/>
    <cellStyle name="Total 2 9 5 6" xfId="23156"/>
    <cellStyle name="Total 3" xfId="20902"/>
    <cellStyle name="Total 3 2" xfId="20903"/>
    <cellStyle name="Total 3 2 2" xfId="22279"/>
    <cellStyle name="Total 3 2 3" xfId="22543"/>
    <cellStyle name="Total 3 2 4" xfId="22816"/>
    <cellStyle name="Total 3 2 5" xfId="22998"/>
    <cellStyle name="Total 3 2 6" xfId="23158"/>
    <cellStyle name="Total 3 3" xfId="20904"/>
    <cellStyle name="Total 3 3 2" xfId="22280"/>
    <cellStyle name="Total 3 3 3" xfId="22544"/>
    <cellStyle name="Total 3 3 4" xfId="22817"/>
    <cellStyle name="Total 3 3 5" xfId="22999"/>
    <cellStyle name="Total 3 3 6" xfId="23159"/>
    <cellStyle name="Total 3 4" xfId="22278"/>
    <cellStyle name="Total 3 5" xfId="22542"/>
    <cellStyle name="Total 3 6" xfId="22815"/>
    <cellStyle name="Total 3 7" xfId="22997"/>
    <cellStyle name="Total 3 8" xfId="23157"/>
    <cellStyle name="Total 4" xfId="20905"/>
    <cellStyle name="Total 4 2" xfId="20906"/>
    <cellStyle name="Total 4 2 2" xfId="22282"/>
    <cellStyle name="Total 4 2 3" xfId="22546"/>
    <cellStyle name="Total 4 2 4" xfId="22819"/>
    <cellStyle name="Total 4 2 5" xfId="23001"/>
    <cellStyle name="Total 4 2 6" xfId="23161"/>
    <cellStyle name="Total 4 3" xfId="20907"/>
    <cellStyle name="Total 4 3 2" xfId="22283"/>
    <cellStyle name="Total 4 3 3" xfId="22547"/>
    <cellStyle name="Total 4 3 4" xfId="22820"/>
    <cellStyle name="Total 4 3 5" xfId="23002"/>
    <cellStyle name="Total 4 3 6" xfId="23162"/>
    <cellStyle name="Total 4 4" xfId="22281"/>
    <cellStyle name="Total 4 5" xfId="22545"/>
    <cellStyle name="Total 4 6" xfId="22818"/>
    <cellStyle name="Total 4 7" xfId="23000"/>
    <cellStyle name="Total 4 8" xfId="23160"/>
    <cellStyle name="Total 5" xfId="20908"/>
    <cellStyle name="Total 5 2" xfId="20909"/>
    <cellStyle name="Total 5 2 2" xfId="22285"/>
    <cellStyle name="Total 5 2 3" xfId="22549"/>
    <cellStyle name="Total 5 2 4" xfId="22822"/>
    <cellStyle name="Total 5 2 5" xfId="23004"/>
    <cellStyle name="Total 5 2 6" xfId="23164"/>
    <cellStyle name="Total 5 3" xfId="20910"/>
    <cellStyle name="Total 5 3 2" xfId="22286"/>
    <cellStyle name="Total 5 3 3" xfId="22550"/>
    <cellStyle name="Total 5 3 4" xfId="22823"/>
    <cellStyle name="Total 5 3 5" xfId="23005"/>
    <cellStyle name="Total 5 3 6" xfId="23165"/>
    <cellStyle name="Total 5 4" xfId="22284"/>
    <cellStyle name="Total 5 5" xfId="22548"/>
    <cellStyle name="Total 5 6" xfId="22821"/>
    <cellStyle name="Total 5 7" xfId="23003"/>
    <cellStyle name="Total 5 8" xfId="23163"/>
    <cellStyle name="Total 6" xfId="20911"/>
    <cellStyle name="Total 6 2" xfId="20912"/>
    <cellStyle name="Total 6 2 2" xfId="22288"/>
    <cellStyle name="Total 6 2 3" xfId="22552"/>
    <cellStyle name="Total 6 2 4" xfId="22825"/>
    <cellStyle name="Total 6 2 5" xfId="23007"/>
    <cellStyle name="Total 6 2 6" xfId="23167"/>
    <cellStyle name="Total 6 3" xfId="20913"/>
    <cellStyle name="Total 6 3 2" xfId="22289"/>
    <cellStyle name="Total 6 3 3" xfId="22553"/>
    <cellStyle name="Total 6 3 4" xfId="22826"/>
    <cellStyle name="Total 6 3 5" xfId="23008"/>
    <cellStyle name="Total 6 3 6" xfId="23168"/>
    <cellStyle name="Total 6 4" xfId="22287"/>
    <cellStyle name="Total 6 5" xfId="22551"/>
    <cellStyle name="Total 6 6" xfId="22824"/>
    <cellStyle name="Total 6 7" xfId="23006"/>
    <cellStyle name="Total 6 8" xfId="23166"/>
    <cellStyle name="Total 7" xfId="20914"/>
    <cellStyle name="Total 7 2" xfId="22290"/>
    <cellStyle name="Total 7 3" xfId="22554"/>
    <cellStyle name="Total 7 4" xfId="22827"/>
    <cellStyle name="Total 7 5" xfId="23009"/>
    <cellStyle name="Total 7 6" xfId="23169"/>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ing%20Department/Share/External%20Reporting/NBG/FSF/2025/03/FSF-BVT-MM-202503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G1_I-BVT-QQ-2025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CR-CVA"/>
      <sheetName val="CR-RWA"/>
      <sheetName val="CICR Buffer"/>
      <sheetName val="HHI Buffer"/>
      <sheetName val="CRA Buffer"/>
      <sheetName val="CRM"/>
      <sheetName val="LR"/>
    </sheetNames>
    <sheetDataSet>
      <sheetData sheetId="0"/>
      <sheetData sheetId="1"/>
      <sheetData sheetId="2"/>
      <sheetData sheetId="3">
        <row r="21">
          <cell r="W21">
            <v>186487528.36698842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4">
          <cell r="C34">
            <v>101053492.52562234</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zoomScale="80" zoomScaleNormal="80" workbookViewId="0">
      <selection activeCell="D3" sqref="D3"/>
    </sheetView>
  </sheetViews>
  <sheetFormatPr defaultColWidth="9.28515625" defaultRowHeight="14.25"/>
  <cols>
    <col min="1" max="1" width="10.28515625" style="4" customWidth="1"/>
    <col min="2" max="2" width="138.28515625" style="5" bestFit="1" customWidth="1"/>
    <col min="3" max="3" width="39.42578125" style="5" customWidth="1"/>
    <col min="4" max="4" width="12.28515625" style="5" bestFit="1" customWidth="1"/>
    <col min="5" max="6" width="9.28515625" style="5"/>
    <col min="7" max="7" width="25" style="5" customWidth="1"/>
    <col min="8" max="16384" width="9.28515625" style="5"/>
  </cols>
  <sheetData>
    <row r="1" spans="1:4" ht="15">
      <c r="A1" s="104"/>
      <c r="B1" s="140" t="s">
        <v>222</v>
      </c>
      <c r="C1" s="104"/>
    </row>
    <row r="2" spans="1:4">
      <c r="A2" s="141">
        <v>1</v>
      </c>
      <c r="B2" s="257" t="s">
        <v>223</v>
      </c>
      <c r="C2" s="538" t="s">
        <v>711</v>
      </c>
      <c r="D2" s="539">
        <v>45747</v>
      </c>
    </row>
    <row r="3" spans="1:4" ht="15">
      <c r="A3" s="141">
        <v>2</v>
      </c>
      <c r="B3" s="258" t="s">
        <v>219</v>
      </c>
      <c r="C3" s="538" t="s">
        <v>712</v>
      </c>
      <c r="D3" s="537"/>
    </row>
    <row r="4" spans="1:4" ht="15">
      <c r="A4" s="141">
        <v>3</v>
      </c>
      <c r="B4" s="259" t="s">
        <v>224</v>
      </c>
      <c r="C4" s="538" t="s">
        <v>713</v>
      </c>
      <c r="D4" s="537"/>
    </row>
    <row r="5" spans="1:4" ht="15">
      <c r="A5" s="142">
        <v>4</v>
      </c>
      <c r="B5" s="260" t="s">
        <v>220</v>
      </c>
      <c r="C5" s="538" t="s">
        <v>714</v>
      </c>
      <c r="D5" s="537"/>
    </row>
    <row r="6" spans="1:4" s="143" customFormat="1" ht="45.75" customHeight="1">
      <c r="A6" s="736" t="s">
        <v>296</v>
      </c>
      <c r="B6" s="737"/>
      <c r="C6" s="737"/>
    </row>
    <row r="7" spans="1:4" ht="15">
      <c r="A7" s="144" t="s">
        <v>29</v>
      </c>
      <c r="B7" s="140" t="s">
        <v>221</v>
      </c>
    </row>
    <row r="8" spans="1:4">
      <c r="A8" s="104">
        <v>1</v>
      </c>
      <c r="B8" s="178" t="s">
        <v>20</v>
      </c>
    </row>
    <row r="9" spans="1:4">
      <c r="A9" s="104">
        <v>2</v>
      </c>
      <c r="B9" s="179" t="s">
        <v>21</v>
      </c>
    </row>
    <row r="10" spans="1:4">
      <c r="A10" s="104">
        <v>3</v>
      </c>
      <c r="B10" s="179" t="s">
        <v>22</v>
      </c>
    </row>
    <row r="11" spans="1:4">
      <c r="A11" s="104">
        <v>4</v>
      </c>
      <c r="B11" s="179" t="s">
        <v>23</v>
      </c>
      <c r="C11" s="50"/>
    </row>
    <row r="12" spans="1:4">
      <c r="A12" s="104">
        <v>5</v>
      </c>
      <c r="B12" s="179" t="s">
        <v>24</v>
      </c>
    </row>
    <row r="13" spans="1:4">
      <c r="A13" s="104">
        <v>6</v>
      </c>
      <c r="B13" s="180" t="s">
        <v>231</v>
      </c>
    </row>
    <row r="14" spans="1:4">
      <c r="A14" s="104">
        <v>7</v>
      </c>
      <c r="B14" s="179" t="s">
        <v>225</v>
      </c>
    </row>
    <row r="15" spans="1:4">
      <c r="A15" s="104">
        <v>8</v>
      </c>
      <c r="B15" s="179" t="s">
        <v>226</v>
      </c>
    </row>
    <row r="16" spans="1:4">
      <c r="A16" s="104">
        <v>9</v>
      </c>
      <c r="B16" s="179" t="s">
        <v>25</v>
      </c>
    </row>
    <row r="17" spans="1:2">
      <c r="A17" s="256" t="s">
        <v>295</v>
      </c>
      <c r="B17" s="255" t="s">
        <v>282</v>
      </c>
    </row>
    <row r="18" spans="1:2">
      <c r="A18" s="104">
        <v>10</v>
      </c>
      <c r="B18" s="179" t="s">
        <v>26</v>
      </c>
    </row>
    <row r="19" spans="1:2">
      <c r="A19" s="104">
        <v>11</v>
      </c>
      <c r="B19" s="180" t="s">
        <v>227</v>
      </c>
    </row>
    <row r="20" spans="1:2">
      <c r="A20" s="104">
        <v>12</v>
      </c>
      <c r="B20" s="180" t="s">
        <v>27</v>
      </c>
    </row>
    <row r="21" spans="1:2">
      <c r="A21" s="307">
        <v>13</v>
      </c>
      <c r="B21" s="308" t="s">
        <v>228</v>
      </c>
    </row>
    <row r="22" spans="1:2">
      <c r="A22" s="307">
        <v>14</v>
      </c>
      <c r="B22" s="309" t="s">
        <v>253</v>
      </c>
    </row>
    <row r="23" spans="1:2">
      <c r="A23" s="310">
        <v>15</v>
      </c>
      <c r="B23" s="311" t="s">
        <v>28</v>
      </c>
    </row>
    <row r="24" spans="1:2">
      <c r="A24" s="310">
        <v>15.1</v>
      </c>
      <c r="B24" s="312" t="s">
        <v>309</v>
      </c>
    </row>
    <row r="25" spans="1:2">
      <c r="A25" s="310">
        <v>16</v>
      </c>
      <c r="B25" s="312" t="s">
        <v>373</v>
      </c>
    </row>
    <row r="26" spans="1:2">
      <c r="A26" s="310">
        <v>17</v>
      </c>
      <c r="B26" s="312" t="s">
        <v>414</v>
      </c>
    </row>
    <row r="27" spans="1:2">
      <c r="A27" s="310">
        <v>18</v>
      </c>
      <c r="B27" s="312" t="s">
        <v>701</v>
      </c>
    </row>
    <row r="28" spans="1:2">
      <c r="A28" s="310">
        <v>19</v>
      </c>
      <c r="B28" s="312" t="s">
        <v>702</v>
      </c>
    </row>
    <row r="29" spans="1:2">
      <c r="A29" s="310">
        <v>20</v>
      </c>
      <c r="B29" s="366" t="s">
        <v>703</v>
      </c>
    </row>
    <row r="30" spans="1:2">
      <c r="A30" s="310">
        <v>21</v>
      </c>
      <c r="B30" s="312" t="s">
        <v>530</v>
      </c>
    </row>
    <row r="31" spans="1:2">
      <c r="A31" s="310">
        <v>22</v>
      </c>
      <c r="B31" s="312" t="s">
        <v>704</v>
      </c>
    </row>
    <row r="32" spans="1:2">
      <c r="A32" s="310">
        <v>23</v>
      </c>
      <c r="B32" s="312" t="s">
        <v>705</v>
      </c>
    </row>
    <row r="33" spans="1:2">
      <c r="A33" s="310">
        <v>24</v>
      </c>
      <c r="B33" s="312" t="s">
        <v>706</v>
      </c>
    </row>
    <row r="34" spans="1:2">
      <c r="A34" s="310">
        <v>25</v>
      </c>
      <c r="B34" s="312" t="s">
        <v>415</v>
      </c>
    </row>
    <row r="35" spans="1:2">
      <c r="A35" s="310">
        <v>26</v>
      </c>
      <c r="B35" s="312" t="s">
        <v>552</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68"/>
  <sheetViews>
    <sheetView zoomScale="90" zoomScaleNormal="90" workbookViewId="0">
      <pane xSplit="1" ySplit="5" topLeftCell="B6" activePane="bottomRight" state="frozen"/>
      <selection activeCell="B2" sqref="B2"/>
      <selection pane="topRight" activeCell="B2" sqref="B2"/>
      <selection pane="bottomLeft" activeCell="B2" sqref="B2"/>
      <selection pane="bottomRight" activeCell="C13" sqref="C13:C18"/>
    </sheetView>
  </sheetViews>
  <sheetFormatPr defaultColWidth="9.28515625" defaultRowHeight="12.75"/>
  <cols>
    <col min="1" max="1" width="9.5703125" style="53" bestFit="1" customWidth="1"/>
    <col min="2" max="2" width="132.42578125" style="4" customWidth="1"/>
    <col min="3" max="3" width="18.42578125" style="4" customWidth="1"/>
    <col min="4" max="16384" width="9.28515625" style="4"/>
  </cols>
  <sheetData>
    <row r="1" spans="1:3">
      <c r="A1" s="2" t="s">
        <v>30</v>
      </c>
      <c r="B1" s="3" t="str">
        <f>'Info '!C2</f>
        <v>JSC "VTB Bank (Georgia)"</v>
      </c>
    </row>
    <row r="2" spans="1:3" s="43" customFormat="1" ht="15.75" customHeight="1">
      <c r="A2" s="43" t="s">
        <v>31</v>
      </c>
      <c r="B2" s="326">
        <f>'Info '!D2</f>
        <v>45747</v>
      </c>
    </row>
    <row r="3" spans="1:3" s="43" customFormat="1" ht="15.75" customHeight="1"/>
    <row r="4" spans="1:3" ht="13.5" thickBot="1">
      <c r="A4" s="53" t="s">
        <v>143</v>
      </c>
      <c r="B4" s="86" t="s">
        <v>142</v>
      </c>
    </row>
    <row r="5" spans="1:3">
      <c r="A5" s="54" t="s">
        <v>6</v>
      </c>
      <c r="B5" s="55"/>
      <c r="C5" s="56" t="s">
        <v>35</v>
      </c>
    </row>
    <row r="6" spans="1:3">
      <c r="A6" s="57">
        <v>1</v>
      </c>
      <c r="B6" s="58" t="s">
        <v>141</v>
      </c>
      <c r="C6" s="610">
        <f>SUM(C7:C11)</f>
        <v>240977734.6242629</v>
      </c>
    </row>
    <row r="7" spans="1:3">
      <c r="A7" s="57">
        <v>2</v>
      </c>
      <c r="B7" s="59" t="s">
        <v>140</v>
      </c>
      <c r="C7" s="696">
        <v>209008277</v>
      </c>
    </row>
    <row r="8" spans="1:3">
      <c r="A8" s="57">
        <v>3</v>
      </c>
      <c r="B8" s="60" t="s">
        <v>139</v>
      </c>
      <c r="C8" s="696"/>
    </row>
    <row r="9" spans="1:3">
      <c r="A9" s="57">
        <v>4</v>
      </c>
      <c r="B9" s="60" t="s">
        <v>138</v>
      </c>
      <c r="C9" s="696">
        <v>12445108</v>
      </c>
    </row>
    <row r="10" spans="1:3">
      <c r="A10" s="57">
        <v>5</v>
      </c>
      <c r="B10" s="60" t="s">
        <v>137</v>
      </c>
      <c r="C10" s="696"/>
    </row>
    <row r="11" spans="1:3">
      <c r="A11" s="57">
        <v>6</v>
      </c>
      <c r="B11" s="61" t="s">
        <v>136</v>
      </c>
      <c r="C11" s="696">
        <v>19524349.624262907</v>
      </c>
    </row>
    <row r="12" spans="1:3" s="28" customFormat="1">
      <c r="A12" s="57">
        <v>7</v>
      </c>
      <c r="B12" s="58" t="s">
        <v>135</v>
      </c>
      <c r="C12" s="609">
        <f>SUM(C13:C28)</f>
        <v>13406699.24</v>
      </c>
    </row>
    <row r="13" spans="1:3" s="28" customFormat="1">
      <c r="A13" s="57">
        <v>8</v>
      </c>
      <c r="B13" s="62" t="s">
        <v>134</v>
      </c>
      <c r="C13" s="697">
        <v>12445108</v>
      </c>
    </row>
    <row r="14" spans="1:3" s="28" customFormat="1" ht="25.5">
      <c r="A14" s="57">
        <v>9</v>
      </c>
      <c r="B14" s="63" t="s">
        <v>133</v>
      </c>
      <c r="C14" s="697"/>
    </row>
    <row r="15" spans="1:3" s="28" customFormat="1">
      <c r="A15" s="57">
        <v>10</v>
      </c>
      <c r="B15" s="64" t="s">
        <v>132</v>
      </c>
      <c r="C15" s="697">
        <v>961591.24000000022</v>
      </c>
    </row>
    <row r="16" spans="1:3" s="28" customFormat="1">
      <c r="A16" s="57">
        <v>11</v>
      </c>
      <c r="B16" s="65" t="s">
        <v>131</v>
      </c>
      <c r="C16" s="697"/>
    </row>
    <row r="17" spans="1:3" s="28" customFormat="1">
      <c r="A17" s="57">
        <v>12</v>
      </c>
      <c r="B17" s="64" t="s">
        <v>130</v>
      </c>
      <c r="C17" s="697"/>
    </row>
    <row r="18" spans="1:3" s="28" customFormat="1">
      <c r="A18" s="57">
        <v>13</v>
      </c>
      <c r="B18" s="64" t="s">
        <v>129</v>
      </c>
      <c r="C18" s="608"/>
    </row>
    <row r="19" spans="1:3" s="28" customFormat="1">
      <c r="A19" s="57">
        <v>14</v>
      </c>
      <c r="B19" s="64" t="s">
        <v>128</v>
      </c>
      <c r="C19" s="608"/>
    </row>
    <row r="20" spans="1:3" s="28" customFormat="1">
      <c r="A20" s="57">
        <v>15</v>
      </c>
      <c r="B20" s="64" t="s">
        <v>127</v>
      </c>
      <c r="C20" s="608"/>
    </row>
    <row r="21" spans="1:3" s="28" customFormat="1" ht="25.5">
      <c r="A21" s="57">
        <v>16</v>
      </c>
      <c r="B21" s="63" t="s">
        <v>126</v>
      </c>
      <c r="C21" s="608"/>
    </row>
    <row r="22" spans="1:3" s="28" customFormat="1">
      <c r="A22" s="57">
        <v>17</v>
      </c>
      <c r="B22" s="66" t="s">
        <v>125</v>
      </c>
      <c r="C22" s="608"/>
    </row>
    <row r="23" spans="1:3" s="28" customFormat="1">
      <c r="A23" s="57">
        <v>18</v>
      </c>
      <c r="B23" s="536" t="s">
        <v>553</v>
      </c>
      <c r="C23" s="608"/>
    </row>
    <row r="24" spans="1:3" s="28" customFormat="1">
      <c r="A24" s="57">
        <v>19</v>
      </c>
      <c r="B24" s="63" t="s">
        <v>124</v>
      </c>
      <c r="C24" s="608"/>
    </row>
    <row r="25" spans="1:3" s="28" customFormat="1" ht="25.5">
      <c r="A25" s="57">
        <v>20</v>
      </c>
      <c r="B25" s="63" t="s">
        <v>101</v>
      </c>
      <c r="C25" s="608"/>
    </row>
    <row r="26" spans="1:3" s="28" customFormat="1">
      <c r="A26" s="57">
        <v>21</v>
      </c>
      <c r="B26" s="67" t="s">
        <v>123</v>
      </c>
      <c r="C26" s="608"/>
    </row>
    <row r="27" spans="1:3" s="28" customFormat="1">
      <c r="A27" s="57">
        <v>22</v>
      </c>
      <c r="B27" s="67" t="s">
        <v>122</v>
      </c>
      <c r="C27" s="608"/>
    </row>
    <row r="28" spans="1:3" s="28" customFormat="1">
      <c r="A28" s="57">
        <v>23</v>
      </c>
      <c r="B28" s="67" t="s">
        <v>121</v>
      </c>
      <c r="C28" s="608"/>
    </row>
    <row r="29" spans="1:3" s="28" customFormat="1">
      <c r="A29" s="57">
        <v>24</v>
      </c>
      <c r="B29" s="68" t="s">
        <v>120</v>
      </c>
      <c r="C29" s="609">
        <f>C6-C12</f>
        <v>227571035.38426289</v>
      </c>
    </row>
    <row r="30" spans="1:3" s="28" customFormat="1">
      <c r="A30" s="69"/>
      <c r="B30" s="70"/>
      <c r="C30" s="608"/>
    </row>
    <row r="31" spans="1:3" s="28" customFormat="1">
      <c r="A31" s="69">
        <v>25</v>
      </c>
      <c r="B31" s="68" t="s">
        <v>119</v>
      </c>
      <c r="C31" s="609">
        <f>C32+C35</f>
        <v>56054100</v>
      </c>
    </row>
    <row r="32" spans="1:3" s="28" customFormat="1">
      <c r="A32" s="69">
        <v>26</v>
      </c>
      <c r="B32" s="60" t="s">
        <v>118</v>
      </c>
      <c r="C32" s="607">
        <f>C33+C34</f>
        <v>56054100</v>
      </c>
    </row>
    <row r="33" spans="1:3" s="28" customFormat="1">
      <c r="A33" s="69">
        <v>27</v>
      </c>
      <c r="B33" s="71" t="s">
        <v>192</v>
      </c>
      <c r="C33" s="697">
        <v>56054100</v>
      </c>
    </row>
    <row r="34" spans="1:3" s="28" customFormat="1">
      <c r="A34" s="69">
        <v>28</v>
      </c>
      <c r="B34" s="71" t="s">
        <v>117</v>
      </c>
      <c r="C34" s="608"/>
    </row>
    <row r="35" spans="1:3" s="28" customFormat="1">
      <c r="A35" s="69">
        <v>29</v>
      </c>
      <c r="B35" s="60" t="s">
        <v>116</v>
      </c>
      <c r="C35" s="608"/>
    </row>
    <row r="36" spans="1:3" s="28" customFormat="1">
      <c r="A36" s="69">
        <v>30</v>
      </c>
      <c r="B36" s="68" t="s">
        <v>115</v>
      </c>
      <c r="C36" s="609">
        <f>SUM(C37:C41)</f>
        <v>0</v>
      </c>
    </row>
    <row r="37" spans="1:3" s="28" customFormat="1">
      <c r="A37" s="69">
        <v>31</v>
      </c>
      <c r="B37" s="63" t="s">
        <v>114</v>
      </c>
      <c r="C37" s="608"/>
    </row>
    <row r="38" spans="1:3" s="28" customFormat="1">
      <c r="A38" s="69">
        <v>32</v>
      </c>
      <c r="B38" s="64" t="s">
        <v>113</v>
      </c>
      <c r="C38" s="608"/>
    </row>
    <row r="39" spans="1:3" s="28" customFormat="1" ht="25.5">
      <c r="A39" s="69">
        <v>33</v>
      </c>
      <c r="B39" s="63" t="s">
        <v>112</v>
      </c>
      <c r="C39" s="608"/>
    </row>
    <row r="40" spans="1:3" s="28" customFormat="1" ht="25.5">
      <c r="A40" s="69">
        <v>34</v>
      </c>
      <c r="B40" s="63" t="s">
        <v>101</v>
      </c>
      <c r="C40" s="608"/>
    </row>
    <row r="41" spans="1:3" s="28" customFormat="1">
      <c r="A41" s="69">
        <v>35</v>
      </c>
      <c r="B41" s="67" t="s">
        <v>111</v>
      </c>
      <c r="C41" s="608"/>
    </row>
    <row r="42" spans="1:3" s="28" customFormat="1">
      <c r="A42" s="69">
        <v>36</v>
      </c>
      <c r="B42" s="68" t="s">
        <v>110</v>
      </c>
      <c r="C42" s="609">
        <f>C31-C36</f>
        <v>56054100</v>
      </c>
    </row>
    <row r="43" spans="1:3" s="28" customFormat="1">
      <c r="A43" s="69"/>
      <c r="B43" s="70"/>
      <c r="C43" s="608"/>
    </row>
    <row r="44" spans="1:3" s="28" customFormat="1">
      <c r="A44" s="69">
        <v>37</v>
      </c>
      <c r="B44" s="72" t="s">
        <v>109</v>
      </c>
      <c r="C44" s="609">
        <f>SUM(C45:C47)</f>
        <v>55689057.600000001</v>
      </c>
    </row>
    <row r="45" spans="1:3" s="28" customFormat="1">
      <c r="A45" s="69">
        <v>38</v>
      </c>
      <c r="B45" s="60" t="s">
        <v>108</v>
      </c>
      <c r="C45" s="697">
        <v>55689057.600000001</v>
      </c>
    </row>
    <row r="46" spans="1:3" s="28" customFormat="1">
      <c r="A46" s="69">
        <v>39</v>
      </c>
      <c r="B46" s="60" t="s">
        <v>107</v>
      </c>
      <c r="C46" s="608"/>
    </row>
    <row r="47" spans="1:3" s="28" customFormat="1">
      <c r="A47" s="69">
        <v>40</v>
      </c>
      <c r="B47" s="60" t="s">
        <v>106</v>
      </c>
      <c r="C47" s="608"/>
    </row>
    <row r="48" spans="1:3" s="28" customFormat="1">
      <c r="A48" s="69">
        <v>41</v>
      </c>
      <c r="B48" s="72" t="s">
        <v>105</v>
      </c>
      <c r="C48" s="609">
        <f>SUM(C49:C52)</f>
        <v>0</v>
      </c>
    </row>
    <row r="49" spans="1:3" s="28" customFormat="1">
      <c r="A49" s="69">
        <v>42</v>
      </c>
      <c r="B49" s="63" t="s">
        <v>104</v>
      </c>
      <c r="C49" s="608"/>
    </row>
    <row r="50" spans="1:3" s="28" customFormat="1">
      <c r="A50" s="69">
        <v>43</v>
      </c>
      <c r="B50" s="64" t="s">
        <v>103</v>
      </c>
      <c r="C50" s="608"/>
    </row>
    <row r="51" spans="1:3" s="28" customFormat="1">
      <c r="A51" s="69">
        <v>44</v>
      </c>
      <c r="B51" s="63" t="s">
        <v>102</v>
      </c>
      <c r="C51" s="608"/>
    </row>
    <row r="52" spans="1:3" s="28" customFormat="1" ht="25.5">
      <c r="A52" s="69">
        <v>45</v>
      </c>
      <c r="B52" s="63" t="s">
        <v>101</v>
      </c>
      <c r="C52" s="608"/>
    </row>
    <row r="53" spans="1:3" s="28" customFormat="1" ht="13.5" thickBot="1">
      <c r="A53" s="69">
        <v>46</v>
      </c>
      <c r="B53" s="73" t="s">
        <v>100</v>
      </c>
      <c r="C53" s="606">
        <f>C44-C48</f>
        <v>55689057.600000001</v>
      </c>
    </row>
    <row r="54" spans="1:3">
      <c r="C54" s="620"/>
    </row>
    <row r="55" spans="1:3">
      <c r="C55" s="653">
        <f>C29+C31+C44-'1. key ratios '!C10</f>
        <v>0</v>
      </c>
    </row>
    <row r="56" spans="1:3">
      <c r="B56" s="4" t="s">
        <v>7</v>
      </c>
      <c r="C56" s="653"/>
    </row>
    <row r="57" spans="1:3">
      <c r="C57" s="653"/>
    </row>
    <row r="58" spans="1:3">
      <c r="C58" s="653"/>
    </row>
    <row r="59" spans="1:3">
      <c r="C59" s="653"/>
    </row>
    <row r="60" spans="1:3">
      <c r="C60" s="620"/>
    </row>
    <row r="61" spans="1:3">
      <c r="C61" s="620"/>
    </row>
    <row r="62" spans="1:3">
      <c r="C62" s="620"/>
    </row>
    <row r="63" spans="1:3">
      <c r="C63" s="620"/>
    </row>
    <row r="64" spans="1:3">
      <c r="C64" s="620"/>
    </row>
    <row r="65" spans="3:3">
      <c r="C65" s="620"/>
    </row>
    <row r="66" spans="3:3">
      <c r="C66" s="620"/>
    </row>
    <row r="67" spans="3:3">
      <c r="C67" s="620"/>
    </row>
    <row r="68" spans="3:3">
      <c r="C68" s="620"/>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C7" sqref="C7:C17"/>
    </sheetView>
  </sheetViews>
  <sheetFormatPr defaultColWidth="9.28515625" defaultRowHeight="12.75"/>
  <cols>
    <col min="1" max="1" width="9.42578125" style="191" bestFit="1" customWidth="1"/>
    <col min="2" max="2" width="59" style="191" customWidth="1"/>
    <col min="3" max="3" width="16.7109375" style="191" bestFit="1" customWidth="1"/>
    <col min="4" max="4" width="14.7109375" style="191" bestFit="1" customWidth="1"/>
    <col min="5" max="16384" width="9.28515625" style="191"/>
  </cols>
  <sheetData>
    <row r="1" spans="1:4" ht="15">
      <c r="A1" s="236" t="s">
        <v>30</v>
      </c>
      <c r="B1" s="3" t="str">
        <f>'Info '!C2</f>
        <v>JSC "VTB Bank (Georgia)"</v>
      </c>
    </row>
    <row r="2" spans="1:4" s="166" customFormat="1" ht="15.75" customHeight="1">
      <c r="A2" s="166" t="s">
        <v>31</v>
      </c>
      <c r="B2" s="326">
        <f>'Info '!D2</f>
        <v>45747</v>
      </c>
    </row>
    <row r="3" spans="1:4" s="166" customFormat="1" ht="15.75" customHeight="1"/>
    <row r="4" spans="1:4" ht="13.5" thickBot="1">
      <c r="A4" s="207" t="s">
        <v>281</v>
      </c>
      <c r="B4" s="244" t="s">
        <v>282</v>
      </c>
    </row>
    <row r="5" spans="1:4" s="245" customFormat="1" ht="12.75" customHeight="1">
      <c r="A5" s="305"/>
      <c r="B5" s="306" t="s">
        <v>285</v>
      </c>
      <c r="C5" s="237" t="s">
        <v>283</v>
      </c>
      <c r="D5" s="238" t="s">
        <v>284</v>
      </c>
    </row>
    <row r="6" spans="1:4" s="246" customFormat="1">
      <c r="A6" s="239">
        <v>1</v>
      </c>
      <c r="B6" s="301" t="s">
        <v>286</v>
      </c>
      <c r="C6" s="301"/>
      <c r="D6" s="240"/>
    </row>
    <row r="7" spans="1:4" s="246" customFormat="1">
      <c r="A7" s="241" t="s">
        <v>272</v>
      </c>
      <c r="B7" s="302" t="s">
        <v>287</v>
      </c>
      <c r="C7" s="294">
        <v>4.4999999999999998E-2</v>
      </c>
      <c r="D7" s="605">
        <f>C7*'5. RWA '!$C$13</f>
        <v>23803729.205065422</v>
      </c>
    </row>
    <row r="8" spans="1:4" s="246" customFormat="1">
      <c r="A8" s="241" t="s">
        <v>273</v>
      </c>
      <c r="B8" s="302" t="s">
        <v>288</v>
      </c>
      <c r="C8" s="295">
        <v>0.06</v>
      </c>
      <c r="D8" s="605">
        <f>C8*'5. RWA '!$C$13</f>
        <v>31738305.606753893</v>
      </c>
    </row>
    <row r="9" spans="1:4" s="246" customFormat="1">
      <c r="A9" s="241" t="s">
        <v>274</v>
      </c>
      <c r="B9" s="302" t="s">
        <v>289</v>
      </c>
      <c r="C9" s="295">
        <v>0.08</v>
      </c>
      <c r="D9" s="605">
        <f>C9*'5. RWA '!$C$13</f>
        <v>42317740.809005193</v>
      </c>
    </row>
    <row r="10" spans="1:4" s="246" customFormat="1">
      <c r="A10" s="239" t="s">
        <v>275</v>
      </c>
      <c r="B10" s="301" t="s">
        <v>290</v>
      </c>
      <c r="C10" s="296"/>
      <c r="D10" s="604"/>
    </row>
    <row r="11" spans="1:4" s="247" customFormat="1">
      <c r="A11" s="242" t="s">
        <v>276</v>
      </c>
      <c r="B11" s="293" t="s">
        <v>356</v>
      </c>
      <c r="C11" s="624">
        <v>2.5000000000000001E-2</v>
      </c>
      <c r="D11" s="605">
        <f>C11*'5. RWA '!$C$13</f>
        <v>13224294.002814123</v>
      </c>
    </row>
    <row r="12" spans="1:4" s="247" customFormat="1">
      <c r="A12" s="242" t="s">
        <v>277</v>
      </c>
      <c r="B12" s="293" t="s">
        <v>291</v>
      </c>
      <c r="C12" s="297">
        <v>2.5000000000000001E-3</v>
      </c>
      <c r="D12" s="605">
        <f>C12*'5. RWA '!$C$13</f>
        <v>1322429.4002814123</v>
      </c>
    </row>
    <row r="13" spans="1:4" s="247" customFormat="1">
      <c r="A13" s="242" t="s">
        <v>278</v>
      </c>
      <c r="B13" s="293" t="s">
        <v>292</v>
      </c>
      <c r="C13" s="297"/>
      <c r="D13" s="605">
        <f>C13*'5. RWA '!$C$13</f>
        <v>0</v>
      </c>
    </row>
    <row r="14" spans="1:4" s="247" customFormat="1">
      <c r="A14" s="239" t="s">
        <v>279</v>
      </c>
      <c r="B14" s="301" t="s">
        <v>353</v>
      </c>
      <c r="C14" s="298"/>
      <c r="D14" s="604"/>
    </row>
    <row r="15" spans="1:4" s="247" customFormat="1">
      <c r="A15" s="242">
        <v>3.1</v>
      </c>
      <c r="B15" s="293" t="s">
        <v>297</v>
      </c>
      <c r="C15" s="698">
        <v>0.15564585269977871</v>
      </c>
      <c r="D15" s="605">
        <f>C15*'5. RWA '!$C$13</f>
        <v>82332260.656822965</v>
      </c>
    </row>
    <row r="16" spans="1:4" s="247" customFormat="1">
      <c r="A16" s="242">
        <v>3.2</v>
      </c>
      <c r="B16" s="293" t="s">
        <v>298</v>
      </c>
      <c r="C16" s="698">
        <v>0.17049039176546768</v>
      </c>
      <c r="D16" s="605">
        <f>C16*'5. RWA '!$C$13</f>
        <v>90184602.614460185</v>
      </c>
    </row>
    <row r="17" spans="1:7" s="246" customFormat="1">
      <c r="A17" s="242">
        <v>3.3</v>
      </c>
      <c r="B17" s="293" t="s">
        <v>299</v>
      </c>
      <c r="C17" s="698">
        <v>0.19002268000979525</v>
      </c>
      <c r="D17" s="605">
        <f>C17*'5. RWA '!$C$13</f>
        <v>100516631.50608809</v>
      </c>
    </row>
    <row r="18" spans="1:7" s="245" customFormat="1" ht="12.75" customHeight="1">
      <c r="A18" s="303"/>
      <c r="B18" s="304" t="s">
        <v>352</v>
      </c>
      <c r="C18" s="299" t="s">
        <v>283</v>
      </c>
      <c r="D18" s="603" t="s">
        <v>284</v>
      </c>
      <c r="G18" s="733"/>
    </row>
    <row r="19" spans="1:7" s="246" customFormat="1">
      <c r="A19" s="243">
        <v>4</v>
      </c>
      <c r="B19" s="293" t="s">
        <v>293</v>
      </c>
      <c r="C19" s="297">
        <f>C7+C11+C12+C13+C15</f>
        <v>0.22814585269977872</v>
      </c>
      <c r="D19" s="605">
        <f>C19*'5. RWA '!$C$13</f>
        <v>120682713.26498392</v>
      </c>
      <c r="G19" s="733"/>
    </row>
    <row r="20" spans="1:7" s="246" customFormat="1">
      <c r="A20" s="243">
        <v>5</v>
      </c>
      <c r="B20" s="293" t="s">
        <v>90</v>
      </c>
      <c r="C20" s="297">
        <f>C8+C11+C12+C13+C16</f>
        <v>0.25799039176546767</v>
      </c>
      <c r="D20" s="605">
        <f>C20*'5. RWA '!$C$13</f>
        <v>136469631.6243096</v>
      </c>
      <c r="G20" s="733"/>
    </row>
    <row r="21" spans="1:7" s="246" customFormat="1" ht="13.5" thickBot="1">
      <c r="A21" s="248" t="s">
        <v>280</v>
      </c>
      <c r="B21" s="249" t="s">
        <v>294</v>
      </c>
      <c r="C21" s="300">
        <f>C9+C11+C12+C13+C17</f>
        <v>0.29752268000979526</v>
      </c>
      <c r="D21" s="602">
        <f>C21*'5. RWA '!$C$13</f>
        <v>157381095.71818882</v>
      </c>
    </row>
    <row r="22" spans="1:7">
      <c r="F22" s="207"/>
    </row>
    <row r="23" spans="1:7" ht="51">
      <c r="B23" s="206" t="s">
        <v>355</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84"/>
  <sheetViews>
    <sheetView zoomScale="85" zoomScaleNormal="85" workbookViewId="0">
      <pane xSplit="1" ySplit="5" topLeftCell="B42" activePane="bottomRight" state="frozen"/>
      <selection activeCell="B2" sqref="B2"/>
      <selection pane="topRight" activeCell="B2" sqref="B2"/>
      <selection pane="bottomLeft" activeCell="B2" sqref="B2"/>
      <selection pane="bottomRight" activeCell="C42" sqref="C42"/>
    </sheetView>
  </sheetViews>
  <sheetFormatPr defaultColWidth="9.28515625" defaultRowHeight="14.25"/>
  <cols>
    <col min="1" max="1" width="10.7109375" style="4" customWidth="1"/>
    <col min="2" max="2" width="91.7109375" style="4" customWidth="1"/>
    <col min="3" max="3" width="53.28515625" style="4" customWidth="1"/>
    <col min="4" max="4" width="28.85546875" style="4" customWidth="1"/>
    <col min="5" max="5" width="17" style="5" bestFit="1" customWidth="1"/>
    <col min="6" max="16384" width="9.28515625" style="5"/>
  </cols>
  <sheetData>
    <row r="1" spans="1:6">
      <c r="A1" s="2" t="s">
        <v>30</v>
      </c>
      <c r="B1" s="3" t="str">
        <f>'Info '!C2</f>
        <v>JSC "VTB Bank (Georgia)"</v>
      </c>
      <c r="E1" s="4"/>
      <c r="F1" s="4"/>
    </row>
    <row r="2" spans="1:6" s="43" customFormat="1" ht="15.75" customHeight="1">
      <c r="A2" s="2" t="s">
        <v>31</v>
      </c>
      <c r="B2" s="326">
        <f>'Info '!D2</f>
        <v>45747</v>
      </c>
    </row>
    <row r="3" spans="1:6" s="43" customFormat="1" ht="15.75" customHeight="1">
      <c r="A3" s="74"/>
    </row>
    <row r="4" spans="1:6" s="43" customFormat="1" ht="15.75" customHeight="1" thickBot="1">
      <c r="A4" s="43" t="s">
        <v>47</v>
      </c>
      <c r="B4" s="160" t="s">
        <v>178</v>
      </c>
      <c r="D4" s="18" t="s">
        <v>35</v>
      </c>
    </row>
    <row r="5" spans="1:6" ht="25.5">
      <c r="A5" s="75" t="s">
        <v>6</v>
      </c>
      <c r="B5" s="182" t="s">
        <v>218</v>
      </c>
      <c r="C5" s="76" t="s">
        <v>660</v>
      </c>
      <c r="D5" s="77" t="s">
        <v>49</v>
      </c>
    </row>
    <row r="6" spans="1:6" ht="15.75">
      <c r="A6" s="370">
        <v>1</v>
      </c>
      <c r="B6" s="371" t="s">
        <v>561</v>
      </c>
      <c r="C6" s="601">
        <f>SUM(C7:C9)</f>
        <v>182687539.47370002</v>
      </c>
      <c r="D6" s="600"/>
      <c r="E6" s="78"/>
    </row>
    <row r="7" spans="1:6" ht="15.75">
      <c r="A7" s="370">
        <v>1.1000000000000001</v>
      </c>
      <c r="B7" s="372" t="s">
        <v>562</v>
      </c>
      <c r="C7" s="599">
        <f>'2. SOFP'!E8</f>
        <v>175788349.9339</v>
      </c>
      <c r="D7" s="598"/>
      <c r="E7" s="78"/>
    </row>
    <row r="8" spans="1:6" ht="15.75">
      <c r="A8" s="370">
        <v>1.2</v>
      </c>
      <c r="B8" s="372" t="s">
        <v>563</v>
      </c>
      <c r="C8" s="599">
        <f>'2. SOFP'!E9</f>
        <v>351.36</v>
      </c>
      <c r="D8" s="598"/>
      <c r="E8" s="78"/>
    </row>
    <row r="9" spans="1:6" ht="15.75">
      <c r="A9" s="370">
        <v>1.3</v>
      </c>
      <c r="B9" s="372" t="s">
        <v>564</v>
      </c>
      <c r="C9" s="599">
        <f>'2. SOFP'!E10</f>
        <v>6898838.1798</v>
      </c>
      <c r="D9" s="598"/>
      <c r="E9" s="78"/>
    </row>
    <row r="10" spans="1:6" ht="15.75">
      <c r="A10" s="370">
        <v>2</v>
      </c>
      <c r="B10" s="373" t="s">
        <v>565</v>
      </c>
      <c r="C10" s="597"/>
      <c r="D10" s="598"/>
      <c r="E10" s="78"/>
    </row>
    <row r="11" spans="1:6" ht="15.75">
      <c r="A11" s="370">
        <v>2.1</v>
      </c>
      <c r="B11" s="374" t="s">
        <v>566</v>
      </c>
      <c r="C11" s="596"/>
      <c r="D11" s="595"/>
      <c r="E11" s="79"/>
    </row>
    <row r="12" spans="1:6" ht="15.75">
      <c r="A12" s="370">
        <v>3</v>
      </c>
      <c r="B12" s="375" t="s">
        <v>567</v>
      </c>
      <c r="C12" s="594"/>
      <c r="D12" s="595"/>
      <c r="E12" s="79"/>
    </row>
    <row r="13" spans="1:6" ht="15.75">
      <c r="A13" s="370">
        <v>4</v>
      </c>
      <c r="B13" s="376" t="s">
        <v>568</v>
      </c>
      <c r="C13" s="594"/>
      <c r="D13" s="595"/>
      <c r="E13" s="79"/>
    </row>
    <row r="14" spans="1:6" ht="15.75">
      <c r="A14" s="370">
        <v>5</v>
      </c>
      <c r="B14" s="377" t="s">
        <v>569</v>
      </c>
      <c r="C14" s="594">
        <f>SUM(C15:C17)</f>
        <v>54000</v>
      </c>
      <c r="D14" s="595"/>
      <c r="E14" s="79"/>
    </row>
    <row r="15" spans="1:6" ht="15.75">
      <c r="A15" s="370">
        <v>5.0999999999999996</v>
      </c>
      <c r="B15" s="378" t="s">
        <v>570</v>
      </c>
      <c r="C15" s="593">
        <f>'2. SOFP'!E16</f>
        <v>54000</v>
      </c>
      <c r="D15" s="595"/>
      <c r="E15" s="78"/>
    </row>
    <row r="16" spans="1:6" ht="15.75">
      <c r="A16" s="370">
        <v>5.2</v>
      </c>
      <c r="B16" s="378" t="s">
        <v>571</v>
      </c>
      <c r="C16" s="593">
        <f>'2. SOFP'!E17</f>
        <v>0</v>
      </c>
      <c r="D16" s="598"/>
      <c r="E16" s="78"/>
    </row>
    <row r="17" spans="1:5" ht="15.75">
      <c r="A17" s="370">
        <v>5.3</v>
      </c>
      <c r="B17" s="379" t="s">
        <v>572</v>
      </c>
      <c r="C17" s="593">
        <f>'2. SOFP'!E18</f>
        <v>0</v>
      </c>
      <c r="D17" s="598"/>
      <c r="E17" s="78"/>
    </row>
    <row r="18" spans="1:5" ht="15.75">
      <c r="A18" s="370">
        <v>6</v>
      </c>
      <c r="B18" s="375" t="s">
        <v>573</v>
      </c>
      <c r="C18" s="597">
        <f>SUM(C19:C20)</f>
        <v>163921724.05384371</v>
      </c>
      <c r="D18" s="598"/>
      <c r="E18" s="78"/>
    </row>
    <row r="19" spans="1:5" ht="15.75">
      <c r="A19" s="370">
        <v>6.1</v>
      </c>
      <c r="B19" s="378" t="s">
        <v>571</v>
      </c>
      <c r="C19" s="596">
        <f>'2. SOFP'!E20</f>
        <v>0</v>
      </c>
      <c r="D19" s="598"/>
      <c r="E19" s="78"/>
    </row>
    <row r="20" spans="1:5" ht="15.75">
      <c r="A20" s="370">
        <v>6.2</v>
      </c>
      <c r="B20" s="379" t="s">
        <v>572</v>
      </c>
      <c r="C20" s="596">
        <f>'2. SOFP'!E21</f>
        <v>163921724.05384371</v>
      </c>
      <c r="D20" s="598"/>
      <c r="E20" s="78"/>
    </row>
    <row r="21" spans="1:5" ht="15.75">
      <c r="A21" s="370">
        <v>7</v>
      </c>
      <c r="B21" s="373" t="s">
        <v>574</v>
      </c>
      <c r="C21" s="594">
        <v>0</v>
      </c>
      <c r="D21" s="598"/>
      <c r="E21" s="78"/>
    </row>
    <row r="22" spans="1:5" ht="15.75">
      <c r="A22" s="370">
        <v>8</v>
      </c>
      <c r="B22" s="380" t="s">
        <v>575</v>
      </c>
      <c r="C22" s="597"/>
      <c r="D22" s="598"/>
      <c r="E22" s="78"/>
    </row>
    <row r="23" spans="1:5" ht="15.75">
      <c r="A23" s="370">
        <v>9</v>
      </c>
      <c r="B23" s="376" t="s">
        <v>576</v>
      </c>
      <c r="C23" s="597">
        <f>SUM(C24:C25)</f>
        <v>61637118.220000014</v>
      </c>
      <c r="D23" s="592"/>
      <c r="E23" s="78"/>
    </row>
    <row r="24" spans="1:5" ht="15.75">
      <c r="A24" s="370">
        <v>9.1</v>
      </c>
      <c r="B24" s="378" t="s">
        <v>577</v>
      </c>
      <c r="C24" s="591">
        <f>'2. SOFP'!E25</f>
        <v>33736792.219999999</v>
      </c>
      <c r="D24" s="590"/>
      <c r="E24" s="78"/>
    </row>
    <row r="25" spans="1:5" ht="15.75">
      <c r="A25" s="370">
        <v>9.1999999999999993</v>
      </c>
      <c r="B25" s="378" t="s">
        <v>578</v>
      </c>
      <c r="C25" s="591">
        <f>'2. SOFP'!E26</f>
        <v>27900326.000000019</v>
      </c>
      <c r="D25" s="589"/>
      <c r="E25" s="80"/>
    </row>
    <row r="26" spans="1:5" ht="15.75">
      <c r="A26" s="370">
        <v>10</v>
      </c>
      <c r="B26" s="376" t="s">
        <v>579</v>
      </c>
      <c r="C26" s="597">
        <f>SUM(C27:C28)</f>
        <v>961591.24000000022</v>
      </c>
      <c r="D26" s="535" t="s">
        <v>733</v>
      </c>
      <c r="E26" s="78"/>
    </row>
    <row r="27" spans="1:5" ht="15.75">
      <c r="A27" s="370">
        <v>10.1</v>
      </c>
      <c r="B27" s="378" t="s">
        <v>580</v>
      </c>
      <c r="C27" s="599">
        <v>0</v>
      </c>
      <c r="D27" s="598"/>
      <c r="E27" s="78"/>
    </row>
    <row r="28" spans="1:5" ht="15.75">
      <c r="A28" s="370">
        <v>10.199999999999999</v>
      </c>
      <c r="B28" s="378" t="s">
        <v>581</v>
      </c>
      <c r="C28" s="599">
        <f>'2. SOFP'!E29</f>
        <v>961591.24000000022</v>
      </c>
      <c r="D28" s="598"/>
      <c r="E28" s="78"/>
    </row>
    <row r="29" spans="1:5" ht="15.75">
      <c r="A29" s="370">
        <v>11</v>
      </c>
      <c r="B29" s="376" t="s">
        <v>582</v>
      </c>
      <c r="C29" s="597">
        <f>SUM(C30:C31)</f>
        <v>2427219.54</v>
      </c>
      <c r="D29" s="598"/>
      <c r="E29" s="78"/>
    </row>
    <row r="30" spans="1:5" ht="15.75">
      <c r="A30" s="370">
        <v>11.1</v>
      </c>
      <c r="B30" s="378" t="s">
        <v>583</v>
      </c>
      <c r="C30" s="599">
        <f>'2. SOFP'!E31</f>
        <v>2144074.54</v>
      </c>
      <c r="D30" s="598"/>
      <c r="E30" s="78"/>
    </row>
    <row r="31" spans="1:5" ht="15.75">
      <c r="A31" s="370">
        <v>11.2</v>
      </c>
      <c r="B31" s="378" t="s">
        <v>584</v>
      </c>
      <c r="C31" s="599">
        <f>'2. SOFP'!E32</f>
        <v>283145</v>
      </c>
      <c r="D31" s="598"/>
      <c r="E31" s="78"/>
    </row>
    <row r="32" spans="1:5" ht="15.75">
      <c r="A32" s="370">
        <v>13</v>
      </c>
      <c r="B32" s="376" t="s">
        <v>585</v>
      </c>
      <c r="C32" s="597">
        <f>'2. SOFP'!E33</f>
        <v>37501815.872226007</v>
      </c>
      <c r="D32" s="598"/>
      <c r="E32" s="78"/>
    </row>
    <row r="33" spans="1:5" ht="15.75">
      <c r="A33" s="370">
        <v>13.1</v>
      </c>
      <c r="B33" s="381" t="s">
        <v>586</v>
      </c>
      <c r="C33" s="599">
        <f>'2. SOFP'!E34</f>
        <v>21733569</v>
      </c>
      <c r="D33" s="598"/>
      <c r="E33" s="78"/>
    </row>
    <row r="34" spans="1:5" ht="15.75">
      <c r="A34" s="370">
        <v>13.2</v>
      </c>
      <c r="B34" s="381" t="s">
        <v>587</v>
      </c>
      <c r="C34" s="591"/>
      <c r="D34" s="590"/>
      <c r="E34" s="78"/>
    </row>
    <row r="35" spans="1:5" ht="15.75">
      <c r="A35" s="370">
        <v>14</v>
      </c>
      <c r="B35" s="382" t="s">
        <v>588</v>
      </c>
      <c r="C35" s="588">
        <f>SUM(C32,C29,C26,C23,C21:C22,C18,C12:C14,C10,C6)</f>
        <v>449191008.39976978</v>
      </c>
      <c r="D35" s="590"/>
      <c r="E35" s="78">
        <f>C35-'2. SOFP'!E36</f>
        <v>0</v>
      </c>
    </row>
    <row r="36" spans="1:5" ht="15.75">
      <c r="A36" s="370"/>
      <c r="B36" s="383" t="s">
        <v>589</v>
      </c>
      <c r="C36" s="587"/>
      <c r="D36" s="586"/>
      <c r="E36" s="78"/>
    </row>
    <row r="37" spans="1:5" ht="15.75">
      <c r="A37" s="370">
        <v>15</v>
      </c>
      <c r="B37" s="384" t="s">
        <v>590</v>
      </c>
      <c r="C37" s="585"/>
      <c r="D37" s="589"/>
      <c r="E37" s="80"/>
    </row>
    <row r="38" spans="1:5" ht="15.75">
      <c r="A38" s="385">
        <v>15.1</v>
      </c>
      <c r="B38" s="386" t="s">
        <v>566</v>
      </c>
      <c r="C38" s="599"/>
      <c r="D38" s="598"/>
      <c r="E38" s="78"/>
    </row>
    <row r="39" spans="1:5" ht="15.75">
      <c r="A39" s="385">
        <v>16</v>
      </c>
      <c r="B39" s="373" t="s">
        <v>591</v>
      </c>
      <c r="C39" s="597"/>
      <c r="D39" s="598"/>
      <c r="E39" s="78"/>
    </row>
    <row r="40" spans="1:5" ht="15.75">
      <c r="A40" s="385">
        <v>17</v>
      </c>
      <c r="B40" s="373" t="s">
        <v>592</v>
      </c>
      <c r="C40" s="597">
        <f>C41+C42+C43+C44</f>
        <v>12996861.940000001</v>
      </c>
      <c r="D40" s="598"/>
      <c r="E40" s="78"/>
    </row>
    <row r="41" spans="1:5" ht="15.75">
      <c r="A41" s="385">
        <v>17.100000000000001</v>
      </c>
      <c r="B41" s="387" t="s">
        <v>593</v>
      </c>
      <c r="C41" s="599">
        <f>'2. SOFP'!E42</f>
        <v>12996861.940000001</v>
      </c>
      <c r="D41" s="598"/>
      <c r="E41" s="78"/>
    </row>
    <row r="42" spans="1:5" ht="15.75">
      <c r="A42" s="385">
        <v>17.2</v>
      </c>
      <c r="B42" s="388" t="s">
        <v>594</v>
      </c>
      <c r="C42" s="591"/>
      <c r="D42" s="590"/>
      <c r="E42" s="78"/>
    </row>
    <row r="43" spans="1:5" ht="15.75">
      <c r="A43" s="385">
        <v>17.3</v>
      </c>
      <c r="B43" s="424" t="s">
        <v>595</v>
      </c>
      <c r="C43" s="584"/>
      <c r="D43" s="583"/>
      <c r="E43" s="78"/>
    </row>
    <row r="44" spans="1:5" ht="15.75">
      <c r="A44" s="385">
        <v>17.399999999999999</v>
      </c>
      <c r="B44" s="425" t="s">
        <v>596</v>
      </c>
      <c r="C44" s="584"/>
      <c r="D44" s="583"/>
      <c r="E44" s="78"/>
    </row>
    <row r="45" spans="1:5" ht="15.75">
      <c r="A45" s="385">
        <v>18</v>
      </c>
      <c r="B45" s="426" t="s">
        <v>597</v>
      </c>
      <c r="C45" s="582">
        <f>'2. SOFP'!E46</f>
        <v>7911</v>
      </c>
      <c r="D45" s="581"/>
      <c r="E45" s="80"/>
    </row>
    <row r="46" spans="1:5" ht="15.75">
      <c r="A46" s="385">
        <v>19</v>
      </c>
      <c r="B46" s="426" t="s">
        <v>598</v>
      </c>
      <c r="C46" s="582">
        <f>'2. SOFP'!E47</f>
        <v>231821.04</v>
      </c>
      <c r="D46" s="580"/>
    </row>
    <row r="47" spans="1:5" ht="15.75">
      <c r="A47" s="385">
        <v>19.100000000000001</v>
      </c>
      <c r="B47" s="427" t="s">
        <v>599</v>
      </c>
      <c r="C47" s="734">
        <f>'2. SOFP'!E48</f>
        <v>231821.04</v>
      </c>
      <c r="D47" s="580"/>
    </row>
    <row r="48" spans="1:5" ht="15.75">
      <c r="A48" s="385">
        <v>19.2</v>
      </c>
      <c r="B48" s="427" t="s">
        <v>600</v>
      </c>
      <c r="C48" s="734">
        <f>'2. SOFP'!E49</f>
        <v>0</v>
      </c>
      <c r="D48" s="580"/>
    </row>
    <row r="49" spans="1:5" ht="15.75">
      <c r="A49" s="385">
        <v>20</v>
      </c>
      <c r="B49" s="392" t="s">
        <v>601</v>
      </c>
      <c r="C49" s="582">
        <f>'2. SOFP'!E50</f>
        <v>118830815.2652</v>
      </c>
      <c r="D49" s="580"/>
    </row>
    <row r="50" spans="1:5" ht="15.75">
      <c r="A50" s="385">
        <v>21</v>
      </c>
      <c r="B50" s="428" t="s">
        <v>602</v>
      </c>
      <c r="C50" s="582">
        <f>'2. SOFP'!E51</f>
        <v>20091765.8079</v>
      </c>
      <c r="D50" s="580"/>
    </row>
    <row r="51" spans="1:5" ht="15.75">
      <c r="A51" s="385">
        <v>21.1</v>
      </c>
      <c r="B51" s="388" t="s">
        <v>603</v>
      </c>
      <c r="C51" s="734">
        <f>'2. SOFP'!E52</f>
        <v>1060412.6299999999</v>
      </c>
      <c r="D51" s="580"/>
    </row>
    <row r="52" spans="1:5" ht="15.75">
      <c r="A52" s="385">
        <v>22</v>
      </c>
      <c r="B52" s="393" t="s">
        <v>604</v>
      </c>
      <c r="C52" s="579">
        <f>SUM(C49:C50,C45:C46,C39:C40,C37)</f>
        <v>152159175.05309999</v>
      </c>
      <c r="D52" s="580"/>
      <c r="E52" s="683">
        <f>C52-'2. SOFP'!E53</f>
        <v>0</v>
      </c>
    </row>
    <row r="53" spans="1:5" ht="15.75">
      <c r="A53" s="385"/>
      <c r="B53" s="394" t="s">
        <v>605</v>
      </c>
      <c r="C53" s="584"/>
      <c r="D53" s="580"/>
    </row>
    <row r="54" spans="1:5" ht="15.75">
      <c r="A54" s="385">
        <v>23</v>
      </c>
      <c r="B54" s="392" t="s">
        <v>606</v>
      </c>
      <c r="C54" s="579">
        <f>'2. SOFP'!E55</f>
        <v>209008277</v>
      </c>
      <c r="D54" s="580"/>
    </row>
    <row r="55" spans="1:5" ht="15.75">
      <c r="A55" s="385">
        <v>24</v>
      </c>
      <c r="B55" s="392" t="s">
        <v>607</v>
      </c>
      <c r="C55" s="579">
        <f>'2. SOFP'!E56</f>
        <v>0</v>
      </c>
      <c r="D55" s="580"/>
    </row>
    <row r="56" spans="1:5" ht="15.75">
      <c r="A56" s="385">
        <v>25</v>
      </c>
      <c r="B56" s="426" t="s">
        <v>608</v>
      </c>
      <c r="C56" s="579">
        <f>'2. SOFP'!E57</f>
        <v>0</v>
      </c>
      <c r="D56" s="580"/>
    </row>
    <row r="57" spans="1:5" ht="15.75">
      <c r="A57" s="385">
        <v>26</v>
      </c>
      <c r="B57" s="426" t="s">
        <v>609</v>
      </c>
      <c r="C57" s="579">
        <f>'2. SOFP'!E58</f>
        <v>0</v>
      </c>
      <c r="D57" s="580"/>
    </row>
    <row r="58" spans="1:5" ht="15.75">
      <c r="A58" s="385">
        <v>27</v>
      </c>
      <c r="B58" s="426" t="s">
        <v>610</v>
      </c>
      <c r="C58" s="579">
        <f>'2. SOFP'!E59</f>
        <v>56054100</v>
      </c>
      <c r="D58" s="580"/>
    </row>
    <row r="59" spans="1:5" ht="15.75">
      <c r="A59" s="385">
        <v>27.1</v>
      </c>
      <c r="B59" s="425" t="s">
        <v>611</v>
      </c>
      <c r="C59" s="584"/>
      <c r="D59" s="580"/>
    </row>
    <row r="60" spans="1:5" ht="15.75">
      <c r="A60" s="385">
        <v>27.2</v>
      </c>
      <c r="B60" s="425" t="s">
        <v>612</v>
      </c>
      <c r="C60" s="584">
        <f>'2. SOFP'!E59</f>
        <v>56054100</v>
      </c>
      <c r="D60" s="580"/>
    </row>
    <row r="61" spans="1:5" ht="15.75">
      <c r="A61" s="385">
        <v>28</v>
      </c>
      <c r="B61" s="395" t="s">
        <v>613</v>
      </c>
      <c r="C61" s="579">
        <v>0</v>
      </c>
      <c r="D61" s="580"/>
    </row>
    <row r="62" spans="1:5" ht="15.75">
      <c r="A62" s="385">
        <v>29</v>
      </c>
      <c r="B62" s="426" t="s">
        <v>614</v>
      </c>
      <c r="C62" s="579">
        <f>SUM(C63:C65)</f>
        <v>12445108</v>
      </c>
      <c r="D62" s="580"/>
    </row>
    <row r="63" spans="1:5" ht="15.75">
      <c r="A63" s="385">
        <v>29.1</v>
      </c>
      <c r="B63" s="429" t="s">
        <v>615</v>
      </c>
      <c r="C63" s="584">
        <f>'2. SOFP'!E64</f>
        <v>12445108</v>
      </c>
      <c r="D63" s="580"/>
    </row>
    <row r="64" spans="1:5" ht="15.75">
      <c r="A64" s="385">
        <v>29.2</v>
      </c>
      <c r="B64" s="431" t="s">
        <v>616</v>
      </c>
      <c r="C64" s="584">
        <f>'2. SOFP'!E65</f>
        <v>0</v>
      </c>
      <c r="D64" s="580"/>
    </row>
    <row r="65" spans="1:4" ht="15.75">
      <c r="A65" s="385">
        <v>29.3</v>
      </c>
      <c r="B65" s="431" t="s">
        <v>617</v>
      </c>
      <c r="C65" s="584">
        <f>'2. SOFP'!E66</f>
        <v>0</v>
      </c>
      <c r="D65" s="580"/>
    </row>
    <row r="66" spans="1:4" ht="15.75">
      <c r="A66" s="385">
        <v>30</v>
      </c>
      <c r="B66" s="397" t="s">
        <v>618</v>
      </c>
      <c r="C66" s="579">
        <f>'2. SOFP'!E67</f>
        <v>19524349.624262907</v>
      </c>
      <c r="D66" s="580"/>
    </row>
    <row r="67" spans="1:4" ht="15.75">
      <c r="A67" s="385">
        <v>31</v>
      </c>
      <c r="B67" s="430" t="s">
        <v>619</v>
      </c>
      <c r="C67" s="579">
        <f>SUM(C54:C58,C61:C62,C66)</f>
        <v>297031834.62426293</v>
      </c>
      <c r="D67" s="580"/>
    </row>
    <row r="68" spans="1:4" ht="15.75">
      <c r="A68" s="385">
        <v>32</v>
      </c>
      <c r="B68" s="397" t="s">
        <v>620</v>
      </c>
      <c r="C68" s="579">
        <f>C67+C52</f>
        <v>449191009.67736292</v>
      </c>
      <c r="D68" s="580"/>
    </row>
    <row r="69" spans="1:4" ht="15.75">
      <c r="C69" s="578">
        <f>C68-C35</f>
        <v>1.2775931358337402</v>
      </c>
      <c r="D69" s="577"/>
    </row>
    <row r="70" spans="1:4" ht="15.75">
      <c r="C70" s="578">
        <f>C67-'2. SOFP'!E68</f>
        <v>0</v>
      </c>
      <c r="D70" s="577"/>
    </row>
    <row r="71" spans="1:4" ht="15.75">
      <c r="C71" s="578"/>
      <c r="D71" s="577"/>
    </row>
    <row r="72" spans="1:4" ht="15.75">
      <c r="C72" s="578"/>
      <c r="D72" s="577"/>
    </row>
    <row r="73" spans="1:4" ht="15.75">
      <c r="C73" s="578"/>
      <c r="D73" s="577"/>
    </row>
    <row r="74" spans="1:4" ht="15.75">
      <c r="C74" s="578"/>
      <c r="D74" s="577"/>
    </row>
    <row r="75" spans="1:4" ht="15.75">
      <c r="C75" s="578"/>
      <c r="D75" s="577"/>
    </row>
    <row r="76" spans="1:4" ht="15.75">
      <c r="C76" s="578"/>
      <c r="D76" s="577"/>
    </row>
    <row r="77" spans="1:4" ht="15.75">
      <c r="C77" s="578"/>
      <c r="D77" s="577"/>
    </row>
    <row r="78" spans="1:4" ht="15.75">
      <c r="C78" s="578"/>
      <c r="D78" s="577"/>
    </row>
    <row r="79" spans="1:4" ht="15.75">
      <c r="C79" s="578"/>
      <c r="D79" s="577"/>
    </row>
    <row r="80" spans="1:4" ht="15.75">
      <c r="C80" s="578"/>
      <c r="D80" s="577"/>
    </row>
    <row r="81" spans="3:4" ht="15.75">
      <c r="C81" s="578"/>
      <c r="D81" s="577"/>
    </row>
    <row r="82" spans="3:4" ht="15.75">
      <c r="C82" s="578"/>
      <c r="D82" s="577"/>
    </row>
    <row r="83" spans="3:4" ht="15.75">
      <c r="C83" s="578"/>
      <c r="D83" s="577"/>
    </row>
    <row r="84" spans="3:4" ht="15.75">
      <c r="C84" s="578"/>
      <c r="D84" s="57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50" zoomScaleNormal="50" workbookViewId="0">
      <pane xSplit="1" ySplit="4" topLeftCell="B5" activePane="bottomRight" state="frozen"/>
      <selection activeCell="B2" sqref="B2"/>
      <selection pane="topRight" activeCell="B2" sqref="B2"/>
      <selection pane="bottomLeft" activeCell="B2" sqref="B2"/>
      <selection pane="bottomRight" activeCell="R8" sqref="C8:R21"/>
    </sheetView>
  </sheetViews>
  <sheetFormatPr defaultColWidth="9.28515625" defaultRowHeight="12.75"/>
  <cols>
    <col min="1" max="1" width="10.5703125" style="4" bestFit="1" customWidth="1"/>
    <col min="2" max="2" width="67.42578125" style="4" customWidth="1"/>
    <col min="3" max="3" width="21.7109375" style="4" bestFit="1" customWidth="1"/>
    <col min="4" max="4" width="16.42578125" style="4" bestFit="1" customWidth="1"/>
    <col min="5" max="5" width="16.85546875" style="4" customWidth="1"/>
    <col min="6" max="6" width="16.42578125" style="4" bestFit="1" customWidth="1"/>
    <col min="7" max="7" width="17.28515625" style="4" customWidth="1"/>
    <col min="8" max="8" width="13.28515625" style="4" bestFit="1" customWidth="1"/>
    <col min="9" max="9" width="17.7109375" style="4" customWidth="1"/>
    <col min="10" max="10" width="13.28515625" style="4" bestFit="1" customWidth="1"/>
    <col min="11" max="11" width="13" style="4" bestFit="1" customWidth="1"/>
    <col min="12" max="12" width="13" style="17" bestFit="1" customWidth="1"/>
    <col min="13" max="13" width="21.7109375" style="17" bestFit="1" customWidth="1"/>
    <col min="14" max="14" width="13" style="17" bestFit="1" customWidth="1"/>
    <col min="15" max="15" width="21.7109375" style="17" bestFit="1" customWidth="1"/>
    <col min="16" max="16" width="13" style="17" bestFit="1" customWidth="1"/>
    <col min="17" max="17" width="14.7109375" style="17" customWidth="1"/>
    <col min="18" max="18" width="13" style="17" bestFit="1" customWidth="1"/>
    <col min="19" max="19" width="34.7109375" style="17" customWidth="1"/>
    <col min="20" max="16384" width="9.28515625" style="17"/>
  </cols>
  <sheetData>
    <row r="1" spans="1:19">
      <c r="A1" s="2" t="s">
        <v>30</v>
      </c>
      <c r="B1" s="3" t="str">
        <f>'Info '!C2</f>
        <v>JSC "VTB Bank (Georgia)"</v>
      </c>
    </row>
    <row r="2" spans="1:19">
      <c r="A2" s="2" t="s">
        <v>31</v>
      </c>
      <c r="B2" s="326">
        <f>'Info '!D2</f>
        <v>45747</v>
      </c>
    </row>
    <row r="4" spans="1:19" ht="26.25" thickBot="1">
      <c r="A4" s="4" t="s">
        <v>146</v>
      </c>
      <c r="B4" s="196" t="s">
        <v>251</v>
      </c>
    </row>
    <row r="5" spans="1:19" s="189" customFormat="1">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770" t="s">
        <v>240</v>
      </c>
      <c r="C6" s="766">
        <v>0</v>
      </c>
      <c r="D6" s="767"/>
      <c r="E6" s="766">
        <v>0.2</v>
      </c>
      <c r="F6" s="767"/>
      <c r="G6" s="766">
        <v>0.35</v>
      </c>
      <c r="H6" s="767"/>
      <c r="I6" s="766">
        <v>0.5</v>
      </c>
      <c r="J6" s="767"/>
      <c r="K6" s="766">
        <v>0.75</v>
      </c>
      <c r="L6" s="767"/>
      <c r="M6" s="766">
        <v>1</v>
      </c>
      <c r="N6" s="767"/>
      <c r="O6" s="766">
        <v>1.5</v>
      </c>
      <c r="P6" s="767"/>
      <c r="Q6" s="766">
        <v>2.5</v>
      </c>
      <c r="R6" s="767"/>
      <c r="S6" s="768" t="s">
        <v>145</v>
      </c>
    </row>
    <row r="7" spans="1:19" s="189" customFormat="1" ht="30.75" customHeight="1">
      <c r="A7" s="190"/>
      <c r="B7" s="771"/>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769"/>
    </row>
    <row r="8" spans="1:19" s="82" customFormat="1">
      <c r="A8" s="81">
        <v>1</v>
      </c>
      <c r="B8" s="1" t="s">
        <v>51</v>
      </c>
      <c r="C8" s="576">
        <v>351</v>
      </c>
      <c r="D8" s="576"/>
      <c r="E8" s="576">
        <v>0</v>
      </c>
      <c r="F8" s="575"/>
      <c r="G8" s="576">
        <v>0</v>
      </c>
      <c r="H8" s="576"/>
      <c r="I8" s="576">
        <v>0</v>
      </c>
      <c r="J8" s="576"/>
      <c r="K8" s="576">
        <v>0</v>
      </c>
      <c r="L8" s="576"/>
      <c r="M8" s="576">
        <v>0</v>
      </c>
      <c r="N8" s="576"/>
      <c r="O8" s="576">
        <v>0</v>
      </c>
      <c r="P8" s="576"/>
      <c r="Q8" s="576">
        <v>0</v>
      </c>
      <c r="R8" s="575"/>
      <c r="S8" s="197">
        <f>$C$6*SUM(C8:D8)+$E$6*SUM(E8:F8)+$G$6*SUM(G8:H8)+$I$6*SUM(I8:J8)+$K$6*SUM(K8:L8)+$M$6*SUM(M8:N8)+$O$6*SUM(O8:P8)+$Q$6*SUM(Q8:R8)</f>
        <v>0</v>
      </c>
    </row>
    <row r="9" spans="1:19" s="82" customFormat="1">
      <c r="A9" s="81">
        <v>2</v>
      </c>
      <c r="B9" s="1" t="s">
        <v>52</v>
      </c>
      <c r="C9" s="576">
        <v>0</v>
      </c>
      <c r="D9" s="576"/>
      <c r="E9" s="576">
        <v>0</v>
      </c>
      <c r="F9" s="576"/>
      <c r="G9" s="576">
        <v>0</v>
      </c>
      <c r="H9" s="576"/>
      <c r="I9" s="576">
        <v>0</v>
      </c>
      <c r="J9" s="576"/>
      <c r="K9" s="576">
        <v>0</v>
      </c>
      <c r="L9" s="576"/>
      <c r="M9" s="576">
        <v>0</v>
      </c>
      <c r="N9" s="576"/>
      <c r="O9" s="576">
        <v>0</v>
      </c>
      <c r="P9" s="576"/>
      <c r="Q9" s="576">
        <v>0</v>
      </c>
      <c r="R9" s="575"/>
      <c r="S9" s="197">
        <f t="shared" ref="S9:S21" si="0">$C$6*SUM(C9:D9)+$E$6*SUM(E9:F9)+$G$6*SUM(G9:H9)+$I$6*SUM(I9:J9)+$K$6*SUM(K9:L9)+$M$6*SUM(M9:N9)+$O$6*SUM(O9:P9)+$Q$6*SUM(Q9:R9)</f>
        <v>0</v>
      </c>
    </row>
    <row r="10" spans="1:19" s="82" customFormat="1">
      <c r="A10" s="81">
        <v>3</v>
      </c>
      <c r="B10" s="1" t="s">
        <v>164</v>
      </c>
      <c r="C10" s="576">
        <v>0</v>
      </c>
      <c r="D10" s="576"/>
      <c r="E10" s="576">
        <v>0</v>
      </c>
      <c r="F10" s="576"/>
      <c r="G10" s="576">
        <v>0</v>
      </c>
      <c r="H10" s="576"/>
      <c r="I10" s="576">
        <v>0</v>
      </c>
      <c r="J10" s="576"/>
      <c r="K10" s="576">
        <v>0</v>
      </c>
      <c r="L10" s="576"/>
      <c r="M10" s="576">
        <v>0</v>
      </c>
      <c r="N10" s="576"/>
      <c r="O10" s="576">
        <v>0</v>
      </c>
      <c r="P10" s="576"/>
      <c r="Q10" s="576">
        <v>0</v>
      </c>
      <c r="R10" s="575"/>
      <c r="S10" s="197">
        <f t="shared" si="0"/>
        <v>0</v>
      </c>
    </row>
    <row r="11" spans="1:19" s="82" customFormat="1">
      <c r="A11" s="81">
        <v>4</v>
      </c>
      <c r="B11" s="1" t="s">
        <v>53</v>
      </c>
      <c r="C11" s="576">
        <v>0</v>
      </c>
      <c r="D11" s="576"/>
      <c r="E11" s="576">
        <v>0</v>
      </c>
      <c r="F11" s="576"/>
      <c r="G11" s="576">
        <v>0</v>
      </c>
      <c r="H11" s="576"/>
      <c r="I11" s="576">
        <v>0</v>
      </c>
      <c r="J11" s="576"/>
      <c r="K11" s="576">
        <v>0</v>
      </c>
      <c r="L11" s="576"/>
      <c r="M11" s="576">
        <v>0</v>
      </c>
      <c r="N11" s="576"/>
      <c r="O11" s="576">
        <v>0</v>
      </c>
      <c r="P11" s="576"/>
      <c r="Q11" s="576">
        <v>0</v>
      </c>
      <c r="R11" s="575"/>
      <c r="S11" s="197">
        <f t="shared" si="0"/>
        <v>0</v>
      </c>
    </row>
    <row r="12" spans="1:19" s="82" customFormat="1">
      <c r="A12" s="81">
        <v>5</v>
      </c>
      <c r="B12" s="1" t="s">
        <v>54</v>
      </c>
      <c r="C12" s="576">
        <v>0</v>
      </c>
      <c r="D12" s="576"/>
      <c r="E12" s="576">
        <v>0</v>
      </c>
      <c r="F12" s="576"/>
      <c r="G12" s="576">
        <v>0</v>
      </c>
      <c r="H12" s="576"/>
      <c r="I12" s="576">
        <v>0</v>
      </c>
      <c r="J12" s="576"/>
      <c r="K12" s="576">
        <v>0</v>
      </c>
      <c r="L12" s="576"/>
      <c r="M12" s="576">
        <v>0</v>
      </c>
      <c r="N12" s="576"/>
      <c r="O12" s="576">
        <v>0</v>
      </c>
      <c r="P12" s="576"/>
      <c r="Q12" s="576">
        <v>0</v>
      </c>
      <c r="R12" s="575"/>
      <c r="S12" s="197">
        <f t="shared" si="0"/>
        <v>0</v>
      </c>
    </row>
    <row r="13" spans="1:19" s="82" customFormat="1">
      <c r="A13" s="81">
        <v>6</v>
      </c>
      <c r="B13" s="1" t="s">
        <v>55</v>
      </c>
      <c r="C13" s="576">
        <v>0</v>
      </c>
      <c r="D13" s="576"/>
      <c r="E13" s="576">
        <v>5460204.2932000002</v>
      </c>
      <c r="F13" s="576"/>
      <c r="G13" s="576">
        <v>0</v>
      </c>
      <c r="H13" s="576"/>
      <c r="I13" s="576">
        <v>0.54209999972954392</v>
      </c>
      <c r="J13" s="576"/>
      <c r="K13" s="576">
        <v>0</v>
      </c>
      <c r="L13" s="576"/>
      <c r="M13" s="576">
        <v>1438633</v>
      </c>
      <c r="N13" s="576">
        <v>0</v>
      </c>
      <c r="O13" s="576">
        <v>0</v>
      </c>
      <c r="P13" s="576"/>
      <c r="Q13" s="576">
        <v>0</v>
      </c>
      <c r="R13" s="575"/>
      <c r="S13" s="197">
        <f t="shared" si="0"/>
        <v>2530674.1296899999</v>
      </c>
    </row>
    <row r="14" spans="1:19" s="82" customFormat="1">
      <c r="A14" s="81">
        <v>7</v>
      </c>
      <c r="B14" s="1" t="s">
        <v>56</v>
      </c>
      <c r="C14" s="576">
        <v>0</v>
      </c>
      <c r="D14" s="576">
        <v>0</v>
      </c>
      <c r="E14" s="576">
        <v>0</v>
      </c>
      <c r="F14" s="576">
        <v>0</v>
      </c>
      <c r="G14" s="576">
        <v>0</v>
      </c>
      <c r="H14" s="576"/>
      <c r="I14" s="576">
        <v>0</v>
      </c>
      <c r="J14" s="576">
        <v>0</v>
      </c>
      <c r="K14" s="576">
        <v>0</v>
      </c>
      <c r="L14" s="576"/>
      <c r="M14" s="576">
        <v>99530110.867577776</v>
      </c>
      <c r="N14" s="576">
        <v>113826</v>
      </c>
      <c r="O14" s="576">
        <v>0</v>
      </c>
      <c r="P14" s="576">
        <v>0</v>
      </c>
      <c r="Q14" s="576">
        <v>0</v>
      </c>
      <c r="R14" s="575">
        <v>0</v>
      </c>
      <c r="S14" s="197">
        <f t="shared" si="0"/>
        <v>99643936.867577776</v>
      </c>
    </row>
    <row r="15" spans="1:19" s="82" customFormat="1">
      <c r="A15" s="81">
        <v>8</v>
      </c>
      <c r="B15" s="1" t="s">
        <v>57</v>
      </c>
      <c r="C15" s="576">
        <v>0</v>
      </c>
      <c r="D15" s="576"/>
      <c r="E15" s="576">
        <v>0</v>
      </c>
      <c r="F15" s="576"/>
      <c r="G15" s="576">
        <v>0</v>
      </c>
      <c r="H15" s="576"/>
      <c r="I15" s="576">
        <v>0</v>
      </c>
      <c r="J15" s="576"/>
      <c r="K15" s="576">
        <v>0</v>
      </c>
      <c r="L15" s="576">
        <v>0</v>
      </c>
      <c r="M15" s="576">
        <v>0</v>
      </c>
      <c r="N15" s="576">
        <v>0</v>
      </c>
      <c r="O15" s="576">
        <v>0</v>
      </c>
      <c r="P15" s="576">
        <v>0</v>
      </c>
      <c r="Q15" s="576">
        <v>0</v>
      </c>
      <c r="R15" s="575"/>
      <c r="S15" s="197">
        <f t="shared" si="0"/>
        <v>0</v>
      </c>
    </row>
    <row r="16" spans="1:19" s="82" customFormat="1">
      <c r="A16" s="81">
        <v>9</v>
      </c>
      <c r="B16" s="1" t="s">
        <v>58</v>
      </c>
      <c r="C16" s="576">
        <v>2308.4076694337018</v>
      </c>
      <c r="D16" s="576"/>
      <c r="E16" s="576">
        <v>0</v>
      </c>
      <c r="F16" s="576"/>
      <c r="G16" s="576">
        <v>6322880.8637088602</v>
      </c>
      <c r="H16" s="576">
        <v>0</v>
      </c>
      <c r="I16" s="576">
        <v>0</v>
      </c>
      <c r="J16" s="576"/>
      <c r="K16" s="576">
        <v>0</v>
      </c>
      <c r="L16" s="576"/>
      <c r="M16" s="576">
        <v>0</v>
      </c>
      <c r="N16" s="576"/>
      <c r="O16" s="576">
        <v>0</v>
      </c>
      <c r="P16" s="576"/>
      <c r="Q16" s="576">
        <v>0</v>
      </c>
      <c r="R16" s="575"/>
      <c r="S16" s="197">
        <f t="shared" si="0"/>
        <v>2213008.3022981011</v>
      </c>
    </row>
    <row r="17" spans="1:19" s="82" customFormat="1">
      <c r="A17" s="81">
        <v>10</v>
      </c>
      <c r="B17" s="1" t="s">
        <v>59</v>
      </c>
      <c r="C17" s="576">
        <v>8874.2247895286964</v>
      </c>
      <c r="D17" s="576"/>
      <c r="E17" s="576">
        <v>0</v>
      </c>
      <c r="F17" s="576"/>
      <c r="G17" s="576">
        <v>0</v>
      </c>
      <c r="H17" s="576"/>
      <c r="I17" s="576">
        <v>2955344.5351356673</v>
      </c>
      <c r="J17" s="576"/>
      <c r="K17" s="576">
        <v>0</v>
      </c>
      <c r="L17" s="576"/>
      <c r="M17" s="576">
        <v>19329104.157506172</v>
      </c>
      <c r="N17" s="576"/>
      <c r="O17" s="576">
        <v>35773100.99745629</v>
      </c>
      <c r="P17" s="576"/>
      <c r="Q17" s="576">
        <v>0</v>
      </c>
      <c r="R17" s="575"/>
      <c r="S17" s="197">
        <f t="shared" si="0"/>
        <v>74466427.92125845</v>
      </c>
    </row>
    <row r="18" spans="1:19" s="82" customFormat="1">
      <c r="A18" s="81">
        <v>11</v>
      </c>
      <c r="B18" s="1" t="s">
        <v>60</v>
      </c>
      <c r="C18" s="576">
        <v>0</v>
      </c>
      <c r="D18" s="576"/>
      <c r="E18" s="576">
        <v>0</v>
      </c>
      <c r="F18" s="576"/>
      <c r="G18" s="576">
        <v>0</v>
      </c>
      <c r="H18" s="576"/>
      <c r="I18" s="576">
        <v>0</v>
      </c>
      <c r="J18" s="576"/>
      <c r="K18" s="576">
        <v>0</v>
      </c>
      <c r="L18" s="576"/>
      <c r="M18" s="576">
        <v>0</v>
      </c>
      <c r="N18" s="576"/>
      <c r="O18" s="576">
        <v>0</v>
      </c>
      <c r="P18" s="576"/>
      <c r="Q18" s="576">
        <v>0</v>
      </c>
      <c r="R18" s="575"/>
      <c r="S18" s="197">
        <f t="shared" si="0"/>
        <v>0</v>
      </c>
    </row>
    <row r="19" spans="1:19" s="82" customFormat="1">
      <c r="A19" s="81">
        <v>12</v>
      </c>
      <c r="B19" s="1" t="s">
        <v>61</v>
      </c>
      <c r="C19" s="576">
        <v>0</v>
      </c>
      <c r="D19" s="576"/>
      <c r="E19" s="576">
        <v>0</v>
      </c>
      <c r="F19" s="576"/>
      <c r="G19" s="576">
        <v>0</v>
      </c>
      <c r="H19" s="576"/>
      <c r="I19" s="576">
        <v>0</v>
      </c>
      <c r="J19" s="576"/>
      <c r="K19" s="576">
        <v>0</v>
      </c>
      <c r="L19" s="576"/>
      <c r="M19" s="576">
        <v>0</v>
      </c>
      <c r="N19" s="576"/>
      <c r="O19" s="576">
        <v>0</v>
      </c>
      <c r="P19" s="576"/>
      <c r="Q19" s="576">
        <v>0</v>
      </c>
      <c r="R19" s="575"/>
      <c r="S19" s="197">
        <f t="shared" si="0"/>
        <v>0</v>
      </c>
    </row>
    <row r="20" spans="1:19" s="82" customFormat="1">
      <c r="A20" s="81">
        <v>13</v>
      </c>
      <c r="B20" s="1" t="s">
        <v>144</v>
      </c>
      <c r="C20" s="576">
        <v>0</v>
      </c>
      <c r="D20" s="576"/>
      <c r="E20" s="576">
        <v>0</v>
      </c>
      <c r="F20" s="576"/>
      <c r="G20" s="576">
        <v>0</v>
      </c>
      <c r="H20" s="576"/>
      <c r="I20" s="576">
        <v>0</v>
      </c>
      <c r="J20" s="576"/>
      <c r="K20" s="576">
        <v>0</v>
      </c>
      <c r="L20" s="576"/>
      <c r="M20" s="576">
        <v>0</v>
      </c>
      <c r="N20" s="576"/>
      <c r="O20" s="576">
        <v>0</v>
      </c>
      <c r="P20" s="576"/>
      <c r="Q20" s="576">
        <v>0</v>
      </c>
      <c r="R20" s="575"/>
      <c r="S20" s="197">
        <f t="shared" si="0"/>
        <v>0</v>
      </c>
    </row>
    <row r="21" spans="1:19" s="82" customFormat="1">
      <c r="A21" s="81">
        <v>14</v>
      </c>
      <c r="B21" s="1" t="s">
        <v>63</v>
      </c>
      <c r="C21" s="576">
        <v>175788349.9339</v>
      </c>
      <c r="D21" s="576"/>
      <c r="E21" s="576">
        <v>0</v>
      </c>
      <c r="F21" s="576"/>
      <c r="G21" s="576">
        <v>0</v>
      </c>
      <c r="H21" s="576"/>
      <c r="I21" s="576">
        <v>0</v>
      </c>
      <c r="J21" s="576"/>
      <c r="K21" s="576">
        <v>0</v>
      </c>
      <c r="L21" s="576"/>
      <c r="M21" s="576">
        <v>101337008.98</v>
      </c>
      <c r="N21" s="576"/>
      <c r="O21" s="576">
        <v>0</v>
      </c>
      <c r="P21" s="576"/>
      <c r="Q21" s="576">
        <v>283145</v>
      </c>
      <c r="R21" s="575"/>
      <c r="S21" s="197">
        <f t="shared" si="0"/>
        <v>102044871.48</v>
      </c>
    </row>
    <row r="22" spans="1:19" ht="13.5" thickBot="1">
      <c r="A22" s="83"/>
      <c r="B22" s="84" t="s">
        <v>64</v>
      </c>
      <c r="C22" s="85">
        <f>SUM(C8:C21)</f>
        <v>175799883.56635895</v>
      </c>
      <c r="D22" s="85">
        <f t="shared" ref="D22:J22" si="1">SUM(D8:D21)</f>
        <v>0</v>
      </c>
      <c r="E22" s="85">
        <f t="shared" si="1"/>
        <v>5460204.2932000002</v>
      </c>
      <c r="F22" s="85">
        <f t="shared" si="1"/>
        <v>0</v>
      </c>
      <c r="G22" s="85">
        <f t="shared" si="1"/>
        <v>6322880.8637088602</v>
      </c>
      <c r="H22" s="85">
        <f t="shared" si="1"/>
        <v>0</v>
      </c>
      <c r="I22" s="85">
        <f t="shared" si="1"/>
        <v>2955345.077235667</v>
      </c>
      <c r="J22" s="85">
        <f t="shared" si="1"/>
        <v>0</v>
      </c>
      <c r="K22" s="85">
        <f t="shared" ref="K22:S22" si="2">SUM(K8:K21)</f>
        <v>0</v>
      </c>
      <c r="L22" s="85">
        <f t="shared" si="2"/>
        <v>0</v>
      </c>
      <c r="M22" s="85">
        <f t="shared" si="2"/>
        <v>221634857.00508395</v>
      </c>
      <c r="N22" s="85">
        <f t="shared" si="2"/>
        <v>113826</v>
      </c>
      <c r="O22" s="85">
        <f t="shared" si="2"/>
        <v>35773100.99745629</v>
      </c>
      <c r="P22" s="85">
        <f t="shared" si="2"/>
        <v>0</v>
      </c>
      <c r="Q22" s="85">
        <f t="shared" si="2"/>
        <v>283145</v>
      </c>
      <c r="R22" s="85">
        <f t="shared" si="2"/>
        <v>0</v>
      </c>
      <c r="S22" s="198">
        <f t="shared" si="2"/>
        <v>280898918.70082432</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60" zoomScaleNormal="60" workbookViewId="0">
      <pane xSplit="2" ySplit="6" topLeftCell="O7" activePane="bottomRight" state="frozen"/>
      <selection activeCell="B2" sqref="B2"/>
      <selection pane="topRight" activeCell="B2" sqref="B2"/>
      <selection pane="bottomLeft" activeCell="B2" sqref="B2"/>
      <selection pane="bottomRight" activeCell="C7" sqref="C7:U20"/>
    </sheetView>
  </sheetViews>
  <sheetFormatPr defaultColWidth="9.28515625" defaultRowHeight="12.75"/>
  <cols>
    <col min="1" max="1" width="10.5703125" style="4" bestFit="1" customWidth="1"/>
    <col min="2" max="2" width="63.7109375" style="4" bestFit="1" customWidth="1"/>
    <col min="3" max="3" width="19" style="4" customWidth="1"/>
    <col min="4" max="4" width="19.5703125" style="4"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17"/>
  </cols>
  <sheetData>
    <row r="1" spans="1:22">
      <c r="A1" s="2" t="s">
        <v>30</v>
      </c>
      <c r="B1" s="3" t="str">
        <f>'Info '!C2</f>
        <v>JSC "VTB Bank (Georgia)"</v>
      </c>
    </row>
    <row r="2" spans="1:22">
      <c r="A2" s="2" t="s">
        <v>31</v>
      </c>
      <c r="B2" s="326">
        <f>'Info '!D2</f>
        <v>45747</v>
      </c>
    </row>
    <row r="4" spans="1:22" ht="13.5" thickBot="1">
      <c r="A4" s="4" t="s">
        <v>243</v>
      </c>
      <c r="B4" s="86" t="s">
        <v>50</v>
      </c>
      <c r="V4" s="18" t="s">
        <v>35</v>
      </c>
    </row>
    <row r="5" spans="1:22" ht="12.75" customHeight="1">
      <c r="A5" s="87"/>
      <c r="B5" s="88"/>
      <c r="C5" s="772" t="s">
        <v>169</v>
      </c>
      <c r="D5" s="773"/>
      <c r="E5" s="773"/>
      <c r="F5" s="773"/>
      <c r="G5" s="773"/>
      <c r="H5" s="773"/>
      <c r="I5" s="773"/>
      <c r="J5" s="773"/>
      <c r="K5" s="773"/>
      <c r="L5" s="774"/>
      <c r="M5" s="775" t="s">
        <v>170</v>
      </c>
      <c r="N5" s="776"/>
      <c r="O5" s="776"/>
      <c r="P5" s="776"/>
      <c r="Q5" s="776"/>
      <c r="R5" s="776"/>
      <c r="S5" s="777"/>
      <c r="T5" s="780" t="s">
        <v>241</v>
      </c>
      <c r="U5" s="780" t="s">
        <v>242</v>
      </c>
      <c r="V5" s="778" t="s">
        <v>76</v>
      </c>
    </row>
    <row r="6" spans="1:22" s="52" customFormat="1" ht="102">
      <c r="A6" s="49"/>
      <c r="B6" s="89"/>
      <c r="C6" s="90" t="s">
        <v>65</v>
      </c>
      <c r="D6" s="163" t="s">
        <v>66</v>
      </c>
      <c r="E6" s="116" t="s">
        <v>172</v>
      </c>
      <c r="F6" s="116" t="s">
        <v>173</v>
      </c>
      <c r="G6" s="163" t="s">
        <v>176</v>
      </c>
      <c r="H6" s="163" t="s">
        <v>171</v>
      </c>
      <c r="I6" s="163" t="s">
        <v>67</v>
      </c>
      <c r="J6" s="163" t="s">
        <v>68</v>
      </c>
      <c r="K6" s="91" t="s">
        <v>69</v>
      </c>
      <c r="L6" s="92" t="s">
        <v>70</v>
      </c>
      <c r="M6" s="90" t="s">
        <v>174</v>
      </c>
      <c r="N6" s="91" t="s">
        <v>71</v>
      </c>
      <c r="O6" s="91" t="s">
        <v>72</v>
      </c>
      <c r="P6" s="91" t="s">
        <v>73</v>
      </c>
      <c r="Q6" s="91" t="s">
        <v>74</v>
      </c>
      <c r="R6" s="91" t="s">
        <v>75</v>
      </c>
      <c r="S6" s="183" t="s">
        <v>175</v>
      </c>
      <c r="T6" s="781"/>
      <c r="U6" s="781"/>
      <c r="V6" s="779"/>
    </row>
    <row r="7" spans="1:22" s="82" customFormat="1">
      <c r="A7" s="93">
        <v>1</v>
      </c>
      <c r="B7" s="1" t="s">
        <v>51</v>
      </c>
      <c r="C7" s="574"/>
      <c r="D7" s="574">
        <v>0</v>
      </c>
      <c r="E7" s="574"/>
      <c r="F7" s="574"/>
      <c r="G7" s="574"/>
      <c r="H7" s="574"/>
      <c r="I7" s="574"/>
      <c r="J7" s="574">
        <v>0</v>
      </c>
      <c r="K7" s="574"/>
      <c r="L7" s="573"/>
      <c r="M7" s="572"/>
      <c r="N7" s="574"/>
      <c r="O7" s="574"/>
      <c r="P7" s="574"/>
      <c r="Q7" s="574"/>
      <c r="R7" s="574"/>
      <c r="S7" s="573"/>
      <c r="T7" s="571">
        <v>0</v>
      </c>
      <c r="U7" s="570"/>
      <c r="V7" s="95">
        <f>SUM(C7:S7)</f>
        <v>0</v>
      </c>
    </row>
    <row r="8" spans="1:22" s="82" customFormat="1">
      <c r="A8" s="93">
        <v>2</v>
      </c>
      <c r="B8" s="1" t="s">
        <v>52</v>
      </c>
      <c r="C8" s="574"/>
      <c r="D8" s="574">
        <v>0</v>
      </c>
      <c r="E8" s="574"/>
      <c r="F8" s="574"/>
      <c r="G8" s="574"/>
      <c r="H8" s="574"/>
      <c r="I8" s="574"/>
      <c r="J8" s="574">
        <v>0</v>
      </c>
      <c r="K8" s="574"/>
      <c r="L8" s="573"/>
      <c r="M8" s="572"/>
      <c r="N8" s="574"/>
      <c r="O8" s="574"/>
      <c r="P8" s="574"/>
      <c r="Q8" s="574"/>
      <c r="R8" s="574"/>
      <c r="S8" s="573"/>
      <c r="T8" s="570">
        <v>0</v>
      </c>
      <c r="U8" s="570"/>
      <c r="V8" s="95">
        <f t="shared" ref="V8:V20" si="0">SUM(C8:S8)</f>
        <v>0</v>
      </c>
    </row>
    <row r="9" spans="1:22" s="82" customFormat="1">
      <c r="A9" s="93">
        <v>3</v>
      </c>
      <c r="B9" s="1" t="s">
        <v>165</v>
      </c>
      <c r="C9" s="574"/>
      <c r="D9" s="574">
        <v>0</v>
      </c>
      <c r="E9" s="574"/>
      <c r="F9" s="574"/>
      <c r="G9" s="574"/>
      <c r="H9" s="574"/>
      <c r="I9" s="574"/>
      <c r="J9" s="574">
        <v>0</v>
      </c>
      <c r="K9" s="574"/>
      <c r="L9" s="573"/>
      <c r="M9" s="572"/>
      <c r="N9" s="574"/>
      <c r="O9" s="574"/>
      <c r="P9" s="574"/>
      <c r="Q9" s="574"/>
      <c r="R9" s="574"/>
      <c r="S9" s="573"/>
      <c r="T9" s="570">
        <v>0</v>
      </c>
      <c r="U9" s="570"/>
      <c r="V9" s="95">
        <f t="shared" si="0"/>
        <v>0</v>
      </c>
    </row>
    <row r="10" spans="1:22" s="82" customFormat="1">
      <c r="A10" s="93">
        <v>4</v>
      </c>
      <c r="B10" s="1" t="s">
        <v>53</v>
      </c>
      <c r="C10" s="574"/>
      <c r="D10" s="574">
        <v>0</v>
      </c>
      <c r="E10" s="574"/>
      <c r="F10" s="574"/>
      <c r="G10" s="574"/>
      <c r="H10" s="574"/>
      <c r="I10" s="574"/>
      <c r="J10" s="574">
        <v>0</v>
      </c>
      <c r="K10" s="574"/>
      <c r="L10" s="573"/>
      <c r="M10" s="572"/>
      <c r="N10" s="574"/>
      <c r="O10" s="574"/>
      <c r="P10" s="574"/>
      <c r="Q10" s="574"/>
      <c r="R10" s="574"/>
      <c r="S10" s="573"/>
      <c r="T10" s="570">
        <v>0</v>
      </c>
      <c r="U10" s="570"/>
      <c r="V10" s="95">
        <f t="shared" si="0"/>
        <v>0</v>
      </c>
    </row>
    <row r="11" spans="1:22" s="82" customFormat="1">
      <c r="A11" s="93">
        <v>5</v>
      </c>
      <c r="B11" s="1" t="s">
        <v>54</v>
      </c>
      <c r="C11" s="574"/>
      <c r="D11" s="574">
        <v>0</v>
      </c>
      <c r="E11" s="574"/>
      <c r="F11" s="574"/>
      <c r="G11" s="574"/>
      <c r="H11" s="574"/>
      <c r="I11" s="574"/>
      <c r="J11" s="574">
        <v>0</v>
      </c>
      <c r="K11" s="574"/>
      <c r="L11" s="573"/>
      <c r="M11" s="572"/>
      <c r="N11" s="574"/>
      <c r="O11" s="574"/>
      <c r="P11" s="574"/>
      <c r="Q11" s="574"/>
      <c r="R11" s="574"/>
      <c r="S11" s="573"/>
      <c r="T11" s="570">
        <v>0</v>
      </c>
      <c r="U11" s="570"/>
      <c r="V11" s="95">
        <f t="shared" si="0"/>
        <v>0</v>
      </c>
    </row>
    <row r="12" spans="1:22" s="82" customFormat="1">
      <c r="A12" s="93">
        <v>6</v>
      </c>
      <c r="B12" s="1" t="s">
        <v>55</v>
      </c>
      <c r="C12" s="574"/>
      <c r="D12" s="574">
        <v>0</v>
      </c>
      <c r="E12" s="574"/>
      <c r="F12" s="574"/>
      <c r="G12" s="574"/>
      <c r="H12" s="574"/>
      <c r="I12" s="574"/>
      <c r="J12" s="574">
        <v>0</v>
      </c>
      <c r="K12" s="574"/>
      <c r="L12" s="573"/>
      <c r="M12" s="572"/>
      <c r="N12" s="574"/>
      <c r="O12" s="574"/>
      <c r="P12" s="574"/>
      <c r="Q12" s="574"/>
      <c r="R12" s="574"/>
      <c r="S12" s="573"/>
      <c r="T12" s="570">
        <v>0</v>
      </c>
      <c r="U12" s="570"/>
      <c r="V12" s="95">
        <f t="shared" si="0"/>
        <v>0</v>
      </c>
    </row>
    <row r="13" spans="1:22" s="82" customFormat="1">
      <c r="A13" s="93">
        <v>7</v>
      </c>
      <c r="B13" s="1" t="s">
        <v>56</v>
      </c>
      <c r="C13" s="574"/>
      <c r="D13" s="574">
        <v>21235</v>
      </c>
      <c r="E13" s="574"/>
      <c r="F13" s="574"/>
      <c r="G13" s="574"/>
      <c r="H13" s="574"/>
      <c r="I13" s="574"/>
      <c r="J13" s="574">
        <v>0</v>
      </c>
      <c r="K13" s="574"/>
      <c r="L13" s="573"/>
      <c r="M13" s="572"/>
      <c r="N13" s="574"/>
      <c r="O13" s="574"/>
      <c r="P13" s="574"/>
      <c r="Q13" s="574"/>
      <c r="R13" s="574"/>
      <c r="S13" s="573"/>
      <c r="T13" s="570">
        <v>0</v>
      </c>
      <c r="U13" s="570">
        <v>21235</v>
      </c>
      <c r="V13" s="95">
        <f t="shared" si="0"/>
        <v>21235</v>
      </c>
    </row>
    <row r="14" spans="1:22" s="82" customFormat="1">
      <c r="A14" s="93">
        <v>8</v>
      </c>
      <c r="B14" s="1" t="s">
        <v>57</v>
      </c>
      <c r="C14" s="574"/>
      <c r="D14" s="574">
        <v>0</v>
      </c>
      <c r="E14" s="574"/>
      <c r="F14" s="574"/>
      <c r="G14" s="574"/>
      <c r="H14" s="574"/>
      <c r="I14" s="574"/>
      <c r="J14" s="574">
        <v>0</v>
      </c>
      <c r="K14" s="574"/>
      <c r="L14" s="573"/>
      <c r="M14" s="572"/>
      <c r="N14" s="574"/>
      <c r="O14" s="574"/>
      <c r="P14" s="574"/>
      <c r="Q14" s="574"/>
      <c r="R14" s="574"/>
      <c r="S14" s="573"/>
      <c r="T14" s="570">
        <v>0</v>
      </c>
      <c r="U14" s="570">
        <v>0</v>
      </c>
      <c r="V14" s="95">
        <f t="shared" si="0"/>
        <v>0</v>
      </c>
    </row>
    <row r="15" spans="1:22" s="82" customFormat="1">
      <c r="A15" s="93">
        <v>9</v>
      </c>
      <c r="B15" s="1" t="s">
        <v>58</v>
      </c>
      <c r="C15" s="574"/>
      <c r="D15" s="574">
        <v>0</v>
      </c>
      <c r="E15" s="574"/>
      <c r="F15" s="574"/>
      <c r="G15" s="574"/>
      <c r="H15" s="574"/>
      <c r="I15" s="574"/>
      <c r="J15" s="574">
        <v>0</v>
      </c>
      <c r="K15" s="574"/>
      <c r="L15" s="573"/>
      <c r="M15" s="572"/>
      <c r="N15" s="574"/>
      <c r="O15" s="574"/>
      <c r="P15" s="574"/>
      <c r="Q15" s="574"/>
      <c r="R15" s="574"/>
      <c r="S15" s="573"/>
      <c r="T15" s="570">
        <v>0</v>
      </c>
      <c r="U15" s="570"/>
      <c r="V15" s="95">
        <f t="shared" si="0"/>
        <v>0</v>
      </c>
    </row>
    <row r="16" spans="1:22" s="82" customFormat="1">
      <c r="A16" s="93">
        <v>10</v>
      </c>
      <c r="B16" s="1" t="s">
        <v>59</v>
      </c>
      <c r="C16" s="574"/>
      <c r="D16" s="574">
        <v>200000</v>
      </c>
      <c r="E16" s="574"/>
      <c r="F16" s="574"/>
      <c r="G16" s="574"/>
      <c r="H16" s="574"/>
      <c r="I16" s="574"/>
      <c r="J16" s="574">
        <v>0</v>
      </c>
      <c r="K16" s="574"/>
      <c r="L16" s="573"/>
      <c r="M16" s="572"/>
      <c r="N16" s="574"/>
      <c r="O16" s="574"/>
      <c r="P16" s="574"/>
      <c r="Q16" s="574"/>
      <c r="R16" s="574"/>
      <c r="S16" s="573"/>
      <c r="T16" s="570">
        <v>200000</v>
      </c>
      <c r="U16" s="570"/>
      <c r="V16" s="95">
        <f t="shared" si="0"/>
        <v>200000</v>
      </c>
    </row>
    <row r="17" spans="1:22" s="82" customFormat="1">
      <c r="A17" s="93">
        <v>11</v>
      </c>
      <c r="B17" s="1" t="s">
        <v>60</v>
      </c>
      <c r="C17" s="574"/>
      <c r="D17" s="574">
        <v>0</v>
      </c>
      <c r="E17" s="574"/>
      <c r="F17" s="574"/>
      <c r="G17" s="574"/>
      <c r="H17" s="574"/>
      <c r="I17" s="574"/>
      <c r="J17" s="574">
        <v>0</v>
      </c>
      <c r="K17" s="574"/>
      <c r="L17" s="573"/>
      <c r="M17" s="572"/>
      <c r="N17" s="574"/>
      <c r="O17" s="574"/>
      <c r="P17" s="574"/>
      <c r="Q17" s="574"/>
      <c r="R17" s="574"/>
      <c r="S17" s="573"/>
      <c r="T17" s="570">
        <v>0</v>
      </c>
      <c r="U17" s="570"/>
      <c r="V17" s="95">
        <f t="shared" si="0"/>
        <v>0</v>
      </c>
    </row>
    <row r="18" spans="1:22" s="82" customFormat="1">
      <c r="A18" s="93">
        <v>12</v>
      </c>
      <c r="B18" s="1" t="s">
        <v>61</v>
      </c>
      <c r="C18" s="574"/>
      <c r="D18" s="574">
        <v>0</v>
      </c>
      <c r="E18" s="574"/>
      <c r="F18" s="574"/>
      <c r="G18" s="574"/>
      <c r="H18" s="574"/>
      <c r="I18" s="574"/>
      <c r="J18" s="574">
        <v>0</v>
      </c>
      <c r="K18" s="574"/>
      <c r="L18" s="573"/>
      <c r="M18" s="572"/>
      <c r="N18" s="574"/>
      <c r="O18" s="574"/>
      <c r="P18" s="574"/>
      <c r="Q18" s="574"/>
      <c r="R18" s="574"/>
      <c r="S18" s="573"/>
      <c r="T18" s="570">
        <v>0</v>
      </c>
      <c r="U18" s="570"/>
      <c r="V18" s="95">
        <f t="shared" si="0"/>
        <v>0</v>
      </c>
    </row>
    <row r="19" spans="1:22" s="82" customFormat="1">
      <c r="A19" s="93">
        <v>13</v>
      </c>
      <c r="B19" s="1" t="s">
        <v>62</v>
      </c>
      <c r="C19" s="574"/>
      <c r="D19" s="574">
        <v>0</v>
      </c>
      <c r="E19" s="574"/>
      <c r="F19" s="574"/>
      <c r="G19" s="574"/>
      <c r="H19" s="574"/>
      <c r="I19" s="574"/>
      <c r="J19" s="574">
        <v>0</v>
      </c>
      <c r="K19" s="574"/>
      <c r="L19" s="573"/>
      <c r="M19" s="572"/>
      <c r="N19" s="574"/>
      <c r="O19" s="574"/>
      <c r="P19" s="574"/>
      <c r="Q19" s="574"/>
      <c r="R19" s="574"/>
      <c r="S19" s="573"/>
      <c r="T19" s="570">
        <v>0</v>
      </c>
      <c r="U19" s="570"/>
      <c r="V19" s="95">
        <f t="shared" si="0"/>
        <v>0</v>
      </c>
    </row>
    <row r="20" spans="1:22" s="82" customFormat="1">
      <c r="A20" s="93">
        <v>14</v>
      </c>
      <c r="B20" s="1" t="s">
        <v>63</v>
      </c>
      <c r="C20" s="574"/>
      <c r="D20" s="574">
        <v>0</v>
      </c>
      <c r="E20" s="574"/>
      <c r="F20" s="574"/>
      <c r="G20" s="574"/>
      <c r="H20" s="574"/>
      <c r="I20" s="574"/>
      <c r="J20" s="574">
        <v>0</v>
      </c>
      <c r="K20" s="574"/>
      <c r="L20" s="573"/>
      <c r="M20" s="572"/>
      <c r="N20" s="574"/>
      <c r="O20" s="574"/>
      <c r="P20" s="574"/>
      <c r="Q20" s="574"/>
      <c r="R20" s="574"/>
      <c r="S20" s="573"/>
      <c r="T20" s="570">
        <v>0</v>
      </c>
      <c r="U20" s="570"/>
      <c r="V20" s="95">
        <f t="shared" si="0"/>
        <v>0</v>
      </c>
    </row>
    <row r="21" spans="1:22" ht="13.5" thickBot="1">
      <c r="A21" s="83"/>
      <c r="B21" s="96" t="s">
        <v>64</v>
      </c>
      <c r="C21" s="97">
        <f>SUM(C7:C20)</f>
        <v>0</v>
      </c>
      <c r="D21" s="85">
        <f t="shared" ref="D21:V21" si="1">SUM(D7:D20)</f>
        <v>221235</v>
      </c>
      <c r="E21" s="85">
        <f t="shared" si="1"/>
        <v>0</v>
      </c>
      <c r="F21" s="85">
        <f t="shared" si="1"/>
        <v>0</v>
      </c>
      <c r="G21" s="85">
        <f t="shared" si="1"/>
        <v>0</v>
      </c>
      <c r="H21" s="85">
        <f t="shared" si="1"/>
        <v>0</v>
      </c>
      <c r="I21" s="85">
        <f t="shared" si="1"/>
        <v>0</v>
      </c>
      <c r="J21" s="85">
        <f t="shared" si="1"/>
        <v>0</v>
      </c>
      <c r="K21" s="85">
        <f t="shared" si="1"/>
        <v>0</v>
      </c>
      <c r="L21" s="98">
        <f t="shared" si="1"/>
        <v>0</v>
      </c>
      <c r="M21" s="97">
        <f t="shared" si="1"/>
        <v>0</v>
      </c>
      <c r="N21" s="85">
        <f t="shared" si="1"/>
        <v>0</v>
      </c>
      <c r="O21" s="85">
        <f t="shared" si="1"/>
        <v>0</v>
      </c>
      <c r="P21" s="85">
        <f t="shared" si="1"/>
        <v>0</v>
      </c>
      <c r="Q21" s="85">
        <f t="shared" si="1"/>
        <v>0</v>
      </c>
      <c r="R21" s="85">
        <f t="shared" si="1"/>
        <v>0</v>
      </c>
      <c r="S21" s="98">
        <f>SUM(S7:S20)</f>
        <v>0</v>
      </c>
      <c r="T21" s="98">
        <f>SUM(T7:T20)</f>
        <v>200000</v>
      </c>
      <c r="U21" s="98">
        <f t="shared" ref="U21" si="2">SUM(U7:U20)</f>
        <v>21235</v>
      </c>
      <c r="V21" s="99">
        <f t="shared" si="1"/>
        <v>221235</v>
      </c>
    </row>
    <row r="24" spans="1:22">
      <c r="A24" s="7"/>
      <c r="B24" s="7"/>
      <c r="C24" s="26"/>
      <c r="D24" s="26"/>
      <c r="E24" s="26"/>
    </row>
    <row r="25" spans="1:22">
      <c r="A25" s="100"/>
      <c r="B25" s="100"/>
      <c r="C25" s="7"/>
      <c r="D25" s="26"/>
      <c r="E25" s="26"/>
    </row>
    <row r="26" spans="1:22">
      <c r="A26" s="100"/>
      <c r="B26" s="27"/>
      <c r="C26" s="7"/>
      <c r="D26" s="26"/>
      <c r="E26" s="26"/>
    </row>
    <row r="27" spans="1:22">
      <c r="A27" s="100"/>
      <c r="B27" s="100"/>
      <c r="C27" s="7"/>
      <c r="D27" s="26"/>
      <c r="E27" s="26"/>
    </row>
    <row r="28" spans="1:22">
      <c r="A28" s="100"/>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60" zoomScaleNormal="6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4" bestFit="1" customWidth="1"/>
    <col min="2" max="2" width="101.7109375" style="4" customWidth="1"/>
    <col min="3" max="3" width="13.7109375" style="191" customWidth="1"/>
    <col min="4" max="4" width="14.7109375" style="191" bestFit="1" customWidth="1"/>
    <col min="5" max="5" width="17.7109375" style="191" customWidth="1"/>
    <col min="6" max="6" width="15.7109375" style="191" customWidth="1"/>
    <col min="7" max="7" width="17.42578125" style="191" customWidth="1"/>
    <col min="8" max="8" width="15.28515625" style="191" customWidth="1"/>
    <col min="9" max="16384" width="9.28515625" style="17"/>
  </cols>
  <sheetData>
    <row r="1" spans="1:9">
      <c r="A1" s="2" t="s">
        <v>30</v>
      </c>
      <c r="B1" s="4" t="str">
        <f>'Info '!C2</f>
        <v>JSC "VTB Bank (Georgia)"</v>
      </c>
      <c r="C1" s="3"/>
    </row>
    <row r="2" spans="1:9">
      <c r="A2" s="2" t="s">
        <v>31</v>
      </c>
      <c r="B2" s="326">
        <f>'Info '!D2</f>
        <v>45747</v>
      </c>
      <c r="C2" s="326"/>
    </row>
    <row r="4" spans="1:9" ht="13.5" thickBot="1">
      <c r="A4" s="2" t="s">
        <v>150</v>
      </c>
      <c r="B4" s="86" t="s">
        <v>252</v>
      </c>
    </row>
    <row r="5" spans="1:9">
      <c r="A5" s="87"/>
      <c r="B5" s="101"/>
      <c r="C5" s="192" t="s">
        <v>0</v>
      </c>
      <c r="D5" s="192" t="s">
        <v>1</v>
      </c>
      <c r="E5" s="192" t="s">
        <v>2</v>
      </c>
      <c r="F5" s="192" t="s">
        <v>3</v>
      </c>
      <c r="G5" s="193" t="s">
        <v>4</v>
      </c>
      <c r="H5" s="194" t="s">
        <v>5</v>
      </c>
      <c r="I5" s="102"/>
    </row>
    <row r="6" spans="1:9" s="102" customFormat="1" ht="12.75" customHeight="1">
      <c r="A6" s="103"/>
      <c r="B6" s="784" t="s">
        <v>149</v>
      </c>
      <c r="C6" s="786" t="s">
        <v>245</v>
      </c>
      <c r="D6" s="788" t="s">
        <v>244</v>
      </c>
      <c r="E6" s="789"/>
      <c r="F6" s="786" t="s">
        <v>249</v>
      </c>
      <c r="G6" s="786" t="s">
        <v>250</v>
      </c>
      <c r="H6" s="782" t="s">
        <v>248</v>
      </c>
    </row>
    <row r="7" spans="1:9" ht="38.25">
      <c r="A7" s="105"/>
      <c r="B7" s="785"/>
      <c r="C7" s="787"/>
      <c r="D7" s="195" t="s">
        <v>247</v>
      </c>
      <c r="E7" s="195" t="s">
        <v>246</v>
      </c>
      <c r="F7" s="787"/>
      <c r="G7" s="787"/>
      <c r="H7" s="783"/>
      <c r="I7" s="102"/>
    </row>
    <row r="8" spans="1:9">
      <c r="A8" s="103">
        <v>1</v>
      </c>
      <c r="B8" s="1" t="s">
        <v>51</v>
      </c>
      <c r="C8" s="637">
        <v>351</v>
      </c>
      <c r="D8" s="638">
        <v>0</v>
      </c>
      <c r="E8" s="637">
        <v>0</v>
      </c>
      <c r="F8" s="637">
        <v>0</v>
      </c>
      <c r="G8" s="639">
        <v>0</v>
      </c>
      <c r="H8" s="641">
        <f>IFERROR(G8/(C8+E8),)</f>
        <v>0</v>
      </c>
    </row>
    <row r="9" spans="1:9" ht="15" customHeight="1">
      <c r="A9" s="103">
        <v>2</v>
      </c>
      <c r="B9" s="1" t="s">
        <v>52</v>
      </c>
      <c r="C9" s="637">
        <v>0</v>
      </c>
      <c r="D9" s="638">
        <v>0</v>
      </c>
      <c r="E9" s="637">
        <v>0</v>
      </c>
      <c r="F9" s="637">
        <v>0</v>
      </c>
      <c r="G9" s="639">
        <v>0</v>
      </c>
      <c r="H9" s="641">
        <f t="shared" ref="H9:H21" si="0">IFERROR(G9/(C9+E9),)</f>
        <v>0</v>
      </c>
    </row>
    <row r="10" spans="1:9">
      <c r="A10" s="103">
        <v>3</v>
      </c>
      <c r="B10" s="1" t="s">
        <v>165</v>
      </c>
      <c r="C10" s="637">
        <v>0</v>
      </c>
      <c r="D10" s="638">
        <v>0</v>
      </c>
      <c r="E10" s="637">
        <v>0</v>
      </c>
      <c r="F10" s="637">
        <v>0</v>
      </c>
      <c r="G10" s="639">
        <v>0</v>
      </c>
      <c r="H10" s="641">
        <f t="shared" si="0"/>
        <v>0</v>
      </c>
    </row>
    <row r="11" spans="1:9">
      <c r="A11" s="103">
        <v>4</v>
      </c>
      <c r="B11" s="1" t="s">
        <v>53</v>
      </c>
      <c r="C11" s="637">
        <v>0</v>
      </c>
      <c r="D11" s="638">
        <v>0</v>
      </c>
      <c r="E11" s="637">
        <v>0</v>
      </c>
      <c r="F11" s="637">
        <v>0</v>
      </c>
      <c r="G11" s="639">
        <v>0</v>
      </c>
      <c r="H11" s="641">
        <f t="shared" si="0"/>
        <v>0</v>
      </c>
    </row>
    <row r="12" spans="1:9">
      <c r="A12" s="103">
        <v>5</v>
      </c>
      <c r="B12" s="1" t="s">
        <v>54</v>
      </c>
      <c r="C12" s="637">
        <v>0</v>
      </c>
      <c r="D12" s="638">
        <v>0</v>
      </c>
      <c r="E12" s="637">
        <v>0</v>
      </c>
      <c r="F12" s="637">
        <v>0</v>
      </c>
      <c r="G12" s="639">
        <v>0</v>
      </c>
      <c r="H12" s="641">
        <f t="shared" si="0"/>
        <v>0</v>
      </c>
    </row>
    <row r="13" spans="1:9">
      <c r="A13" s="103">
        <v>6</v>
      </c>
      <c r="B13" s="1" t="s">
        <v>55</v>
      </c>
      <c r="C13" s="637">
        <v>6898837.8353000004</v>
      </c>
      <c r="D13" s="638">
        <v>0</v>
      </c>
      <c r="E13" s="637">
        <v>0</v>
      </c>
      <c r="F13" s="637">
        <v>2530674.1296899999</v>
      </c>
      <c r="G13" s="639">
        <v>2530674.1296899999</v>
      </c>
      <c r="H13" s="641">
        <f t="shared" si="0"/>
        <v>0.36682615102808136</v>
      </c>
    </row>
    <row r="14" spans="1:9">
      <c r="A14" s="103">
        <v>7</v>
      </c>
      <c r="B14" s="1" t="s">
        <v>56</v>
      </c>
      <c r="C14" s="637">
        <v>99530110.867577776</v>
      </c>
      <c r="D14" s="638">
        <v>208107.65764873091</v>
      </c>
      <c r="E14" s="637">
        <v>113826.46206630279</v>
      </c>
      <c r="F14" s="638">
        <v>99643937.329644084</v>
      </c>
      <c r="G14" s="640">
        <v>99622702.040812075</v>
      </c>
      <c r="H14" s="641">
        <f t="shared" si="0"/>
        <v>0.99978688830047169</v>
      </c>
    </row>
    <row r="15" spans="1:9">
      <c r="A15" s="103">
        <v>8</v>
      </c>
      <c r="B15" s="1" t="s">
        <v>57</v>
      </c>
      <c r="C15" s="637">
        <v>0</v>
      </c>
      <c r="D15" s="638">
        <v>0</v>
      </c>
      <c r="E15" s="637">
        <v>0</v>
      </c>
      <c r="F15" s="638">
        <v>0</v>
      </c>
      <c r="G15" s="640">
        <v>0</v>
      </c>
      <c r="H15" s="641">
        <f t="shared" si="0"/>
        <v>0</v>
      </c>
    </row>
    <row r="16" spans="1:9">
      <c r="A16" s="103">
        <v>9</v>
      </c>
      <c r="B16" s="1" t="s">
        <v>58</v>
      </c>
      <c r="C16" s="637">
        <v>6325189.2713782936</v>
      </c>
      <c r="D16" s="638">
        <v>0</v>
      </c>
      <c r="E16" s="637">
        <v>0</v>
      </c>
      <c r="F16" s="638">
        <v>2213008.3022981011</v>
      </c>
      <c r="G16" s="640">
        <v>2213008.3022981011</v>
      </c>
      <c r="H16" s="641">
        <f t="shared" si="0"/>
        <v>0.34987226584855607</v>
      </c>
    </row>
    <row r="17" spans="1:8">
      <c r="A17" s="103">
        <v>10</v>
      </c>
      <c r="B17" s="1" t="s">
        <v>59</v>
      </c>
      <c r="C17" s="637">
        <v>58066423.914887659</v>
      </c>
      <c r="D17" s="638">
        <v>0</v>
      </c>
      <c r="E17" s="637">
        <v>0</v>
      </c>
      <c r="F17" s="638">
        <v>74466427.92125845</v>
      </c>
      <c r="G17" s="640">
        <v>74266427.92125845</v>
      </c>
      <c r="H17" s="641">
        <f t="shared" si="0"/>
        <v>1.2789909023864869</v>
      </c>
    </row>
    <row r="18" spans="1:8">
      <c r="A18" s="103">
        <v>11</v>
      </c>
      <c r="B18" s="1" t="s">
        <v>60</v>
      </c>
      <c r="C18" s="637">
        <v>0</v>
      </c>
      <c r="D18" s="638">
        <v>0</v>
      </c>
      <c r="E18" s="637">
        <v>0</v>
      </c>
      <c r="F18" s="638">
        <v>0</v>
      </c>
      <c r="G18" s="640">
        <v>0</v>
      </c>
      <c r="H18" s="641">
        <f t="shared" si="0"/>
        <v>0</v>
      </c>
    </row>
    <row r="19" spans="1:8">
      <c r="A19" s="103">
        <v>12</v>
      </c>
      <c r="B19" s="1" t="s">
        <v>61</v>
      </c>
      <c r="C19" s="637">
        <v>0</v>
      </c>
      <c r="D19" s="638">
        <v>0</v>
      </c>
      <c r="E19" s="637">
        <v>0</v>
      </c>
      <c r="F19" s="638">
        <v>0</v>
      </c>
      <c r="G19" s="640">
        <v>0</v>
      </c>
      <c r="H19" s="641">
        <f t="shared" si="0"/>
        <v>0</v>
      </c>
    </row>
    <row r="20" spans="1:8">
      <c r="A20" s="103">
        <v>13</v>
      </c>
      <c r="B20" s="1" t="s">
        <v>144</v>
      </c>
      <c r="C20" s="637">
        <v>0</v>
      </c>
      <c r="D20" s="638">
        <v>0</v>
      </c>
      <c r="E20" s="637">
        <v>0</v>
      </c>
      <c r="F20" s="638">
        <v>0</v>
      </c>
      <c r="G20" s="640">
        <v>0</v>
      </c>
      <c r="H20" s="641">
        <f t="shared" si="0"/>
        <v>0</v>
      </c>
    </row>
    <row r="21" spans="1:8">
      <c r="A21" s="103">
        <v>14</v>
      </c>
      <c r="B21" s="1" t="s">
        <v>63</v>
      </c>
      <c r="C21" s="637">
        <v>277408503.91390002</v>
      </c>
      <c r="D21" s="638">
        <v>0</v>
      </c>
      <c r="E21" s="637">
        <v>0</v>
      </c>
      <c r="F21" s="640">
        <v>102044871.48</v>
      </c>
      <c r="G21" s="640">
        <v>102044871.48</v>
      </c>
      <c r="H21" s="641">
        <f t="shared" si="0"/>
        <v>0.36785055266969008</v>
      </c>
    </row>
    <row r="22" spans="1:8" ht="13.5" thickBot="1">
      <c r="A22" s="106"/>
      <c r="B22" s="107" t="s">
        <v>64</v>
      </c>
      <c r="C22" s="621">
        <f>SUM(C8:C21)</f>
        <v>448229416.80304372</v>
      </c>
      <c r="D22" s="621">
        <f>SUM(D8:D21)</f>
        <v>208107.65764873091</v>
      </c>
      <c r="E22" s="621">
        <f>SUM(E8:E21)</f>
        <v>113826.46206630279</v>
      </c>
      <c r="F22" s="621">
        <f>SUM(F8:F21)</f>
        <v>280898919.16289067</v>
      </c>
      <c r="G22" s="621">
        <f>SUM(G8:G21)</f>
        <v>280677683.87405866</v>
      </c>
      <c r="H22" s="622">
        <f>G22/(C22+E22)</f>
        <v>0.62603304073457633</v>
      </c>
    </row>
    <row r="23" spans="1:8">
      <c r="C23" s="653">
        <f>C22-'7. LI1 '!E37</f>
        <v>-0.35672605037689209</v>
      </c>
      <c r="F23" s="653">
        <f>F22-'11. CRWA '!S22</f>
        <v>0.46206635236740112</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activeCell="C8" sqref="C8:G37"/>
      <selection pane="topRight" activeCell="C8" sqref="C8:G37"/>
      <selection pane="bottomLeft" activeCell="C8" sqref="C8:G37"/>
      <selection pane="bottomRight" activeCell="C8" sqref="C8:K25"/>
    </sheetView>
  </sheetViews>
  <sheetFormatPr defaultColWidth="9.28515625" defaultRowHeight="12.75"/>
  <cols>
    <col min="1" max="1" width="10.5703125" style="191" bestFit="1" customWidth="1"/>
    <col min="2" max="2" width="104.28515625" style="191" customWidth="1"/>
    <col min="3" max="11" width="12.7109375" style="191" customWidth="1"/>
    <col min="12" max="16384" width="9.28515625" style="191"/>
  </cols>
  <sheetData>
    <row r="1" spans="1:11">
      <c r="A1" s="191" t="s">
        <v>30</v>
      </c>
      <c r="B1" s="3" t="str">
        <f>'Info '!C2</f>
        <v>JSC "VTB Bank (Georgia)"</v>
      </c>
    </row>
    <row r="2" spans="1:11">
      <c r="A2" s="191" t="s">
        <v>31</v>
      </c>
      <c r="B2" s="326">
        <f>'Info '!D2</f>
        <v>45747</v>
      </c>
      <c r="C2" s="207"/>
      <c r="D2" s="207"/>
    </row>
    <row r="3" spans="1:11">
      <c r="B3" s="207"/>
      <c r="C3" s="207"/>
      <c r="D3" s="207"/>
    </row>
    <row r="4" spans="1:11" ht="13.5" thickBot="1">
      <c r="A4" s="191" t="s">
        <v>146</v>
      </c>
      <c r="B4" s="233" t="s">
        <v>253</v>
      </c>
      <c r="C4" s="207"/>
      <c r="D4" s="207"/>
    </row>
    <row r="5" spans="1:11" ht="30" customHeight="1">
      <c r="A5" s="790"/>
      <c r="B5" s="791"/>
      <c r="C5" s="792" t="s">
        <v>305</v>
      </c>
      <c r="D5" s="792"/>
      <c r="E5" s="792"/>
      <c r="F5" s="792" t="s">
        <v>306</v>
      </c>
      <c r="G5" s="792"/>
      <c r="H5" s="792"/>
      <c r="I5" s="792" t="s">
        <v>307</v>
      </c>
      <c r="J5" s="792"/>
      <c r="K5" s="793"/>
    </row>
    <row r="6" spans="1:11">
      <c r="A6" s="208"/>
      <c r="B6" s="209"/>
      <c r="C6" s="19" t="s">
        <v>32</v>
      </c>
      <c r="D6" s="19" t="s">
        <v>33</v>
      </c>
      <c r="E6" s="19" t="s">
        <v>34</v>
      </c>
      <c r="F6" s="19" t="s">
        <v>32</v>
      </c>
      <c r="G6" s="19" t="s">
        <v>33</v>
      </c>
      <c r="H6" s="19" t="s">
        <v>34</v>
      </c>
      <c r="I6" s="19" t="s">
        <v>32</v>
      </c>
      <c r="J6" s="19" t="s">
        <v>33</v>
      </c>
      <c r="K6" s="19" t="s">
        <v>34</v>
      </c>
    </row>
    <row r="7" spans="1:11">
      <c r="A7" s="210" t="s">
        <v>256</v>
      </c>
      <c r="B7" s="211"/>
      <c r="C7" s="211"/>
      <c r="D7" s="211"/>
      <c r="E7" s="211"/>
      <c r="F7" s="211"/>
      <c r="G7" s="211"/>
      <c r="H7" s="211"/>
      <c r="I7" s="211"/>
      <c r="J7" s="211"/>
      <c r="K7" s="212"/>
    </row>
    <row r="8" spans="1:11">
      <c r="A8" s="213">
        <v>1</v>
      </c>
      <c r="B8" s="214" t="s">
        <v>254</v>
      </c>
      <c r="C8" s="658"/>
      <c r="D8" s="658"/>
      <c r="E8" s="658"/>
      <c r="F8" s="659">
        <v>90051108.362111121</v>
      </c>
      <c r="G8" s="659">
        <v>72511367.487107813</v>
      </c>
      <c r="H8" s="659">
        <v>162562475.84921885</v>
      </c>
      <c r="I8" s="659">
        <v>90051108.362111121</v>
      </c>
      <c r="J8" s="659">
        <v>72511367.487107813</v>
      </c>
      <c r="K8" s="660">
        <v>162562475.84921885</v>
      </c>
    </row>
    <row r="9" spans="1:11">
      <c r="A9" s="210" t="s">
        <v>257</v>
      </c>
      <c r="B9" s="211"/>
      <c r="C9" s="661"/>
      <c r="D9" s="661"/>
      <c r="E9" s="661"/>
      <c r="F9" s="661"/>
      <c r="G9" s="661"/>
      <c r="H9" s="661"/>
      <c r="I9" s="661"/>
      <c r="J9" s="661"/>
      <c r="K9" s="662"/>
    </row>
    <row r="10" spans="1:11">
      <c r="A10" s="215">
        <v>2</v>
      </c>
      <c r="B10" s="216" t="s">
        <v>265</v>
      </c>
      <c r="C10" s="663">
        <v>3422709.0445555546</v>
      </c>
      <c r="D10" s="664">
        <v>455824.74655555567</v>
      </c>
      <c r="E10" s="664">
        <v>3878533.7911111116</v>
      </c>
      <c r="F10" s="664">
        <v>632337.22603444441</v>
      </c>
      <c r="G10" s="664">
        <v>120984.66775222226</v>
      </c>
      <c r="H10" s="664">
        <v>753321.8937866668</v>
      </c>
      <c r="I10" s="664">
        <v>157418.33272777768</v>
      </c>
      <c r="J10" s="664">
        <v>13509.665338888892</v>
      </c>
      <c r="K10" s="665">
        <v>170927.99806666674</v>
      </c>
    </row>
    <row r="11" spans="1:11">
      <c r="A11" s="215">
        <v>3</v>
      </c>
      <c r="B11" s="216" t="s">
        <v>259</v>
      </c>
      <c r="C11" s="663">
        <v>8408951.2451111153</v>
      </c>
      <c r="D11" s="664">
        <v>82831408.367000028</v>
      </c>
      <c r="E11" s="664">
        <v>91240359.612111107</v>
      </c>
      <c r="F11" s="664">
        <v>5895756.8173722243</v>
      </c>
      <c r="G11" s="664">
        <v>413402.06151111104</v>
      </c>
      <c r="H11" s="664">
        <v>6309158.8788833357</v>
      </c>
      <c r="I11" s="664">
        <v>3201836.8071111091</v>
      </c>
      <c r="J11" s="664">
        <v>383375.35656666651</v>
      </c>
      <c r="K11" s="665">
        <v>3585212.1636777772</v>
      </c>
    </row>
    <row r="12" spans="1:11">
      <c r="A12" s="215">
        <v>4</v>
      </c>
      <c r="B12" s="216" t="s">
        <v>260</v>
      </c>
      <c r="C12" s="663">
        <v>0</v>
      </c>
      <c r="D12" s="664">
        <v>0</v>
      </c>
      <c r="E12" s="664">
        <v>0</v>
      </c>
      <c r="F12" s="664">
        <v>0</v>
      </c>
      <c r="G12" s="664">
        <v>0</v>
      </c>
      <c r="H12" s="664">
        <v>0</v>
      </c>
      <c r="I12" s="664">
        <v>0</v>
      </c>
      <c r="J12" s="664">
        <v>0</v>
      </c>
      <c r="K12" s="665">
        <v>0</v>
      </c>
    </row>
    <row r="13" spans="1:11">
      <c r="A13" s="215">
        <v>5</v>
      </c>
      <c r="B13" s="216" t="s">
        <v>268</v>
      </c>
      <c r="C13" s="663">
        <v>200000</v>
      </c>
      <c r="D13" s="664">
        <v>16293.115361888895</v>
      </c>
      <c r="E13" s="664">
        <v>216293.11536188872</v>
      </c>
      <c r="F13" s="664">
        <v>20000</v>
      </c>
      <c r="G13" s="664">
        <v>1629.3115361888892</v>
      </c>
      <c r="H13" s="664">
        <v>21629.311536188885</v>
      </c>
      <c r="I13" s="664">
        <v>10000</v>
      </c>
      <c r="J13" s="664">
        <v>814.65576809444462</v>
      </c>
      <c r="K13" s="665">
        <v>10814.655768094442</v>
      </c>
    </row>
    <row r="14" spans="1:11">
      <c r="A14" s="215">
        <v>6</v>
      </c>
      <c r="B14" s="216" t="s">
        <v>300</v>
      </c>
      <c r="C14" s="663">
        <v>0</v>
      </c>
      <c r="D14" s="664">
        <v>0</v>
      </c>
      <c r="E14" s="664">
        <v>0</v>
      </c>
      <c r="F14" s="664">
        <v>0</v>
      </c>
      <c r="G14" s="664">
        <v>0</v>
      </c>
      <c r="H14" s="664">
        <v>0</v>
      </c>
      <c r="I14" s="664">
        <v>0</v>
      </c>
      <c r="J14" s="664">
        <v>0</v>
      </c>
      <c r="K14" s="665">
        <v>0</v>
      </c>
    </row>
    <row r="15" spans="1:11">
      <c r="A15" s="215">
        <v>7</v>
      </c>
      <c r="B15" s="216" t="s">
        <v>301</v>
      </c>
      <c r="C15" s="663">
        <v>4775117.9355555559</v>
      </c>
      <c r="D15" s="664">
        <v>40570942.966710024</v>
      </c>
      <c r="E15" s="664">
        <v>45346060.902265556</v>
      </c>
      <c r="F15" s="664">
        <v>279913.55022222217</v>
      </c>
      <c r="G15" s="664">
        <v>14608673.039590009</v>
      </c>
      <c r="H15" s="664">
        <v>14888586.589812212</v>
      </c>
      <c r="I15" s="664">
        <v>279913.55022222217</v>
      </c>
      <c r="J15" s="664">
        <v>14608673.039590009</v>
      </c>
      <c r="K15" s="665">
        <v>14888586.589812212</v>
      </c>
    </row>
    <row r="16" spans="1:11">
      <c r="A16" s="215">
        <v>8</v>
      </c>
      <c r="B16" s="217" t="s">
        <v>261</v>
      </c>
      <c r="C16" s="663">
        <v>16806778.225222226</v>
      </c>
      <c r="D16" s="664">
        <v>123874469.19562747</v>
      </c>
      <c r="E16" s="664">
        <v>140681247.42084971</v>
      </c>
      <c r="F16" s="664">
        <v>6828007.5936288871</v>
      </c>
      <c r="G16" s="664">
        <v>15144689.080389524</v>
      </c>
      <c r="H16" s="664">
        <v>21972696.674018409</v>
      </c>
      <c r="I16" s="664">
        <v>3649168.6900611124</v>
      </c>
      <c r="J16" s="664">
        <v>15006372.717263648</v>
      </c>
      <c r="K16" s="665">
        <v>18655541.407324754</v>
      </c>
    </row>
    <row r="17" spans="1:11">
      <c r="A17" s="210" t="s">
        <v>258</v>
      </c>
      <c r="B17" s="211"/>
      <c r="C17" s="661"/>
      <c r="D17" s="661"/>
      <c r="E17" s="661"/>
      <c r="F17" s="661"/>
      <c r="G17" s="661"/>
      <c r="H17" s="661"/>
      <c r="I17" s="661"/>
      <c r="J17" s="661"/>
      <c r="K17" s="662"/>
    </row>
    <row r="18" spans="1:11">
      <c r="A18" s="215">
        <v>9</v>
      </c>
      <c r="B18" s="216" t="s">
        <v>264</v>
      </c>
      <c r="C18" s="663">
        <v>0</v>
      </c>
      <c r="D18" s="664">
        <v>0</v>
      </c>
      <c r="E18" s="664">
        <v>0</v>
      </c>
      <c r="F18" s="664">
        <v>0</v>
      </c>
      <c r="G18" s="664">
        <v>0</v>
      </c>
      <c r="H18" s="664">
        <v>0</v>
      </c>
      <c r="I18" s="664">
        <v>0</v>
      </c>
      <c r="J18" s="664">
        <v>0</v>
      </c>
      <c r="K18" s="665">
        <v>0</v>
      </c>
    </row>
    <row r="19" spans="1:11">
      <c r="A19" s="215">
        <v>10</v>
      </c>
      <c r="B19" s="216" t="s">
        <v>302</v>
      </c>
      <c r="C19" s="663">
        <v>26535601.003957998</v>
      </c>
      <c r="D19" s="664">
        <v>31866743.145260662</v>
      </c>
      <c r="E19" s="664">
        <v>58402344.149218664</v>
      </c>
      <c r="F19" s="664">
        <v>29949.068464366108</v>
      </c>
      <c r="G19" s="664">
        <v>37688.406380562235</v>
      </c>
      <c r="H19" s="664">
        <v>67637.474844928351</v>
      </c>
      <c r="I19" s="664">
        <v>29949.068464366108</v>
      </c>
      <c r="J19" s="664">
        <v>37688.406380562235</v>
      </c>
      <c r="K19" s="665">
        <v>67637.474844928351</v>
      </c>
    </row>
    <row r="20" spans="1:11">
      <c r="A20" s="215">
        <v>11</v>
      </c>
      <c r="B20" s="216" t="s">
        <v>263</v>
      </c>
      <c r="C20" s="663">
        <v>14740926.421888884</v>
      </c>
      <c r="D20" s="664">
        <v>3484833.3963311138</v>
      </c>
      <c r="E20" s="664">
        <v>18225759.818219997</v>
      </c>
      <c r="F20" s="664">
        <v>0</v>
      </c>
      <c r="G20" s="664">
        <v>0</v>
      </c>
      <c r="H20" s="664">
        <v>0</v>
      </c>
      <c r="I20" s="664">
        <v>0</v>
      </c>
      <c r="J20" s="664">
        <v>0</v>
      </c>
      <c r="K20" s="665">
        <v>0</v>
      </c>
    </row>
    <row r="21" spans="1:11" ht="13.5" thickBot="1">
      <c r="A21" s="218">
        <v>12</v>
      </c>
      <c r="B21" s="219" t="s">
        <v>262</v>
      </c>
      <c r="C21" s="666">
        <v>41276527.425846897</v>
      </c>
      <c r="D21" s="667">
        <v>35351576.541591771</v>
      </c>
      <c r="E21" s="666">
        <v>76628103.967438608</v>
      </c>
      <c r="F21" s="667">
        <v>29949.068464366108</v>
      </c>
      <c r="G21" s="667">
        <v>37688.406380562235</v>
      </c>
      <c r="H21" s="667">
        <v>67637.474844928351</v>
      </c>
      <c r="I21" s="667">
        <v>29949.068464366108</v>
      </c>
      <c r="J21" s="667">
        <v>37688.406380562235</v>
      </c>
      <c r="K21" s="668">
        <v>67637.474844928351</v>
      </c>
    </row>
    <row r="22" spans="1:11" ht="38.25" customHeight="1" thickBot="1">
      <c r="A22" s="220"/>
      <c r="B22" s="221"/>
      <c r="C22" s="221"/>
      <c r="D22" s="221"/>
      <c r="E22" s="221"/>
      <c r="F22" s="794" t="s">
        <v>304</v>
      </c>
      <c r="G22" s="792"/>
      <c r="H22" s="792"/>
      <c r="I22" s="794" t="s">
        <v>269</v>
      </c>
      <c r="J22" s="792"/>
      <c r="K22" s="793"/>
    </row>
    <row r="23" spans="1:11">
      <c r="A23" s="222">
        <v>13</v>
      </c>
      <c r="B23" s="223" t="s">
        <v>254</v>
      </c>
      <c r="C23" s="224"/>
      <c r="D23" s="224"/>
      <c r="E23" s="224"/>
      <c r="F23" s="669">
        <v>90051108.362111121</v>
      </c>
      <c r="G23" s="669">
        <v>72511367.487107813</v>
      </c>
      <c r="H23" s="669">
        <v>162562475.84921885</v>
      </c>
      <c r="I23" s="669">
        <v>90051108.362111121</v>
      </c>
      <c r="J23" s="669">
        <v>72511367.487107813</v>
      </c>
      <c r="K23" s="670">
        <v>162562475.84921885</v>
      </c>
    </row>
    <row r="24" spans="1:11" ht="13.5" thickBot="1">
      <c r="A24" s="225">
        <v>14</v>
      </c>
      <c r="B24" s="226" t="s">
        <v>266</v>
      </c>
      <c r="C24" s="227"/>
      <c r="D24" s="228"/>
      <c r="E24" s="229"/>
      <c r="F24" s="671">
        <v>6798058.5251645213</v>
      </c>
      <c r="G24" s="671">
        <v>15107000.674008962</v>
      </c>
      <c r="H24" s="671">
        <v>21905059.19917348</v>
      </c>
      <c r="I24" s="671">
        <v>3619219.6215967461</v>
      </c>
      <c r="J24" s="671">
        <v>14968684.310883086</v>
      </c>
      <c r="K24" s="672">
        <v>18587903.932479825</v>
      </c>
    </row>
    <row r="25" spans="1:11" ht="13.5" thickBot="1">
      <c r="A25" s="230">
        <v>15</v>
      </c>
      <c r="B25" s="231" t="s">
        <v>267</v>
      </c>
      <c r="C25" s="232"/>
      <c r="D25" s="232"/>
      <c r="E25" s="232"/>
      <c r="F25" s="673">
        <v>13.24659210107812</v>
      </c>
      <c r="G25" s="673">
        <v>4.7998520058227676</v>
      </c>
      <c r="H25" s="673">
        <v>7.4212296972633904</v>
      </c>
      <c r="I25" s="673">
        <v>24.881360563132088</v>
      </c>
      <c r="J25" s="673">
        <v>4.8442044725592828</v>
      </c>
      <c r="K25" s="674">
        <v>8.7456055529296712</v>
      </c>
    </row>
    <row r="27" spans="1:11" ht="25.5">
      <c r="B27" s="206"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17"/>
  </cols>
  <sheetData>
    <row r="1" spans="1:14">
      <c r="A1" s="4" t="s">
        <v>30</v>
      </c>
      <c r="B1" s="3" t="str">
        <f>'Info '!C2</f>
        <v>JSC "VTB Bank (Georgia)"</v>
      </c>
    </row>
    <row r="2" spans="1:14" ht="14.25" customHeight="1">
      <c r="A2" s="4" t="s">
        <v>31</v>
      </c>
      <c r="B2" s="326">
        <f>'Info '!D2</f>
        <v>45747</v>
      </c>
    </row>
    <row r="3" spans="1:14" ht="14.25" customHeight="1"/>
    <row r="4" spans="1:14" ht="13.5" thickBot="1">
      <c r="A4" s="4" t="s">
        <v>162</v>
      </c>
      <c r="B4" s="162" t="s">
        <v>28</v>
      </c>
    </row>
    <row r="5" spans="1:14" s="113" customFormat="1">
      <c r="A5" s="109"/>
      <c r="B5" s="110"/>
      <c r="C5" s="111" t="s">
        <v>0</v>
      </c>
      <c r="D5" s="111" t="s">
        <v>1</v>
      </c>
      <c r="E5" s="111" t="s">
        <v>2</v>
      </c>
      <c r="F5" s="111" t="s">
        <v>3</v>
      </c>
      <c r="G5" s="111" t="s">
        <v>4</v>
      </c>
      <c r="H5" s="111" t="s">
        <v>5</v>
      </c>
      <c r="I5" s="111" t="s">
        <v>8</v>
      </c>
      <c r="J5" s="111" t="s">
        <v>9</v>
      </c>
      <c r="K5" s="111" t="s">
        <v>10</v>
      </c>
      <c r="L5" s="111" t="s">
        <v>11</v>
      </c>
      <c r="M5" s="111" t="s">
        <v>12</v>
      </c>
      <c r="N5" s="112" t="s">
        <v>13</v>
      </c>
    </row>
    <row r="6" spans="1:14" ht="25.5">
      <c r="A6" s="114"/>
      <c r="B6" s="115"/>
      <c r="C6" s="116" t="s">
        <v>161</v>
      </c>
      <c r="D6" s="117" t="s">
        <v>160</v>
      </c>
      <c r="E6" s="118" t="s">
        <v>159</v>
      </c>
      <c r="F6" s="119">
        <v>0</v>
      </c>
      <c r="G6" s="119">
        <v>0.2</v>
      </c>
      <c r="H6" s="119">
        <v>0.35</v>
      </c>
      <c r="I6" s="119">
        <v>0.5</v>
      </c>
      <c r="J6" s="119">
        <v>0.75</v>
      </c>
      <c r="K6" s="119">
        <v>1</v>
      </c>
      <c r="L6" s="119">
        <v>1.5</v>
      </c>
      <c r="M6" s="119">
        <v>2.5</v>
      </c>
      <c r="N6" s="161" t="s">
        <v>168</v>
      </c>
    </row>
    <row r="7" spans="1:14" ht="15">
      <c r="A7" s="120">
        <v>1</v>
      </c>
      <c r="B7" s="121" t="s">
        <v>158</v>
      </c>
      <c r="C7" s="122">
        <f>SUM(C8:C13)</f>
        <v>0</v>
      </c>
      <c r="D7" s="115"/>
      <c r="E7" s="123">
        <f t="shared" ref="E7:M7" si="0">SUM(E8:E13)</f>
        <v>0</v>
      </c>
      <c r="F7" s="124">
        <f>SUM(F8:F13)</f>
        <v>0</v>
      </c>
      <c r="G7" s="124">
        <f t="shared" si="0"/>
        <v>0</v>
      </c>
      <c r="H7" s="124">
        <f t="shared" si="0"/>
        <v>0</v>
      </c>
      <c r="I7" s="124">
        <f t="shared" si="0"/>
        <v>0</v>
      </c>
      <c r="J7" s="124">
        <f t="shared" si="0"/>
        <v>0</v>
      </c>
      <c r="K7" s="124">
        <f t="shared" si="0"/>
        <v>0</v>
      </c>
      <c r="L7" s="124">
        <f t="shared" si="0"/>
        <v>0</v>
      </c>
      <c r="M7" s="124">
        <f t="shared" si="0"/>
        <v>0</v>
      </c>
      <c r="N7" s="125">
        <f>SUM(N8:N13)</f>
        <v>0</v>
      </c>
    </row>
    <row r="8" spans="1:14" ht="14.25">
      <c r="A8" s="120">
        <v>1.1000000000000001</v>
      </c>
      <c r="B8" s="126" t="s">
        <v>156</v>
      </c>
      <c r="C8" s="124">
        <v>0</v>
      </c>
      <c r="D8" s="127">
        <v>0.02</v>
      </c>
      <c r="E8" s="123">
        <f>C8*D8</f>
        <v>0</v>
      </c>
      <c r="F8" s="124"/>
      <c r="G8" s="124"/>
      <c r="H8" s="124"/>
      <c r="I8" s="124"/>
      <c r="J8" s="124"/>
      <c r="K8" s="124"/>
      <c r="L8" s="124"/>
      <c r="M8" s="124"/>
      <c r="N8" s="125">
        <f>SUMPRODUCT($F$6:$M$6,F8:M8)</f>
        <v>0</v>
      </c>
    </row>
    <row r="9" spans="1:14" ht="14.25">
      <c r="A9" s="120">
        <v>1.2</v>
      </c>
      <c r="B9" s="126" t="s">
        <v>155</v>
      </c>
      <c r="C9" s="124">
        <v>0</v>
      </c>
      <c r="D9" s="127">
        <v>0.05</v>
      </c>
      <c r="E9" s="123">
        <f>C9*D9</f>
        <v>0</v>
      </c>
      <c r="F9" s="124"/>
      <c r="G9" s="124"/>
      <c r="H9" s="124"/>
      <c r="I9" s="124"/>
      <c r="J9" s="124"/>
      <c r="K9" s="124"/>
      <c r="L9" s="124"/>
      <c r="M9" s="124"/>
      <c r="N9" s="125">
        <f t="shared" ref="N9:N12" si="1">SUMPRODUCT($F$6:$M$6,F9:M9)</f>
        <v>0</v>
      </c>
    </row>
    <row r="10" spans="1:14" ht="14.25">
      <c r="A10" s="120">
        <v>1.3</v>
      </c>
      <c r="B10" s="126" t="s">
        <v>154</v>
      </c>
      <c r="C10" s="124">
        <v>0</v>
      </c>
      <c r="D10" s="127">
        <v>0.08</v>
      </c>
      <c r="E10" s="123">
        <f>C10*D10</f>
        <v>0</v>
      </c>
      <c r="F10" s="124"/>
      <c r="G10" s="124"/>
      <c r="H10" s="124"/>
      <c r="I10" s="124"/>
      <c r="J10" s="124"/>
      <c r="K10" s="124"/>
      <c r="L10" s="124"/>
      <c r="M10" s="124"/>
      <c r="N10" s="125">
        <f>SUMPRODUCT($F$6:$M$6,F10:M10)</f>
        <v>0</v>
      </c>
    </row>
    <row r="11" spans="1:14" ht="14.25">
      <c r="A11" s="120">
        <v>1.4</v>
      </c>
      <c r="B11" s="126" t="s">
        <v>153</v>
      </c>
      <c r="C11" s="124">
        <v>0</v>
      </c>
      <c r="D11" s="127">
        <v>0.11</v>
      </c>
      <c r="E11" s="123">
        <f>C11*D11</f>
        <v>0</v>
      </c>
      <c r="F11" s="124"/>
      <c r="G11" s="124"/>
      <c r="H11" s="124"/>
      <c r="I11" s="124"/>
      <c r="J11" s="124"/>
      <c r="K11" s="124"/>
      <c r="L11" s="124"/>
      <c r="M11" s="124"/>
      <c r="N11" s="125">
        <f t="shared" si="1"/>
        <v>0</v>
      </c>
    </row>
    <row r="12" spans="1:14" ht="14.25">
      <c r="A12" s="120">
        <v>1.5</v>
      </c>
      <c r="B12" s="126" t="s">
        <v>152</v>
      </c>
      <c r="C12" s="124">
        <v>0</v>
      </c>
      <c r="D12" s="127">
        <v>0.14000000000000001</v>
      </c>
      <c r="E12" s="123">
        <f>C12*D12</f>
        <v>0</v>
      </c>
      <c r="F12" s="124"/>
      <c r="G12" s="124"/>
      <c r="H12" s="124"/>
      <c r="I12" s="124"/>
      <c r="J12" s="124"/>
      <c r="K12" s="124"/>
      <c r="L12" s="124"/>
      <c r="M12" s="124"/>
      <c r="N12" s="125">
        <f t="shared" si="1"/>
        <v>0</v>
      </c>
    </row>
    <row r="13" spans="1:14" ht="14.25">
      <c r="A13" s="120">
        <v>1.6</v>
      </c>
      <c r="B13" s="128" t="s">
        <v>151</v>
      </c>
      <c r="C13" s="124">
        <v>0</v>
      </c>
      <c r="D13" s="129"/>
      <c r="E13" s="124"/>
      <c r="F13" s="124"/>
      <c r="G13" s="124"/>
      <c r="H13" s="124"/>
      <c r="I13" s="124"/>
      <c r="J13" s="124"/>
      <c r="K13" s="124"/>
      <c r="L13" s="124"/>
      <c r="M13" s="124"/>
      <c r="N13" s="125">
        <f>SUMPRODUCT($F$6:$M$6,F13:M13)</f>
        <v>0</v>
      </c>
    </row>
    <row r="14" spans="1:14" ht="15">
      <c r="A14" s="120">
        <v>2</v>
      </c>
      <c r="B14" s="130" t="s">
        <v>157</v>
      </c>
      <c r="C14" s="122">
        <f>SUM(C15:C20)</f>
        <v>0</v>
      </c>
      <c r="D14" s="115"/>
      <c r="E14" s="123">
        <f t="shared" ref="E14:M14" si="2">SUM(E15:E20)</f>
        <v>0</v>
      </c>
      <c r="F14" s="124">
        <f t="shared" si="2"/>
        <v>0</v>
      </c>
      <c r="G14" s="124">
        <f t="shared" si="2"/>
        <v>0</v>
      </c>
      <c r="H14" s="124">
        <f t="shared" si="2"/>
        <v>0</v>
      </c>
      <c r="I14" s="124">
        <f t="shared" si="2"/>
        <v>0</v>
      </c>
      <c r="J14" s="124">
        <f t="shared" si="2"/>
        <v>0</v>
      </c>
      <c r="K14" s="124">
        <f t="shared" si="2"/>
        <v>0</v>
      </c>
      <c r="L14" s="124">
        <f t="shared" si="2"/>
        <v>0</v>
      </c>
      <c r="M14" s="124">
        <f t="shared" si="2"/>
        <v>0</v>
      </c>
      <c r="N14" s="125">
        <f>SUM(N15:N20)</f>
        <v>0</v>
      </c>
    </row>
    <row r="15" spans="1:14" ht="14.25">
      <c r="A15" s="120">
        <v>2.1</v>
      </c>
      <c r="B15" s="128" t="s">
        <v>156</v>
      </c>
      <c r="C15" s="124"/>
      <c r="D15" s="127">
        <v>5.0000000000000001E-3</v>
      </c>
      <c r="E15" s="123">
        <f>C15*D15</f>
        <v>0</v>
      </c>
      <c r="F15" s="124"/>
      <c r="G15" s="124"/>
      <c r="H15" s="124"/>
      <c r="I15" s="124"/>
      <c r="J15" s="124"/>
      <c r="K15" s="124"/>
      <c r="L15" s="124"/>
      <c r="M15" s="124"/>
      <c r="N15" s="125">
        <f>SUMPRODUCT($F$6:$M$6,F15:M15)</f>
        <v>0</v>
      </c>
    </row>
    <row r="16" spans="1:14" ht="14.25">
      <c r="A16" s="120">
        <v>2.2000000000000002</v>
      </c>
      <c r="B16" s="128" t="s">
        <v>155</v>
      </c>
      <c r="C16" s="124"/>
      <c r="D16" s="127">
        <v>0.01</v>
      </c>
      <c r="E16" s="123">
        <f>C16*D16</f>
        <v>0</v>
      </c>
      <c r="F16" s="124"/>
      <c r="G16" s="124"/>
      <c r="H16" s="124"/>
      <c r="I16" s="124"/>
      <c r="J16" s="124"/>
      <c r="K16" s="124"/>
      <c r="L16" s="124"/>
      <c r="M16" s="124"/>
      <c r="N16" s="125">
        <f t="shared" ref="N16:N20" si="3">SUMPRODUCT($F$6:$M$6,F16:M16)</f>
        <v>0</v>
      </c>
    </row>
    <row r="17" spans="1:14" ht="14.25">
      <c r="A17" s="120">
        <v>2.2999999999999998</v>
      </c>
      <c r="B17" s="128" t="s">
        <v>154</v>
      </c>
      <c r="C17" s="124"/>
      <c r="D17" s="127">
        <v>0.02</v>
      </c>
      <c r="E17" s="123">
        <f>C17*D17</f>
        <v>0</v>
      </c>
      <c r="F17" s="124"/>
      <c r="G17" s="124"/>
      <c r="H17" s="124"/>
      <c r="I17" s="124"/>
      <c r="J17" s="124"/>
      <c r="K17" s="124"/>
      <c r="L17" s="124"/>
      <c r="M17" s="124"/>
      <c r="N17" s="125">
        <f t="shared" si="3"/>
        <v>0</v>
      </c>
    </row>
    <row r="18" spans="1:14" ht="14.25">
      <c r="A18" s="120">
        <v>2.4</v>
      </c>
      <c r="B18" s="128" t="s">
        <v>153</v>
      </c>
      <c r="C18" s="124"/>
      <c r="D18" s="127">
        <v>0.03</v>
      </c>
      <c r="E18" s="123">
        <f>C18*D18</f>
        <v>0</v>
      </c>
      <c r="F18" s="124"/>
      <c r="G18" s="124"/>
      <c r="H18" s="124"/>
      <c r="I18" s="124"/>
      <c r="J18" s="124"/>
      <c r="K18" s="124"/>
      <c r="L18" s="124"/>
      <c r="M18" s="124"/>
      <c r="N18" s="125">
        <f t="shared" si="3"/>
        <v>0</v>
      </c>
    </row>
    <row r="19" spans="1:14" ht="14.25">
      <c r="A19" s="120">
        <v>2.5</v>
      </c>
      <c r="B19" s="128" t="s">
        <v>152</v>
      </c>
      <c r="C19" s="124"/>
      <c r="D19" s="127">
        <v>0.04</v>
      </c>
      <c r="E19" s="123">
        <f>C19*D19</f>
        <v>0</v>
      </c>
      <c r="F19" s="124"/>
      <c r="G19" s="124"/>
      <c r="H19" s="124"/>
      <c r="I19" s="124"/>
      <c r="J19" s="124"/>
      <c r="K19" s="124"/>
      <c r="L19" s="124"/>
      <c r="M19" s="124"/>
      <c r="N19" s="125">
        <f t="shared" si="3"/>
        <v>0</v>
      </c>
    </row>
    <row r="20" spans="1:14" ht="14.25">
      <c r="A20" s="120">
        <v>2.6</v>
      </c>
      <c r="B20" s="128" t="s">
        <v>151</v>
      </c>
      <c r="C20" s="124"/>
      <c r="D20" s="129"/>
      <c r="E20" s="131"/>
      <c r="F20" s="124"/>
      <c r="G20" s="124"/>
      <c r="H20" s="124"/>
      <c r="I20" s="124"/>
      <c r="J20" s="124"/>
      <c r="K20" s="124"/>
      <c r="L20" s="124"/>
      <c r="M20" s="124"/>
      <c r="N20" s="125">
        <f t="shared" si="3"/>
        <v>0</v>
      </c>
    </row>
    <row r="21" spans="1:14" ht="15.75" thickBot="1">
      <c r="A21" s="132"/>
      <c r="B21" s="133" t="s">
        <v>64</v>
      </c>
      <c r="C21" s="108">
        <f>C14+C7</f>
        <v>0</v>
      </c>
      <c r="D21" s="134"/>
      <c r="E21" s="135">
        <f>E14+E7</f>
        <v>0</v>
      </c>
      <c r="F21" s="136">
        <f>F7+F14</f>
        <v>0</v>
      </c>
      <c r="G21" s="136">
        <f t="shared" ref="G21:L21" si="4">G7+G14</f>
        <v>0</v>
      </c>
      <c r="H21" s="136">
        <f t="shared" si="4"/>
        <v>0</v>
      </c>
      <c r="I21" s="136">
        <f t="shared" si="4"/>
        <v>0</v>
      </c>
      <c r="J21" s="136">
        <f t="shared" si="4"/>
        <v>0</v>
      </c>
      <c r="K21" s="136">
        <f t="shared" si="4"/>
        <v>0</v>
      </c>
      <c r="L21" s="136">
        <f t="shared" si="4"/>
        <v>0</v>
      </c>
      <c r="M21" s="136">
        <f>M7+M14</f>
        <v>0</v>
      </c>
      <c r="N21" s="137">
        <f>N14+N7</f>
        <v>0</v>
      </c>
    </row>
    <row r="22" spans="1:14">
      <c r="E22" s="138"/>
      <c r="F22" s="138"/>
      <c r="G22" s="138"/>
      <c r="H22" s="138"/>
      <c r="I22" s="138"/>
      <c r="J22" s="138"/>
      <c r="K22" s="138"/>
      <c r="L22" s="138"/>
      <c r="M22" s="138"/>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C6" sqref="C6:C7"/>
    </sheetView>
  </sheetViews>
  <sheetFormatPr defaultRowHeight="15"/>
  <cols>
    <col min="1" max="1" width="11.42578125" customWidth="1"/>
    <col min="2" max="2" width="83.42578125" style="261" customWidth="1"/>
    <col min="3" max="3" width="22.7109375" customWidth="1"/>
  </cols>
  <sheetData>
    <row r="1" spans="1:3">
      <c r="A1" s="2" t="s">
        <v>30</v>
      </c>
      <c r="B1" s="3" t="str">
        <f>'Info '!C2</f>
        <v>JSC "VTB Bank (Georgia)"</v>
      </c>
    </row>
    <row r="2" spans="1:3">
      <c r="A2" s="2" t="s">
        <v>31</v>
      </c>
      <c r="B2" s="326">
        <f>'Info '!D2</f>
        <v>45747</v>
      </c>
    </row>
    <row r="3" spans="1:3">
      <c r="A3" s="4"/>
      <c r="B3"/>
    </row>
    <row r="4" spans="1:3">
      <c r="A4" s="4" t="s">
        <v>308</v>
      </c>
      <c r="B4" t="s">
        <v>309</v>
      </c>
    </row>
    <row r="5" spans="1:3">
      <c r="A5" s="262" t="s">
        <v>310</v>
      </c>
      <c r="B5" s="263"/>
      <c r="C5" s="264"/>
    </row>
    <row r="6" spans="1:3">
      <c r="A6" s="265">
        <v>1</v>
      </c>
      <c r="B6" s="266" t="s">
        <v>361</v>
      </c>
      <c r="C6" s="652">
        <v>449191008.04304373</v>
      </c>
    </row>
    <row r="7" spans="1:3">
      <c r="A7" s="265">
        <v>2</v>
      </c>
      <c r="B7" s="266" t="s">
        <v>311</v>
      </c>
      <c r="C7" s="652">
        <v>-13406699.24</v>
      </c>
    </row>
    <row r="8" spans="1:3" ht="24">
      <c r="A8" s="268">
        <v>3</v>
      </c>
      <c r="B8" s="269" t="s">
        <v>312</v>
      </c>
      <c r="C8" s="267">
        <f>C6+C7</f>
        <v>435784308.80304372</v>
      </c>
    </row>
    <row r="9" spans="1:3">
      <c r="A9" s="262" t="s">
        <v>313</v>
      </c>
      <c r="B9" s="263"/>
      <c r="C9" s="270"/>
    </row>
    <row r="10" spans="1:3">
      <c r="A10" s="271">
        <v>4</v>
      </c>
      <c r="B10" s="272" t="s">
        <v>314</v>
      </c>
      <c r="C10" s="267"/>
    </row>
    <row r="11" spans="1:3">
      <c r="A11" s="271">
        <v>5</v>
      </c>
      <c r="B11" s="273" t="s">
        <v>315</v>
      </c>
      <c r="C11" s="267"/>
    </row>
    <row r="12" spans="1:3">
      <c r="A12" s="271" t="s">
        <v>316</v>
      </c>
      <c r="B12" s="273" t="s">
        <v>317</v>
      </c>
      <c r="C12" s="267"/>
    </row>
    <row r="13" spans="1:3" ht="24">
      <c r="A13" s="274">
        <v>6</v>
      </c>
      <c r="B13" s="272" t="s">
        <v>318</v>
      </c>
      <c r="C13" s="267"/>
    </row>
    <row r="14" spans="1:3">
      <c r="A14" s="274">
        <v>7</v>
      </c>
      <c r="B14" s="275" t="s">
        <v>319</v>
      </c>
      <c r="C14" s="267"/>
    </row>
    <row r="15" spans="1:3">
      <c r="A15" s="276">
        <v>8</v>
      </c>
      <c r="B15" s="277" t="s">
        <v>320</v>
      </c>
      <c r="C15" s="267"/>
    </row>
    <row r="16" spans="1:3">
      <c r="A16" s="274">
        <v>9</v>
      </c>
      <c r="B16" s="275" t="s">
        <v>321</v>
      </c>
      <c r="C16" s="267"/>
    </row>
    <row r="17" spans="1:3">
      <c r="A17" s="274">
        <v>10</v>
      </c>
      <c r="B17" s="275" t="s">
        <v>322</v>
      </c>
      <c r="C17" s="267"/>
    </row>
    <row r="18" spans="1:3">
      <c r="A18" s="278">
        <v>11</v>
      </c>
      <c r="B18" s="279" t="s">
        <v>323</v>
      </c>
      <c r="C18" s="280">
        <f>SUM(C10:C17)</f>
        <v>0</v>
      </c>
    </row>
    <row r="19" spans="1:3">
      <c r="A19" s="281" t="s">
        <v>324</v>
      </c>
      <c r="B19" s="282"/>
      <c r="C19" s="283"/>
    </row>
    <row r="20" spans="1:3">
      <c r="A20" s="284">
        <v>12</v>
      </c>
      <c r="B20" s="272" t="s">
        <v>325</v>
      </c>
      <c r="C20" s="267"/>
    </row>
    <row r="21" spans="1:3">
      <c r="A21" s="284">
        <v>13</v>
      </c>
      <c r="B21" s="272" t="s">
        <v>326</v>
      </c>
      <c r="C21" s="267"/>
    </row>
    <row r="22" spans="1:3">
      <c r="A22" s="284">
        <v>14</v>
      </c>
      <c r="B22" s="272" t="s">
        <v>327</v>
      </c>
      <c r="C22" s="267"/>
    </row>
    <row r="23" spans="1:3" ht="24">
      <c r="A23" s="284" t="s">
        <v>328</v>
      </c>
      <c r="B23" s="272" t="s">
        <v>329</v>
      </c>
      <c r="C23" s="267"/>
    </row>
    <row r="24" spans="1:3">
      <c r="A24" s="284">
        <v>15</v>
      </c>
      <c r="B24" s="272" t="s">
        <v>330</v>
      </c>
      <c r="C24" s="267"/>
    </row>
    <row r="25" spans="1:3">
      <c r="A25" s="284" t="s">
        <v>331</v>
      </c>
      <c r="B25" s="272" t="s">
        <v>332</v>
      </c>
      <c r="C25" s="267"/>
    </row>
    <row r="26" spans="1:3">
      <c r="A26" s="285">
        <v>16</v>
      </c>
      <c r="B26" s="286" t="s">
        <v>333</v>
      </c>
      <c r="C26" s="280">
        <f>SUM(C20:C25)</f>
        <v>0</v>
      </c>
    </row>
    <row r="27" spans="1:3">
      <c r="A27" s="262" t="s">
        <v>334</v>
      </c>
      <c r="B27" s="263"/>
      <c r="C27" s="270"/>
    </row>
    <row r="28" spans="1:3">
      <c r="A28" s="287">
        <v>17</v>
      </c>
      <c r="B28" s="273" t="s">
        <v>335</v>
      </c>
      <c r="C28" s="267"/>
    </row>
    <row r="29" spans="1:3">
      <c r="A29" s="287">
        <v>18</v>
      </c>
      <c r="B29" s="273" t="s">
        <v>336</v>
      </c>
      <c r="C29" s="267"/>
    </row>
    <row r="30" spans="1:3">
      <c r="A30" s="285">
        <v>19</v>
      </c>
      <c r="B30" s="286" t="s">
        <v>337</v>
      </c>
      <c r="C30" s="280">
        <f>C28+C29</f>
        <v>0</v>
      </c>
    </row>
    <row r="31" spans="1:3">
      <c r="A31" s="262" t="s">
        <v>338</v>
      </c>
      <c r="B31" s="263"/>
      <c r="C31" s="270"/>
    </row>
    <row r="32" spans="1:3" ht="24">
      <c r="A32" s="287" t="s">
        <v>339</v>
      </c>
      <c r="B32" s="272" t="s">
        <v>340</v>
      </c>
      <c r="C32" s="288"/>
    </row>
    <row r="33" spans="1:3">
      <c r="A33" s="287" t="s">
        <v>341</v>
      </c>
      <c r="B33" s="273" t="s">
        <v>342</v>
      </c>
      <c r="C33" s="288"/>
    </row>
    <row r="34" spans="1:3">
      <c r="A34" s="262" t="s">
        <v>343</v>
      </c>
      <c r="B34" s="263"/>
      <c r="C34" s="270"/>
    </row>
    <row r="35" spans="1:3">
      <c r="A35" s="289">
        <v>20</v>
      </c>
      <c r="B35" s="290" t="s">
        <v>344</v>
      </c>
      <c r="C35" s="280">
        <f>'1. key ratios '!C9</f>
        <v>283625135.38426292</v>
      </c>
    </row>
    <row r="36" spans="1:3">
      <c r="A36" s="285">
        <v>21</v>
      </c>
      <c r="B36" s="286" t="s">
        <v>345</v>
      </c>
      <c r="C36" s="280">
        <f>C8+C18+C26+C30</f>
        <v>435784308.80304372</v>
      </c>
    </row>
    <row r="37" spans="1:3">
      <c r="A37" s="262" t="s">
        <v>346</v>
      </c>
      <c r="B37" s="263"/>
      <c r="C37" s="270"/>
    </row>
    <row r="38" spans="1:3">
      <c r="A38" s="285">
        <v>22</v>
      </c>
      <c r="B38" s="286" t="s">
        <v>346</v>
      </c>
      <c r="C38" s="569">
        <f t="shared" ref="C38" si="0">C35/C36</f>
        <v>0.65083833826713022</v>
      </c>
    </row>
    <row r="39" spans="1:3">
      <c r="A39" s="262" t="s">
        <v>347</v>
      </c>
      <c r="B39" s="263"/>
      <c r="C39" s="270"/>
    </row>
    <row r="40" spans="1:3">
      <c r="A40" s="291" t="s">
        <v>348</v>
      </c>
      <c r="B40" s="272" t="s">
        <v>349</v>
      </c>
      <c r="C40" s="288"/>
    </row>
    <row r="41" spans="1:3" ht="24">
      <c r="A41" s="292" t="s">
        <v>350</v>
      </c>
      <c r="B41" s="266" t="s">
        <v>351</v>
      </c>
      <c r="C41" s="288"/>
    </row>
    <row r="43" spans="1:3">
      <c r="B43" s="261" t="s">
        <v>362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70" zoomScaleNormal="70" workbookViewId="0">
      <pane xSplit="2" ySplit="6" topLeftCell="C13" activePane="bottomRight" state="frozen"/>
      <selection activeCell="C8" sqref="C8:H37"/>
      <selection pane="topRight" activeCell="C8" sqref="C8:H37"/>
      <selection pane="bottomLeft" activeCell="C8" sqref="C8:H37"/>
      <selection pane="bottomRight" activeCell="C8" sqref="C8:G37"/>
    </sheetView>
  </sheetViews>
  <sheetFormatPr defaultRowHeight="15"/>
  <cols>
    <col min="1" max="1" width="8.7109375" style="191"/>
    <col min="2" max="2" width="82.7109375" style="333" customWidth="1"/>
    <col min="3" max="7" width="17.5703125" style="191" customWidth="1"/>
    <col min="9" max="9" width="16.28515625" customWidth="1"/>
  </cols>
  <sheetData>
    <row r="1" spans="1:9">
      <c r="A1" s="191" t="s">
        <v>30</v>
      </c>
      <c r="B1" s="3" t="str">
        <f>'Info '!C2</f>
        <v>JSC "VTB Bank (Georgia)"</v>
      </c>
    </row>
    <row r="2" spans="1:9">
      <c r="A2" s="191" t="s">
        <v>31</v>
      </c>
      <c r="B2" s="326">
        <f>'Info '!D2</f>
        <v>45747</v>
      </c>
    </row>
    <row r="4" spans="1:9" ht="15.75" thickBot="1">
      <c r="A4" s="191" t="s">
        <v>412</v>
      </c>
      <c r="B4" s="334" t="s">
        <v>373</v>
      </c>
    </row>
    <row r="5" spans="1:9">
      <c r="A5" s="335"/>
      <c r="B5" s="336"/>
      <c r="C5" s="795" t="s">
        <v>374</v>
      </c>
      <c r="D5" s="795"/>
      <c r="E5" s="795"/>
      <c r="F5" s="795"/>
      <c r="G5" s="796" t="s">
        <v>375</v>
      </c>
    </row>
    <row r="6" spans="1:9">
      <c r="A6" s="337"/>
      <c r="B6" s="338"/>
      <c r="C6" s="339" t="s">
        <v>376</v>
      </c>
      <c r="D6" s="340" t="s">
        <v>377</v>
      </c>
      <c r="E6" s="340" t="s">
        <v>378</v>
      </c>
      <c r="F6" s="340" t="s">
        <v>379</v>
      </c>
      <c r="G6" s="797"/>
    </row>
    <row r="7" spans="1:9">
      <c r="A7" s="341"/>
      <c r="B7" s="342" t="s">
        <v>380</v>
      </c>
      <c r="C7" s="343"/>
      <c r="D7" s="343"/>
      <c r="E7" s="343"/>
      <c r="F7" s="343"/>
      <c r="G7" s="344"/>
    </row>
    <row r="8" spans="1:9">
      <c r="A8" s="345">
        <v>1</v>
      </c>
      <c r="B8" s="346" t="s">
        <v>381</v>
      </c>
      <c r="C8" s="625">
        <v>283625135.38426292</v>
      </c>
      <c r="D8" s="625">
        <v>0</v>
      </c>
      <c r="E8" s="625">
        <v>0</v>
      </c>
      <c r="F8" s="625">
        <v>118830816</v>
      </c>
      <c r="G8" s="626">
        <v>402455951.38426292</v>
      </c>
      <c r="I8" s="686"/>
    </row>
    <row r="9" spans="1:9">
      <c r="A9" s="345">
        <v>2</v>
      </c>
      <c r="B9" s="347" t="s">
        <v>382</v>
      </c>
      <c r="C9" s="625">
        <v>283625135.38426292</v>
      </c>
      <c r="D9" s="625"/>
      <c r="E9" s="625"/>
      <c r="F9" s="625">
        <v>55689057.600000001</v>
      </c>
      <c r="G9" s="626">
        <v>339314192.98426294</v>
      </c>
    </row>
    <row r="10" spans="1:9">
      <c r="A10" s="345">
        <v>3</v>
      </c>
      <c r="B10" s="347" t="s">
        <v>383</v>
      </c>
      <c r="C10" s="627"/>
      <c r="D10" s="627"/>
      <c r="E10" s="627"/>
      <c r="F10" s="625">
        <v>63141758.400000006</v>
      </c>
      <c r="G10" s="626">
        <v>63141758.400000006</v>
      </c>
    </row>
    <row r="11" spans="1:9" ht="14.85" customHeight="1">
      <c r="A11" s="345">
        <v>4</v>
      </c>
      <c r="B11" s="346" t="s">
        <v>384</v>
      </c>
      <c r="C11" s="625">
        <v>3381490.7299999995</v>
      </c>
      <c r="D11" s="625">
        <v>274342.39</v>
      </c>
      <c r="E11" s="625">
        <v>0</v>
      </c>
      <c r="F11" s="625">
        <v>0</v>
      </c>
      <c r="G11" s="626">
        <v>3472986.7664999994</v>
      </c>
    </row>
    <row r="12" spans="1:9">
      <c r="A12" s="345">
        <v>5</v>
      </c>
      <c r="B12" s="347" t="s">
        <v>385</v>
      </c>
      <c r="C12" s="625">
        <v>3381369.1799999997</v>
      </c>
      <c r="D12" s="628">
        <v>274342.39</v>
      </c>
      <c r="E12" s="625">
        <v>0</v>
      </c>
      <c r="F12" s="625">
        <v>0</v>
      </c>
      <c r="G12" s="626">
        <v>3472925.9914999995</v>
      </c>
    </row>
    <row r="13" spans="1:9">
      <c r="A13" s="345">
        <v>6</v>
      </c>
      <c r="B13" s="347" t="s">
        <v>386</v>
      </c>
      <c r="C13" s="625">
        <v>121.55</v>
      </c>
      <c r="D13" s="628">
        <v>0</v>
      </c>
      <c r="E13" s="625">
        <v>0</v>
      </c>
      <c r="F13" s="625">
        <v>0</v>
      </c>
      <c r="G13" s="626">
        <v>60.774999999999999</v>
      </c>
    </row>
    <row r="14" spans="1:9">
      <c r="A14" s="345">
        <v>7</v>
      </c>
      <c r="B14" s="346" t="s">
        <v>387</v>
      </c>
      <c r="C14" s="625">
        <v>9188574.3155999947</v>
      </c>
      <c r="D14" s="625">
        <v>21360.28</v>
      </c>
      <c r="E14" s="625">
        <v>53505.323700000001</v>
      </c>
      <c r="F14" s="625">
        <v>0</v>
      </c>
      <c r="G14" s="626">
        <v>4441741.2249999978</v>
      </c>
    </row>
    <row r="15" spans="1:9" ht="39">
      <c r="A15" s="345">
        <v>8</v>
      </c>
      <c r="B15" s="347" t="s">
        <v>388</v>
      </c>
      <c r="C15" s="625">
        <v>8853330.4599999953</v>
      </c>
      <c r="D15" s="628">
        <v>21360.28</v>
      </c>
      <c r="E15" s="625">
        <v>8791.7099999999991</v>
      </c>
      <c r="F15" s="625">
        <v>0</v>
      </c>
      <c r="G15" s="626">
        <v>4441741.2249999978</v>
      </c>
    </row>
    <row r="16" spans="1:9" ht="26.25">
      <c r="A16" s="345">
        <v>9</v>
      </c>
      <c r="B16" s="347" t="s">
        <v>389</v>
      </c>
      <c r="C16" s="625">
        <v>335243.85559999995</v>
      </c>
      <c r="D16" s="628">
        <v>0</v>
      </c>
      <c r="E16" s="625">
        <v>44713.613700000002</v>
      </c>
      <c r="F16" s="625">
        <v>0</v>
      </c>
      <c r="G16" s="626">
        <v>0</v>
      </c>
    </row>
    <row r="17" spans="1:9">
      <c r="A17" s="345">
        <v>10</v>
      </c>
      <c r="B17" s="346" t="s">
        <v>390</v>
      </c>
      <c r="C17" s="625"/>
      <c r="D17" s="628"/>
      <c r="E17" s="625"/>
      <c r="F17" s="625"/>
      <c r="G17" s="626">
        <v>0</v>
      </c>
    </row>
    <row r="18" spans="1:9">
      <c r="A18" s="345">
        <v>11</v>
      </c>
      <c r="B18" s="346" t="s">
        <v>391</v>
      </c>
      <c r="C18" s="625">
        <v>17943540.731899999</v>
      </c>
      <c r="D18" s="628">
        <v>2017183.3965</v>
      </c>
      <c r="E18" s="625">
        <v>1026779.5314</v>
      </c>
      <c r="F18" s="625">
        <v>419.37919999999997</v>
      </c>
      <c r="G18" s="626">
        <v>0</v>
      </c>
    </row>
    <row r="19" spans="1:9">
      <c r="A19" s="345">
        <v>12</v>
      </c>
      <c r="B19" s="347" t="s">
        <v>392</v>
      </c>
      <c r="C19" s="627"/>
      <c r="D19" s="628">
        <v>0</v>
      </c>
      <c r="E19" s="625">
        <v>0</v>
      </c>
      <c r="F19" s="625">
        <v>0</v>
      </c>
      <c r="G19" s="626">
        <v>0</v>
      </c>
    </row>
    <row r="20" spans="1:9">
      <c r="A20" s="345">
        <v>13</v>
      </c>
      <c r="B20" s="347" t="s">
        <v>393</v>
      </c>
      <c r="C20" s="625">
        <v>17943540.731899999</v>
      </c>
      <c r="D20" s="625">
        <v>2017183.3965</v>
      </c>
      <c r="E20" s="625">
        <v>1026779.5314</v>
      </c>
      <c r="F20" s="625">
        <v>419.37919999999997</v>
      </c>
      <c r="G20" s="626">
        <v>0</v>
      </c>
    </row>
    <row r="21" spans="1:9">
      <c r="A21" s="348">
        <v>14</v>
      </c>
      <c r="B21" s="349" t="s">
        <v>394</v>
      </c>
      <c r="C21" s="627"/>
      <c r="D21" s="627"/>
      <c r="E21" s="627"/>
      <c r="F21" s="627"/>
      <c r="G21" s="568">
        <v>410370679.37576294</v>
      </c>
      <c r="I21" s="685"/>
    </row>
    <row r="22" spans="1:9">
      <c r="A22" s="350"/>
      <c r="B22" s="351" t="s">
        <v>395</v>
      </c>
      <c r="C22" s="629"/>
      <c r="D22" s="630"/>
      <c r="E22" s="629"/>
      <c r="F22" s="629"/>
      <c r="G22" s="631"/>
      <c r="I22" s="685"/>
    </row>
    <row r="23" spans="1:9">
      <c r="A23" s="345">
        <v>15</v>
      </c>
      <c r="B23" s="346" t="s">
        <v>396</v>
      </c>
      <c r="C23" s="632">
        <v>175788701.29390001</v>
      </c>
      <c r="D23" s="633">
        <v>0</v>
      </c>
      <c r="E23" s="632">
        <v>0</v>
      </c>
      <c r="F23" s="632">
        <v>0</v>
      </c>
      <c r="G23" s="626">
        <v>0</v>
      </c>
      <c r="I23" s="685"/>
    </row>
    <row r="24" spans="1:9">
      <c r="A24" s="345">
        <v>16</v>
      </c>
      <c r="B24" s="346" t="s">
        <v>397</v>
      </c>
      <c r="C24" s="625">
        <v>0</v>
      </c>
      <c r="D24" s="628">
        <v>14959800.914920997</v>
      </c>
      <c r="E24" s="625">
        <v>10686177.452863993</v>
      </c>
      <c r="F24" s="625">
        <v>39301430.646528982</v>
      </c>
      <c r="G24" s="626">
        <v>45464079.355799071</v>
      </c>
    </row>
    <row r="25" spans="1:9">
      <c r="A25" s="345">
        <v>17</v>
      </c>
      <c r="B25" s="347" t="s">
        <v>398</v>
      </c>
      <c r="C25" s="625">
        <v>0</v>
      </c>
      <c r="D25" s="628">
        <v>0</v>
      </c>
      <c r="E25" s="625">
        <v>0</v>
      </c>
      <c r="F25" s="625">
        <v>0</v>
      </c>
      <c r="G25" s="626">
        <v>0</v>
      </c>
    </row>
    <row r="26" spans="1:9" ht="26.25">
      <c r="A26" s="345">
        <v>18</v>
      </c>
      <c r="B26" s="347" t="s">
        <v>399</v>
      </c>
      <c r="C26" s="625">
        <v>0</v>
      </c>
      <c r="D26" s="628">
        <v>0</v>
      </c>
      <c r="E26" s="625">
        <v>117749.7219</v>
      </c>
      <c r="F26" s="625">
        <v>334083.195542</v>
      </c>
      <c r="G26" s="626">
        <v>392958.056492</v>
      </c>
    </row>
    <row r="27" spans="1:9">
      <c r="A27" s="345">
        <v>19</v>
      </c>
      <c r="B27" s="347" t="s">
        <v>400</v>
      </c>
      <c r="C27" s="625">
        <v>0</v>
      </c>
      <c r="D27" s="628">
        <v>14773225.796847997</v>
      </c>
      <c r="E27" s="625">
        <v>10371318.339035993</v>
      </c>
      <c r="F27" s="625">
        <v>34891155.666114978</v>
      </c>
      <c r="G27" s="626">
        <v>42229754.384139776</v>
      </c>
    </row>
    <row r="28" spans="1:9">
      <c r="A28" s="345">
        <v>20</v>
      </c>
      <c r="B28" s="352" t="s">
        <v>401</v>
      </c>
      <c r="C28" s="625">
        <v>0</v>
      </c>
      <c r="D28" s="628">
        <v>0</v>
      </c>
      <c r="E28" s="625">
        <v>0</v>
      </c>
      <c r="F28" s="625">
        <v>0</v>
      </c>
      <c r="G28" s="626">
        <v>0</v>
      </c>
    </row>
    <row r="29" spans="1:9">
      <c r="A29" s="345">
        <v>21</v>
      </c>
      <c r="B29" s="347" t="s">
        <v>402</v>
      </c>
      <c r="C29" s="625">
        <v>0</v>
      </c>
      <c r="D29" s="628">
        <v>186575.11807299996</v>
      </c>
      <c r="E29" s="625">
        <v>197109.391928</v>
      </c>
      <c r="F29" s="625">
        <v>4076191.7848719996</v>
      </c>
      <c r="G29" s="626">
        <v>2841366.9151672972</v>
      </c>
    </row>
    <row r="30" spans="1:9">
      <c r="A30" s="345">
        <v>22</v>
      </c>
      <c r="B30" s="352" t="s">
        <v>401</v>
      </c>
      <c r="C30" s="625">
        <v>0</v>
      </c>
      <c r="D30" s="628">
        <v>186575.11807299996</v>
      </c>
      <c r="E30" s="625">
        <v>197109.391928</v>
      </c>
      <c r="F30" s="625">
        <v>4076191.7848719996</v>
      </c>
      <c r="G30" s="626">
        <v>2841366.9151672972</v>
      </c>
    </row>
    <row r="31" spans="1:9">
      <c r="A31" s="345">
        <v>23</v>
      </c>
      <c r="B31" s="347" t="s">
        <v>403</v>
      </c>
      <c r="C31" s="625">
        <v>0</v>
      </c>
      <c r="D31" s="628">
        <v>0</v>
      </c>
      <c r="E31" s="625">
        <v>0</v>
      </c>
      <c r="F31" s="625">
        <v>0</v>
      </c>
      <c r="G31" s="626">
        <v>0</v>
      </c>
    </row>
    <row r="32" spans="1:9">
      <c r="A32" s="345">
        <v>24</v>
      </c>
      <c r="B32" s="346" t="s">
        <v>404</v>
      </c>
      <c r="C32" s="625">
        <v>0</v>
      </c>
      <c r="D32" s="628">
        <v>0</v>
      </c>
      <c r="E32" s="625">
        <v>0</v>
      </c>
      <c r="F32" s="625">
        <v>0</v>
      </c>
      <c r="G32" s="626">
        <v>0</v>
      </c>
    </row>
    <row r="33" spans="1:7">
      <c r="A33" s="345">
        <v>25</v>
      </c>
      <c r="B33" s="346" t="s">
        <v>405</v>
      </c>
      <c r="C33" s="625">
        <v>201609818.63199997</v>
      </c>
      <c r="D33" s="625">
        <v>550.81727599999999</v>
      </c>
      <c r="E33" s="625">
        <v>5882622.3387309993</v>
      </c>
      <c r="F33" s="625">
        <v>314.77322500000002</v>
      </c>
      <c r="G33" s="626">
        <v>204551719.98322847</v>
      </c>
    </row>
    <row r="34" spans="1:7">
      <c r="A34" s="345">
        <v>26</v>
      </c>
      <c r="B34" s="347" t="s">
        <v>406</v>
      </c>
      <c r="C34" s="627"/>
      <c r="D34" s="628">
        <v>0</v>
      </c>
      <c r="E34" s="625">
        <v>0</v>
      </c>
      <c r="F34" s="625">
        <v>0</v>
      </c>
      <c r="G34" s="626">
        <v>0</v>
      </c>
    </row>
    <row r="35" spans="1:7">
      <c r="A35" s="345">
        <v>27</v>
      </c>
      <c r="B35" s="347" t="s">
        <v>407</v>
      </c>
      <c r="C35" s="625">
        <v>201609818.63199997</v>
      </c>
      <c r="D35" s="628">
        <v>550.81727599999999</v>
      </c>
      <c r="E35" s="625">
        <v>5882622.3387309993</v>
      </c>
      <c r="F35" s="625">
        <v>314.77322500000002</v>
      </c>
      <c r="G35" s="626">
        <v>204551719.98322847</v>
      </c>
    </row>
    <row r="36" spans="1:7">
      <c r="A36" s="345">
        <v>28</v>
      </c>
      <c r="B36" s="346" t="s">
        <v>408</v>
      </c>
      <c r="C36" s="625">
        <v>0</v>
      </c>
      <c r="D36" s="628">
        <v>16018.8758</v>
      </c>
      <c r="E36" s="625">
        <v>0</v>
      </c>
      <c r="F36" s="625">
        <v>200000</v>
      </c>
      <c r="G36" s="626">
        <v>31601.887579999999</v>
      </c>
    </row>
    <row r="37" spans="1:7">
      <c r="A37" s="348">
        <v>29</v>
      </c>
      <c r="B37" s="349" t="s">
        <v>409</v>
      </c>
      <c r="C37" s="627"/>
      <c r="D37" s="627"/>
      <c r="E37" s="627"/>
      <c r="F37" s="627"/>
      <c r="G37" s="568">
        <v>250047401.22660756</v>
      </c>
    </row>
    <row r="38" spans="1:7">
      <c r="A38" s="341"/>
      <c r="B38" s="353"/>
      <c r="C38" s="354"/>
      <c r="D38" s="354"/>
      <c r="E38" s="354"/>
      <c r="F38" s="354"/>
      <c r="G38" s="355"/>
    </row>
    <row r="39" spans="1:7" ht="15.75" thickBot="1">
      <c r="A39" s="356">
        <v>30</v>
      </c>
      <c r="B39" s="357" t="s">
        <v>410</v>
      </c>
      <c r="C39" s="227"/>
      <c r="D39" s="228"/>
      <c r="E39" s="228"/>
      <c r="F39" s="229"/>
      <c r="G39" s="358">
        <f>IFERROR(G21/G37,0)</f>
        <v>1.6411715433261433</v>
      </c>
    </row>
    <row r="42" spans="1:7" ht="39">
      <c r="B42" s="333" t="s">
        <v>411</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zoomScale="76" zoomScaleNormal="76" workbookViewId="0">
      <pane xSplit="1" ySplit="5" topLeftCell="B36" activePane="bottomRight" state="frozen"/>
      <selection activeCell="B9" sqref="B9"/>
      <selection pane="topRight" activeCell="B9" sqref="B9"/>
      <selection pane="bottomLeft" activeCell="B9" sqref="B9"/>
      <selection pane="bottomRight" activeCell="C6" sqref="C6:G48"/>
    </sheetView>
  </sheetViews>
  <sheetFormatPr defaultColWidth="9.28515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10" width="12.85546875" style="5" hidden="1" customWidth="1"/>
    <col min="11" max="11" width="6.7109375" style="5" customWidth="1"/>
    <col min="12" max="16384" width="9.28515625" style="5"/>
  </cols>
  <sheetData>
    <row r="1" spans="1:10">
      <c r="A1" s="2" t="s">
        <v>30</v>
      </c>
      <c r="B1" s="3" t="str">
        <f>'Info '!C2</f>
        <v>JSC "VTB Bank (Georgia)"</v>
      </c>
    </row>
    <row r="2" spans="1:10">
      <c r="A2" s="2" t="s">
        <v>31</v>
      </c>
      <c r="B2" s="326">
        <f>'Info '!D2</f>
        <v>45747</v>
      </c>
      <c r="C2" s="6"/>
      <c r="D2" s="7"/>
      <c r="E2" s="7"/>
      <c r="F2" s="7"/>
      <c r="G2" s="7"/>
      <c r="H2" s="8"/>
    </row>
    <row r="3" spans="1:10" ht="15" thickBot="1">
      <c r="A3" s="2"/>
      <c r="B3" s="6"/>
      <c r="C3" s="6"/>
      <c r="D3" s="7"/>
      <c r="E3" s="7"/>
      <c r="F3" s="7"/>
      <c r="G3" s="7"/>
      <c r="H3" s="8"/>
    </row>
    <row r="4" spans="1:10" ht="21" customHeight="1" thickBot="1">
      <c r="A4" s="9" t="s">
        <v>93</v>
      </c>
      <c r="B4" s="10" t="s">
        <v>92</v>
      </c>
      <c r="C4" s="10"/>
      <c r="D4" s="738" t="s">
        <v>700</v>
      </c>
      <c r="E4" s="739"/>
      <c r="F4" s="739"/>
      <c r="G4" s="740"/>
      <c r="H4" s="8"/>
      <c r="J4" s="724"/>
    </row>
    <row r="5" spans="1:10">
      <c r="A5" s="11" t="s">
        <v>6</v>
      </c>
      <c r="B5" s="12"/>
      <c r="C5" s="324" t="str">
        <f>INT((MONTH($B$2))/3)&amp;"Q"&amp;"-"&amp;YEAR($B$2)</f>
        <v>1Q-2025</v>
      </c>
      <c r="D5" s="324" t="str">
        <f>IF(INT(MONTH($B$2))=3, "4"&amp;"Q"&amp;"-"&amp;YEAR($B$2)-1, IF(INT(MONTH($B$2))=6, "1"&amp;"Q"&amp;"-"&amp;YEAR($B$2), IF(INT(MONTH($B$2))=9, "2"&amp;"Q"&amp;"-"&amp;YEAR($B$2),IF(INT(MONTH($B$2))=12, "3"&amp;"Q"&amp;"-"&amp;YEAR($B$2), 0))))</f>
        <v>4Q-2024</v>
      </c>
      <c r="E5" s="324" t="str">
        <f>IF(INT(MONTH($B$2))=3, "3"&amp;"Q"&amp;"-"&amp;YEAR($B$2)-1, IF(INT(MONTH($B$2))=6, "4"&amp;"Q"&amp;"-"&amp;YEAR($B$2)-1, IF(INT(MONTH($B$2))=9, "1"&amp;"Q"&amp;"-"&amp;YEAR($B$2),IF(INT(MONTH($B$2))=12, "2"&amp;"Q"&amp;"-"&amp;YEAR($B$2), 0))))</f>
        <v>3Q-2024</v>
      </c>
      <c r="F5" s="324" t="str">
        <f>IF(INT(MONTH($B$2))=3, "2"&amp;"Q"&amp;"-"&amp;YEAR($B$2)-1, IF(INT(MONTH($B$2))=6, "3"&amp;"Q"&amp;"-"&amp;YEAR($B$2)-1, IF(INT(MONTH($B$2))=9, "4"&amp;"Q"&amp;"-"&amp;YEAR($B$2)-1,IF(INT(MONTH($B$2))=12, "1"&amp;"Q"&amp;"-"&amp;YEAR($B$2), 0))))</f>
        <v>2Q-2024</v>
      </c>
      <c r="G5" s="325" t="str">
        <f>IF(INT(MONTH($B$2))=3, "1"&amp;"Q"&amp;"-"&amp;YEAR($B$2)-1, IF(INT(MONTH($B$2))=6, "2"&amp;"Q"&amp;"-"&amp;YEAR($B$2)-1, IF(INT(MONTH($B$2))=9, "3"&amp;"Q"&amp;"-"&amp;YEAR($B$2)-1,IF(INT(MONTH($B$2))=12, "4"&amp;"Q"&amp;"-"&amp;YEAR($B$2)-1, 0))))</f>
        <v>1Q-2024</v>
      </c>
      <c r="I5" s="533" t="str">
        <f>D5</f>
        <v>4Q-2024</v>
      </c>
      <c r="J5" s="324" t="str">
        <f t="shared" ref="J5" si="0">E5</f>
        <v>3Q-2024</v>
      </c>
    </row>
    <row r="6" spans="1:10">
      <c r="B6" s="145" t="s">
        <v>91</v>
      </c>
      <c r="C6" s="327"/>
      <c r="D6" s="327"/>
      <c r="E6" s="327"/>
      <c r="F6" s="327"/>
      <c r="G6" s="328"/>
      <c r="I6" s="534"/>
      <c r="J6" s="327"/>
    </row>
    <row r="7" spans="1:10">
      <c r="A7" s="13"/>
      <c r="B7" s="146" t="s">
        <v>89</v>
      </c>
      <c r="C7" s="327"/>
      <c r="D7" s="327"/>
      <c r="E7" s="327"/>
      <c r="F7" s="327"/>
      <c r="G7" s="328"/>
      <c r="I7" s="534"/>
      <c r="J7" s="327"/>
    </row>
    <row r="8" spans="1:10">
      <c r="A8" s="329">
        <v>1</v>
      </c>
      <c r="B8" s="14" t="s">
        <v>363</v>
      </c>
      <c r="C8" s="675">
        <v>227571035.38426289</v>
      </c>
      <c r="D8" s="675">
        <v>273905730.98415458</v>
      </c>
      <c r="E8" s="675">
        <v>261844574.34</v>
      </c>
      <c r="F8" s="675">
        <v>247437189.92262694</v>
      </c>
      <c r="G8" s="675">
        <v>263088107.66896904</v>
      </c>
      <c r="H8" s="617"/>
      <c r="I8" s="646"/>
      <c r="J8" s="646"/>
    </row>
    <row r="9" spans="1:10">
      <c r="A9" s="329">
        <v>2</v>
      </c>
      <c r="B9" s="14" t="s">
        <v>364</v>
      </c>
      <c r="C9" s="675">
        <v>283625135.38426292</v>
      </c>
      <c r="D9" s="675">
        <v>317094230.98415458</v>
      </c>
      <c r="E9" s="675">
        <v>311822874.34000003</v>
      </c>
      <c r="F9" s="675">
        <v>303591589.92262697</v>
      </c>
      <c r="G9" s="675">
        <v>312576807.66896904</v>
      </c>
      <c r="H9" s="617"/>
      <c r="I9" s="646"/>
      <c r="J9" s="646"/>
    </row>
    <row r="10" spans="1:10">
      <c r="A10" s="329">
        <v>3</v>
      </c>
      <c r="B10" s="14" t="s">
        <v>142</v>
      </c>
      <c r="C10" s="675">
        <v>339314192.98426294</v>
      </c>
      <c r="D10" s="675">
        <v>359173851.78691459</v>
      </c>
      <c r="E10" s="675">
        <v>372799961.66676003</v>
      </c>
      <c r="F10" s="675">
        <v>377369223.82524699</v>
      </c>
      <c r="G10" s="675">
        <v>376237383.32272905</v>
      </c>
      <c r="H10" s="617"/>
      <c r="I10" s="646"/>
      <c r="J10" s="646"/>
    </row>
    <row r="11" spans="1:10">
      <c r="A11" s="329">
        <v>4</v>
      </c>
      <c r="B11" s="14" t="s">
        <v>366</v>
      </c>
      <c r="C11" s="675">
        <v>120682713.26498392</v>
      </c>
      <c r="D11" s="675">
        <v>123009203.22464246</v>
      </c>
      <c r="E11" s="675">
        <v>126379579.22092749</v>
      </c>
      <c r="F11" s="675">
        <v>127023445.01725176</v>
      </c>
      <c r="G11" s="675">
        <v>123740282.60855596</v>
      </c>
      <c r="H11" s="617"/>
      <c r="I11" s="646"/>
      <c r="J11" s="646"/>
    </row>
    <row r="12" spans="1:10">
      <c r="A12" s="329">
        <v>5</v>
      </c>
      <c r="B12" s="14" t="s">
        <v>367</v>
      </c>
      <c r="C12" s="675">
        <v>136469631.6243096</v>
      </c>
      <c r="D12" s="675">
        <v>139125474.54113606</v>
      </c>
      <c r="E12" s="675">
        <v>143758813.82397807</v>
      </c>
      <c r="F12" s="675">
        <v>144772864.26428571</v>
      </c>
      <c r="G12" s="675">
        <v>141011028.44011056</v>
      </c>
      <c r="H12" s="617"/>
      <c r="I12" s="646"/>
      <c r="J12" s="646"/>
    </row>
    <row r="13" spans="1:10">
      <c r="A13" s="329">
        <v>6</v>
      </c>
      <c r="B13" s="14" t="s">
        <v>365</v>
      </c>
      <c r="C13" s="675">
        <v>157381095.71818882</v>
      </c>
      <c r="D13" s="675">
        <v>160472755.19855791</v>
      </c>
      <c r="E13" s="675">
        <v>166780075.28750151</v>
      </c>
      <c r="F13" s="675">
        <v>168284008.10138208</v>
      </c>
      <c r="G13" s="675">
        <v>163888693.74453959</v>
      </c>
      <c r="H13" s="617"/>
      <c r="I13" s="646"/>
      <c r="J13" s="646"/>
    </row>
    <row r="14" spans="1:10">
      <c r="A14" s="13"/>
      <c r="B14" s="145" t="s">
        <v>369</v>
      </c>
      <c r="C14" s="623"/>
      <c r="D14" s="623"/>
      <c r="E14" s="623"/>
      <c r="F14" s="623"/>
      <c r="G14" s="623"/>
      <c r="H14" s="617"/>
      <c r="I14" s="623"/>
      <c r="J14" s="623"/>
    </row>
    <row r="15" spans="1:10" ht="15" customHeight="1">
      <c r="A15" s="329">
        <v>7</v>
      </c>
      <c r="B15" s="14" t="s">
        <v>368</v>
      </c>
      <c r="C15" s="676">
        <v>528971760.11256492</v>
      </c>
      <c r="D15" s="676">
        <v>538309915.73493481</v>
      </c>
      <c r="E15" s="676">
        <v>584620546.1363045</v>
      </c>
      <c r="F15" s="676">
        <v>595250345.79651475</v>
      </c>
      <c r="G15" s="676">
        <v>581398999.05699706</v>
      </c>
      <c r="H15" s="617"/>
      <c r="I15" s="647"/>
      <c r="J15" s="647"/>
    </row>
    <row r="16" spans="1:10">
      <c r="A16" s="13"/>
      <c r="B16" s="145" t="s">
        <v>370</v>
      </c>
      <c r="C16" s="623"/>
      <c r="D16" s="623"/>
      <c r="E16" s="623"/>
      <c r="F16" s="623"/>
      <c r="G16" s="623"/>
      <c r="H16" s="617"/>
      <c r="I16" s="623"/>
      <c r="J16" s="623"/>
    </row>
    <row r="17" spans="1:10" s="15" customFormat="1">
      <c r="A17" s="329"/>
      <c r="B17" s="146" t="s">
        <v>354</v>
      </c>
      <c r="C17" s="623"/>
      <c r="D17" s="623"/>
      <c r="E17" s="623"/>
      <c r="F17" s="623"/>
      <c r="G17" s="623"/>
      <c r="H17" s="618"/>
      <c r="I17" s="623"/>
      <c r="J17" s="623"/>
    </row>
    <row r="18" spans="1:10">
      <c r="A18" s="11">
        <v>8</v>
      </c>
      <c r="B18" s="14" t="s">
        <v>363</v>
      </c>
      <c r="C18" s="677">
        <v>0.43021395950482477</v>
      </c>
      <c r="D18" s="677">
        <v>0.50882534944614777</v>
      </c>
      <c r="E18" s="677">
        <v>0.48641974945327393</v>
      </c>
      <c r="F18" s="677">
        <v>0.45965564201954184</v>
      </c>
      <c r="G18" s="677">
        <v>0.45250870416991784</v>
      </c>
      <c r="H18" s="617"/>
      <c r="I18" s="648"/>
      <c r="J18" s="648"/>
    </row>
    <row r="19" spans="1:10" ht="15" customHeight="1">
      <c r="A19" s="11">
        <v>9</v>
      </c>
      <c r="B19" s="14" t="s">
        <v>364</v>
      </c>
      <c r="C19" s="677">
        <v>0.53618199830536817</v>
      </c>
      <c r="D19" s="677">
        <v>0.58905515524683849</v>
      </c>
      <c r="E19" s="677">
        <v>0.57926273550855867</v>
      </c>
      <c r="F19" s="677">
        <v>0.56397175873705485</v>
      </c>
      <c r="G19" s="677">
        <v>0.53762873375419373</v>
      </c>
      <c r="H19" s="617"/>
      <c r="I19" s="648"/>
      <c r="J19" s="648"/>
    </row>
    <row r="20" spans="1:10">
      <c r="A20" s="11">
        <v>10</v>
      </c>
      <c r="B20" s="14" t="s">
        <v>142</v>
      </c>
      <c r="C20" s="677">
        <v>0.64145993901840248</v>
      </c>
      <c r="D20" s="677">
        <v>0.66722503392222987</v>
      </c>
      <c r="E20" s="677">
        <v>0.69253779425145812</v>
      </c>
      <c r="F20" s="677">
        <v>0.7010259569713454</v>
      </c>
      <c r="G20" s="677">
        <v>0.64712423642450212</v>
      </c>
      <c r="H20" s="617"/>
      <c r="I20" s="648"/>
      <c r="J20" s="648"/>
    </row>
    <row r="21" spans="1:10">
      <c r="A21" s="11">
        <v>11</v>
      </c>
      <c r="B21" s="14" t="s">
        <v>366</v>
      </c>
      <c r="C21" s="677">
        <v>0.22814585269977872</v>
      </c>
      <c r="D21" s="677">
        <v>0.22851000813667438</v>
      </c>
      <c r="E21" s="677">
        <v>0.23477104085735831</v>
      </c>
      <c r="F21" s="677">
        <v>0.23596712842235371</v>
      </c>
      <c r="G21" s="677">
        <v>0.21283194984727719</v>
      </c>
      <c r="H21" s="617"/>
      <c r="I21" s="648"/>
      <c r="J21" s="648"/>
    </row>
    <row r="22" spans="1:10">
      <c r="A22" s="11">
        <v>12</v>
      </c>
      <c r="B22" s="14" t="s">
        <v>367</v>
      </c>
      <c r="C22" s="677">
        <v>0.25799039176546767</v>
      </c>
      <c r="D22" s="677">
        <v>0.25844865657210336</v>
      </c>
      <c r="E22" s="677">
        <v>0.26705585318395897</v>
      </c>
      <c r="F22" s="677">
        <v>0.26893962015660183</v>
      </c>
      <c r="G22" s="677">
        <v>0.24253744617521544</v>
      </c>
      <c r="H22" s="617"/>
      <c r="I22" s="648"/>
      <c r="J22" s="648"/>
    </row>
    <row r="23" spans="1:10">
      <c r="A23" s="11">
        <v>13</v>
      </c>
      <c r="B23" s="14" t="s">
        <v>365</v>
      </c>
      <c r="C23" s="677">
        <v>0.29752268000979526</v>
      </c>
      <c r="D23" s="677">
        <v>0.29810477293450993</v>
      </c>
      <c r="E23" s="677">
        <v>0.30982166668767896</v>
      </c>
      <c r="F23" s="677">
        <v>0.31261547146429597</v>
      </c>
      <c r="G23" s="677">
        <v>0.28188678344881857</v>
      </c>
      <c r="H23" s="617"/>
      <c r="I23" s="648"/>
      <c r="J23" s="648"/>
    </row>
    <row r="24" spans="1:10">
      <c r="A24" s="13"/>
      <c r="B24" s="145" t="s">
        <v>88</v>
      </c>
      <c r="C24" s="636"/>
      <c r="D24" s="636"/>
      <c r="E24" s="636"/>
      <c r="F24" s="636"/>
      <c r="G24" s="636"/>
      <c r="H24" s="617"/>
      <c r="I24" s="636"/>
      <c r="J24" s="636"/>
    </row>
    <row r="25" spans="1:10" ht="15" customHeight="1">
      <c r="A25" s="330">
        <v>14</v>
      </c>
      <c r="B25" s="14" t="s">
        <v>87</v>
      </c>
      <c r="C25" s="678">
        <v>3.1603000078961226E-2</v>
      </c>
      <c r="D25" s="678">
        <v>3.6875423555608293E-2</v>
      </c>
      <c r="E25" s="678">
        <v>3.7653832321756439E-2</v>
      </c>
      <c r="F25" s="678">
        <v>3.8195373702473369E-2</v>
      </c>
      <c r="G25" s="678">
        <v>3.8681533096585681E-2</v>
      </c>
      <c r="H25" s="617"/>
      <c r="I25" s="649"/>
      <c r="J25" s="649"/>
    </row>
    <row r="26" spans="1:10" ht="15">
      <c r="A26" s="330">
        <v>15</v>
      </c>
      <c r="B26" s="14" t="s">
        <v>86</v>
      </c>
      <c r="C26" s="678">
        <v>2.1355678673267414E-2</v>
      </c>
      <c r="D26" s="678">
        <v>2.0305401662221289E-2</v>
      </c>
      <c r="E26" s="678">
        <v>2.0960224051435192E-2</v>
      </c>
      <c r="F26" s="678">
        <v>2.0980598725081227E-2</v>
      </c>
      <c r="G26" s="678">
        <v>2.0416417135360448E-2</v>
      </c>
      <c r="H26" s="617"/>
      <c r="I26" s="649"/>
      <c r="J26" s="649"/>
    </row>
    <row r="27" spans="1:10" ht="15">
      <c r="A27" s="330">
        <v>16</v>
      </c>
      <c r="B27" s="14" t="s">
        <v>85</v>
      </c>
      <c r="C27" s="678">
        <v>0.27609330896165413</v>
      </c>
      <c r="D27" s="678">
        <v>-3.8225641395707333E-2</v>
      </c>
      <c r="E27" s="678">
        <v>-5.0625280536869509E-3</v>
      </c>
      <c r="F27" s="678">
        <v>3.1498846802302825E-2</v>
      </c>
      <c r="G27" s="678">
        <v>3.5689587091770314E-3</v>
      </c>
      <c r="H27" s="617"/>
      <c r="I27" s="649"/>
      <c r="J27" s="649"/>
    </row>
    <row r="28" spans="1:10" ht="15">
      <c r="A28" s="330">
        <v>17</v>
      </c>
      <c r="B28" s="14" t="s">
        <v>84</v>
      </c>
      <c r="C28" s="678">
        <v>1.0247321405693812E-2</v>
      </c>
      <c r="D28" s="678">
        <v>1.6570021893387004E-2</v>
      </c>
      <c r="E28" s="678">
        <v>1.6693608270321247E-2</v>
      </c>
      <c r="F28" s="678">
        <v>1.7214774977392145E-2</v>
      </c>
      <c r="G28" s="678">
        <v>1.8265115961225233E-2</v>
      </c>
      <c r="H28" s="617"/>
      <c r="I28" s="649"/>
      <c r="J28" s="649"/>
    </row>
    <row r="29" spans="1:10" ht="15">
      <c r="A29" s="330">
        <v>18</v>
      </c>
      <c r="B29" s="14" t="s">
        <v>166</v>
      </c>
      <c r="C29" s="678">
        <v>-0.29700827888298537</v>
      </c>
      <c r="D29" s="678">
        <v>2.0577830953774003E-2</v>
      </c>
      <c r="E29" s="678">
        <v>-1.2986292849792808E-3</v>
      </c>
      <c r="F29" s="678">
        <v>-3.7723320755885741E-2</v>
      </c>
      <c r="G29" s="678">
        <v>4.0758985961543851E-3</v>
      </c>
      <c r="H29" s="617"/>
      <c r="I29" s="649"/>
      <c r="J29" s="649"/>
    </row>
    <row r="30" spans="1:10" ht="15">
      <c r="A30" s="330">
        <v>19</v>
      </c>
      <c r="B30" s="14" t="s">
        <v>167</v>
      </c>
      <c r="C30" s="678">
        <v>-0.42989830915196048</v>
      </c>
      <c r="D30" s="678">
        <v>2.8894368932893936E-2</v>
      </c>
      <c r="E30" s="678">
        <v>-1.837508261185187E-3</v>
      </c>
      <c r="F30" s="678">
        <v>-5.3260346493588864E-2</v>
      </c>
      <c r="G30" s="678">
        <v>5.701782569374308E-3</v>
      </c>
      <c r="H30" s="617"/>
      <c r="I30" s="649"/>
      <c r="J30" s="649"/>
    </row>
    <row r="31" spans="1:10">
      <c r="A31" s="13"/>
      <c r="B31" s="145" t="s">
        <v>229</v>
      </c>
      <c r="C31" s="636"/>
      <c r="D31" s="636"/>
      <c r="E31" s="636"/>
      <c r="F31" s="636"/>
      <c r="G31" s="636"/>
      <c r="H31" s="617"/>
      <c r="I31" s="636"/>
      <c r="J31" s="636"/>
    </row>
    <row r="32" spans="1:10" ht="15">
      <c r="A32" s="330">
        <v>20</v>
      </c>
      <c r="B32" s="14" t="s">
        <v>83</v>
      </c>
      <c r="C32" s="678">
        <v>0.11884958310125479</v>
      </c>
      <c r="D32" s="678">
        <v>0.59976146999008251</v>
      </c>
      <c r="E32" s="678">
        <v>0.57101272130798897</v>
      </c>
      <c r="F32" s="678">
        <v>0.4763152265256273</v>
      </c>
      <c r="G32" s="678">
        <v>0.27112451671875198</v>
      </c>
      <c r="H32" s="617"/>
      <c r="I32" s="649"/>
      <c r="J32" s="649"/>
    </row>
    <row r="33" spans="1:10" ht="15" customHeight="1">
      <c r="A33" s="330">
        <v>21</v>
      </c>
      <c r="B33" s="14" t="s">
        <v>710</v>
      </c>
      <c r="C33" s="678">
        <v>0.12100436158249414</v>
      </c>
      <c r="D33" s="678">
        <v>0.11935570888038549</v>
      </c>
      <c r="E33" s="678">
        <v>8.6704743945984736E-2</v>
      </c>
      <c r="F33" s="678">
        <v>7.7283199429053415E-2</v>
      </c>
      <c r="G33" s="678">
        <v>6.9796117162092372E-2</v>
      </c>
      <c r="H33" s="617"/>
      <c r="I33" s="649"/>
      <c r="J33" s="649"/>
    </row>
    <row r="34" spans="1:10" ht="15">
      <c r="A34" s="330">
        <v>22</v>
      </c>
      <c r="B34" s="14" t="s">
        <v>82</v>
      </c>
      <c r="C34" s="678">
        <v>0.6545354954850463</v>
      </c>
      <c r="D34" s="678">
        <v>0.6207562066979373</v>
      </c>
      <c r="E34" s="678">
        <v>0.61976173574193572</v>
      </c>
      <c r="F34" s="678">
        <v>0.60762270924449058</v>
      </c>
      <c r="G34" s="678">
        <v>0.59750860214073431</v>
      </c>
      <c r="H34" s="617"/>
      <c r="I34" s="649"/>
      <c r="J34" s="649"/>
    </row>
    <row r="35" spans="1:10" ht="15" customHeight="1">
      <c r="A35" s="330">
        <v>23</v>
      </c>
      <c r="B35" s="14" t="s">
        <v>81</v>
      </c>
      <c r="C35" s="678">
        <v>0.43692892270833783</v>
      </c>
      <c r="D35" s="678">
        <v>0.43992230030589075</v>
      </c>
      <c r="E35" s="678">
        <v>0.43253312969769658</v>
      </c>
      <c r="F35" s="678">
        <v>0.43284324486207082</v>
      </c>
      <c r="G35" s="678">
        <v>0.4180559286617066</v>
      </c>
      <c r="H35" s="617"/>
      <c r="I35" s="649"/>
      <c r="J35" s="649"/>
    </row>
    <row r="36" spans="1:10" ht="15">
      <c r="A36" s="330">
        <v>24</v>
      </c>
      <c r="B36" s="14" t="s">
        <v>80</v>
      </c>
      <c r="C36" s="678">
        <v>-4.3567704909753181E-2</v>
      </c>
      <c r="D36" s="678">
        <v>-7.3328480456393272E-2</v>
      </c>
      <c r="E36" s="678">
        <v>-6.168703645023333E-2</v>
      </c>
      <c r="F36" s="678">
        <v>4.4038192866709619E-3</v>
      </c>
      <c r="G36" s="678">
        <v>-1.6822288755374504E-2</v>
      </c>
      <c r="H36" s="617"/>
      <c r="I36" s="649"/>
      <c r="J36" s="649"/>
    </row>
    <row r="37" spans="1:10" ht="15" customHeight="1">
      <c r="A37" s="13"/>
      <c r="B37" s="145" t="s">
        <v>230</v>
      </c>
      <c r="C37" s="636"/>
      <c r="D37" s="636"/>
      <c r="E37" s="636"/>
      <c r="F37" s="636"/>
      <c r="G37" s="636"/>
      <c r="H37" s="617"/>
      <c r="I37" s="636"/>
      <c r="J37" s="636"/>
    </row>
    <row r="38" spans="1:10" ht="15" customHeight="1">
      <c r="A38" s="330">
        <v>25</v>
      </c>
      <c r="B38" s="14" t="s">
        <v>79</v>
      </c>
      <c r="C38" s="678">
        <v>0.36356398272366908</v>
      </c>
      <c r="D38" s="678">
        <v>0.36246380437126119</v>
      </c>
      <c r="E38" s="678">
        <v>0.34233655635928922</v>
      </c>
      <c r="F38" s="678">
        <v>0.3274314287271935</v>
      </c>
      <c r="G38" s="678">
        <v>0.32828755971221607</v>
      </c>
      <c r="H38" s="617"/>
      <c r="I38" s="649"/>
      <c r="J38" s="649"/>
    </row>
    <row r="39" spans="1:10" ht="15" customHeight="1">
      <c r="A39" s="330">
        <v>26</v>
      </c>
      <c r="B39" s="14" t="s">
        <v>78</v>
      </c>
      <c r="C39" s="678">
        <v>0.89363887458620117</v>
      </c>
      <c r="D39" s="678">
        <v>0.86791951088615282</v>
      </c>
      <c r="E39" s="678">
        <v>0.87100707822770651</v>
      </c>
      <c r="F39" s="678">
        <v>0.87738219486866365</v>
      </c>
      <c r="G39" s="678">
        <v>0.8603752423587433</v>
      </c>
      <c r="H39" s="617"/>
      <c r="I39" s="649"/>
      <c r="J39" s="649"/>
    </row>
    <row r="40" spans="1:10" ht="15" customHeight="1">
      <c r="A40" s="330">
        <v>27</v>
      </c>
      <c r="B40" s="14" t="s">
        <v>77</v>
      </c>
      <c r="C40" s="678">
        <v>2.7336584727608033E-2</v>
      </c>
      <c r="D40" s="678">
        <v>2.6561991023921795E-2</v>
      </c>
      <c r="E40" s="678">
        <v>2.8886941628156096E-2</v>
      </c>
      <c r="F40" s="678">
        <v>2.9487076829897204E-2</v>
      </c>
      <c r="G40" s="678">
        <v>3.007165084446951E-2</v>
      </c>
      <c r="H40" s="617"/>
      <c r="I40" s="649"/>
      <c r="J40" s="649"/>
    </row>
    <row r="41" spans="1:10" ht="15" customHeight="1">
      <c r="A41" s="331"/>
      <c r="B41" s="145" t="s">
        <v>271</v>
      </c>
      <c r="C41" s="636"/>
      <c r="D41" s="636"/>
      <c r="E41" s="636"/>
      <c r="F41" s="636"/>
      <c r="G41" s="636"/>
      <c r="H41" s="617"/>
      <c r="I41" s="636"/>
      <c r="J41" s="636"/>
    </row>
    <row r="42" spans="1:10" ht="15">
      <c r="A42" s="330">
        <v>28</v>
      </c>
      <c r="B42" s="14" t="s">
        <v>254</v>
      </c>
      <c r="C42" s="679">
        <v>172669610.8348</v>
      </c>
      <c r="D42" s="679">
        <v>167752690.86499998</v>
      </c>
      <c r="E42" s="679">
        <v>164414703.24720001</v>
      </c>
      <c r="F42" s="679">
        <v>153604027.46289998</v>
      </c>
      <c r="G42" s="679">
        <v>149026336.69</v>
      </c>
      <c r="H42" s="617"/>
      <c r="I42" s="650"/>
      <c r="J42" s="650"/>
    </row>
    <row r="43" spans="1:10" ht="15" customHeight="1">
      <c r="A43" s="330">
        <v>29</v>
      </c>
      <c r="B43" s="14" t="s">
        <v>266</v>
      </c>
      <c r="C43" s="679">
        <v>23093719.351650029</v>
      </c>
      <c r="D43" s="679">
        <v>19768803.225148078</v>
      </c>
      <c r="E43" s="679">
        <v>24265320.006339312</v>
      </c>
      <c r="F43" s="679">
        <v>20478587.869728357</v>
      </c>
      <c r="G43" s="679">
        <v>22711496.467702851</v>
      </c>
      <c r="H43" s="617"/>
      <c r="I43" s="650"/>
      <c r="J43" s="650"/>
    </row>
    <row r="44" spans="1:10" ht="15" customHeight="1">
      <c r="A44" s="359">
        <v>30</v>
      </c>
      <c r="B44" s="360" t="s">
        <v>255</v>
      </c>
      <c r="C44" s="678">
        <v>7.4769078209336985</v>
      </c>
      <c r="D44" s="678">
        <v>8.4857281927719441</v>
      </c>
      <c r="E44" s="678">
        <v>6.77570719051909</v>
      </c>
      <c r="F44" s="678">
        <v>7.5007138402330424</v>
      </c>
      <c r="G44" s="678">
        <v>6.5617136634710373</v>
      </c>
      <c r="H44" s="617"/>
      <c r="I44" s="649"/>
      <c r="J44" s="649"/>
    </row>
    <row r="45" spans="1:10" ht="15" customHeight="1">
      <c r="A45" s="359"/>
      <c r="B45" s="145" t="s">
        <v>373</v>
      </c>
      <c r="C45" s="636"/>
      <c r="D45" s="636"/>
      <c r="E45" s="636"/>
      <c r="F45" s="636"/>
      <c r="G45" s="636"/>
      <c r="H45" s="617"/>
      <c r="I45" s="636"/>
      <c r="J45" s="636"/>
    </row>
    <row r="46" spans="1:10" ht="15" customHeight="1">
      <c r="A46" s="359">
        <v>31</v>
      </c>
      <c r="B46" s="360" t="s">
        <v>380</v>
      </c>
      <c r="C46" s="645">
        <v>410370679.37576294</v>
      </c>
      <c r="D46" s="645">
        <v>414911803.85435462</v>
      </c>
      <c r="E46" s="645">
        <v>420864835.86790001</v>
      </c>
      <c r="F46" s="645">
        <v>423963656.05232698</v>
      </c>
      <c r="G46" s="645">
        <v>417625095.31626904</v>
      </c>
      <c r="H46" s="617"/>
      <c r="I46" s="645"/>
      <c r="J46" s="645"/>
    </row>
    <row r="47" spans="1:10" ht="15" customHeight="1">
      <c r="A47" s="359">
        <v>32</v>
      </c>
      <c r="B47" s="360" t="s">
        <v>395</v>
      </c>
      <c r="C47" s="645">
        <v>250047401.04660749</v>
      </c>
      <c r="D47" s="645">
        <v>255703727.10201162</v>
      </c>
      <c r="E47" s="645">
        <v>265389534.78531218</v>
      </c>
      <c r="F47" s="645">
        <v>274656241.39402753</v>
      </c>
      <c r="G47" s="645">
        <v>274073874.14183408</v>
      </c>
      <c r="H47" s="617"/>
      <c r="I47" s="645"/>
      <c r="J47" s="645"/>
    </row>
    <row r="48" spans="1:10" ht="15.75" thickBot="1">
      <c r="A48" s="332">
        <v>33</v>
      </c>
      <c r="B48" s="147" t="s">
        <v>413</v>
      </c>
      <c r="C48" s="651">
        <v>1.6411715445075634</v>
      </c>
      <c r="D48" s="651">
        <v>1.6226271261538077</v>
      </c>
      <c r="E48" s="651">
        <v>1.5858381009950531</v>
      </c>
      <c r="F48" s="651">
        <v>1.5436155898023083</v>
      </c>
      <c r="G48" s="651">
        <v>1.5237683512298101</v>
      </c>
      <c r="H48" s="617"/>
      <c r="I48" s="651"/>
      <c r="J48" s="651"/>
    </row>
    <row r="49" spans="1:10">
      <c r="A49" s="16"/>
      <c r="C49" s="616"/>
      <c r="D49" s="616"/>
      <c r="E49" s="616"/>
      <c r="F49" s="616"/>
      <c r="G49" s="616"/>
      <c r="H49" s="615"/>
      <c r="I49" s="615"/>
      <c r="J49" s="615"/>
    </row>
    <row r="50" spans="1:10" ht="38.25">
      <c r="B50" s="206" t="s">
        <v>707</v>
      </c>
      <c r="C50" s="616"/>
      <c r="D50" s="616"/>
      <c r="E50" s="616"/>
      <c r="F50" s="616"/>
      <c r="G50" s="616"/>
      <c r="H50" s="615"/>
      <c r="I50" s="615"/>
      <c r="J50" s="615"/>
    </row>
    <row r="51" spans="1:10" ht="51">
      <c r="B51" s="206" t="s">
        <v>270</v>
      </c>
      <c r="C51" s="615"/>
      <c r="D51" s="616"/>
      <c r="E51" s="616"/>
      <c r="F51" s="616"/>
      <c r="G51" s="616"/>
      <c r="H51" s="615"/>
      <c r="I51" s="615"/>
      <c r="J51" s="615"/>
    </row>
    <row r="52" spans="1:10">
      <c r="C52" s="615"/>
      <c r="D52" s="616"/>
      <c r="E52" s="616"/>
      <c r="F52" s="616"/>
      <c r="G52" s="616"/>
      <c r="H52" s="617"/>
      <c r="I52" s="617"/>
      <c r="J52" s="617"/>
    </row>
    <row r="53" spans="1:10">
      <c r="B53" s="205"/>
      <c r="C53" s="615"/>
      <c r="D53" s="616"/>
      <c r="E53" s="616"/>
      <c r="F53" s="616"/>
      <c r="G53" s="616"/>
      <c r="H53" s="615"/>
      <c r="I53" s="615"/>
      <c r="J53" s="615"/>
    </row>
    <row r="54" spans="1:10">
      <c r="C54" s="615"/>
      <c r="D54" s="616"/>
      <c r="E54" s="616"/>
      <c r="F54" s="616"/>
      <c r="G54" s="616"/>
      <c r="H54" s="617"/>
      <c r="I54" s="617"/>
      <c r="J54" s="617"/>
    </row>
    <row r="55" spans="1:10">
      <c r="C55" s="615"/>
      <c r="D55" s="616"/>
      <c r="E55" s="616"/>
      <c r="F55" s="616"/>
      <c r="G55" s="616"/>
      <c r="H55" s="617"/>
      <c r="I55" s="617"/>
      <c r="J55" s="617"/>
    </row>
    <row r="56" spans="1:10">
      <c r="C56" s="615"/>
      <c r="D56" s="616"/>
      <c r="E56" s="616"/>
      <c r="F56" s="616"/>
      <c r="G56" s="616"/>
      <c r="H56" s="617"/>
      <c r="I56" s="617"/>
      <c r="J56" s="617"/>
    </row>
    <row r="57" spans="1:10">
      <c r="C57" s="615"/>
      <c r="D57" s="616"/>
      <c r="E57" s="616"/>
      <c r="F57" s="616"/>
      <c r="G57" s="616"/>
      <c r="H57" s="617"/>
      <c r="I57" s="617"/>
      <c r="J57" s="617"/>
    </row>
    <row r="58" spans="1:10">
      <c r="C58" s="615"/>
      <c r="D58" s="616"/>
      <c r="E58" s="616"/>
      <c r="F58" s="616"/>
      <c r="G58" s="616"/>
      <c r="H58" s="617"/>
      <c r="I58" s="617"/>
      <c r="J58" s="617"/>
    </row>
    <row r="59" spans="1:10">
      <c r="C59" s="615"/>
      <c r="D59" s="616"/>
      <c r="E59" s="616"/>
      <c r="F59" s="616"/>
      <c r="G59" s="616"/>
      <c r="H59" s="617"/>
      <c r="I59" s="617"/>
      <c r="J59" s="617"/>
    </row>
    <row r="60" spans="1:10">
      <c r="C60" s="615"/>
      <c r="D60" s="616"/>
      <c r="E60" s="616"/>
      <c r="F60" s="616"/>
      <c r="G60" s="616"/>
      <c r="H60" s="617"/>
      <c r="I60" s="617"/>
      <c r="J60" s="617"/>
    </row>
    <row r="61" spans="1:10">
      <c r="C61" s="615"/>
      <c r="D61" s="616"/>
      <c r="E61" s="616"/>
      <c r="F61" s="616"/>
      <c r="G61" s="616"/>
      <c r="H61" s="617"/>
      <c r="I61" s="617"/>
      <c r="J61" s="617"/>
    </row>
    <row r="62" spans="1:10">
      <c r="C62" s="615"/>
      <c r="D62" s="616"/>
      <c r="E62" s="616"/>
      <c r="F62" s="616"/>
      <c r="G62" s="616"/>
      <c r="H62" s="617"/>
      <c r="I62" s="617"/>
      <c r="J62" s="617"/>
    </row>
    <row r="63" spans="1:10">
      <c r="C63" s="615"/>
      <c r="D63" s="616"/>
      <c r="E63" s="616"/>
      <c r="F63" s="616"/>
      <c r="G63" s="616"/>
      <c r="H63" s="617"/>
      <c r="I63" s="617"/>
      <c r="J63" s="617"/>
    </row>
    <row r="64" spans="1:10">
      <c r="C64" s="615"/>
      <c r="D64" s="616"/>
      <c r="E64" s="616"/>
      <c r="F64" s="616"/>
      <c r="G64" s="616"/>
      <c r="H64" s="617"/>
      <c r="I64" s="617"/>
      <c r="J64" s="617"/>
    </row>
    <row r="65" spans="3:10">
      <c r="C65" s="615"/>
      <c r="D65" s="616"/>
      <c r="E65" s="616"/>
      <c r="F65" s="616"/>
      <c r="G65" s="616"/>
      <c r="H65" s="617"/>
      <c r="I65" s="617"/>
      <c r="J65" s="617"/>
    </row>
    <row r="66" spans="3:10">
      <c r="C66" s="615"/>
      <c r="D66" s="616"/>
      <c r="E66" s="616"/>
      <c r="F66" s="616"/>
      <c r="G66" s="616"/>
      <c r="H66" s="617"/>
      <c r="I66" s="617"/>
      <c r="J66" s="617"/>
    </row>
    <row r="67" spans="3:10">
      <c r="C67" s="615"/>
      <c r="D67" s="616"/>
      <c r="E67" s="616"/>
      <c r="F67" s="616"/>
      <c r="G67" s="616"/>
      <c r="H67" s="617"/>
      <c r="I67" s="617"/>
      <c r="J67" s="617"/>
    </row>
    <row r="68" spans="3:10">
      <c r="C68" s="615"/>
      <c r="D68" s="616"/>
      <c r="E68" s="616"/>
      <c r="F68" s="616"/>
      <c r="G68" s="616"/>
      <c r="H68" s="617"/>
      <c r="I68" s="617"/>
      <c r="J68" s="617"/>
    </row>
    <row r="69" spans="3:10">
      <c r="C69" s="615"/>
      <c r="D69" s="616"/>
      <c r="E69" s="616"/>
      <c r="F69" s="616"/>
      <c r="G69" s="616"/>
      <c r="H69" s="617"/>
      <c r="I69" s="617"/>
      <c r="J69" s="617"/>
    </row>
    <row r="70" spans="3:10">
      <c r="C70" s="615"/>
      <c r="D70" s="616"/>
      <c r="E70" s="616"/>
      <c r="F70" s="616"/>
      <c r="G70" s="616"/>
      <c r="H70" s="617"/>
      <c r="I70" s="617"/>
      <c r="J70" s="617"/>
    </row>
    <row r="71" spans="3:10">
      <c r="C71" s="615"/>
      <c r="D71" s="616"/>
      <c r="E71" s="616"/>
      <c r="F71" s="616"/>
      <c r="G71" s="616"/>
      <c r="H71" s="617"/>
      <c r="I71" s="617"/>
      <c r="J71" s="61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80" zoomScaleNormal="80" workbookViewId="0">
      <selection activeCell="H14" sqref="H14:H16"/>
    </sheetView>
  </sheetViews>
  <sheetFormatPr defaultColWidth="9.28515625" defaultRowHeight="12.75"/>
  <cols>
    <col min="1" max="1" width="11.7109375" style="432" bestFit="1" customWidth="1"/>
    <col min="2" max="2" width="105.28515625" style="432" bestFit="1" customWidth="1"/>
    <col min="3" max="3" width="15.42578125" style="432" bestFit="1" customWidth="1"/>
    <col min="4" max="4" width="14.28515625" style="432" bestFit="1" customWidth="1"/>
    <col min="5" max="5" width="17.42578125" style="432" bestFit="1" customWidth="1"/>
    <col min="6" max="6" width="14.28515625" style="432" bestFit="1" customWidth="1"/>
    <col min="7" max="7" width="30.42578125" style="432" customWidth="1"/>
    <col min="8" max="8" width="15.42578125" style="432" bestFit="1" customWidth="1"/>
    <col min="9" max="16384" width="9.28515625" style="432"/>
  </cols>
  <sheetData>
    <row r="1" spans="1:8" ht="13.5">
      <c r="A1" s="361" t="s">
        <v>30</v>
      </c>
      <c r="B1" s="442" t="str">
        <f>'Info '!C2</f>
        <v>JSC "VTB Bank (Georgia)"</v>
      </c>
    </row>
    <row r="2" spans="1:8">
      <c r="A2" s="362" t="s">
        <v>31</v>
      </c>
      <c r="B2" s="441">
        <f>'Info '!D2</f>
        <v>45747</v>
      </c>
    </row>
    <row r="3" spans="1:8">
      <c r="A3" s="363" t="s">
        <v>416</v>
      </c>
    </row>
    <row r="5" spans="1:8" ht="12" customHeight="1">
      <c r="A5" s="798" t="s">
        <v>417</v>
      </c>
      <c r="B5" s="799"/>
      <c r="C5" s="804" t="s">
        <v>418</v>
      </c>
      <c r="D5" s="805"/>
      <c r="E5" s="805"/>
      <c r="F5" s="805"/>
      <c r="G5" s="805"/>
      <c r="H5" s="806"/>
    </row>
    <row r="6" spans="1:8">
      <c r="A6" s="800"/>
      <c r="B6" s="801"/>
      <c r="C6" s="807"/>
      <c r="D6" s="808"/>
      <c r="E6" s="808"/>
      <c r="F6" s="808"/>
      <c r="G6" s="808"/>
      <c r="H6" s="809"/>
    </row>
    <row r="7" spans="1:8">
      <c r="A7" s="802"/>
      <c r="B7" s="803"/>
      <c r="C7" s="440" t="s">
        <v>419</v>
      </c>
      <c r="D7" s="440" t="s">
        <v>420</v>
      </c>
      <c r="E7" s="440" t="s">
        <v>421</v>
      </c>
      <c r="F7" s="440" t="s">
        <v>422</v>
      </c>
      <c r="G7" s="440" t="s">
        <v>423</v>
      </c>
      <c r="H7" s="440" t="s">
        <v>64</v>
      </c>
    </row>
    <row r="8" spans="1:8">
      <c r="A8" s="436">
        <v>1</v>
      </c>
      <c r="B8" s="435" t="s">
        <v>51</v>
      </c>
      <c r="C8" s="642">
        <v>351</v>
      </c>
      <c r="D8" s="642">
        <v>0.36000000000001364</v>
      </c>
      <c r="E8" s="642">
        <v>0</v>
      </c>
      <c r="F8" s="642">
        <v>0</v>
      </c>
      <c r="G8" s="642"/>
      <c r="H8" s="566">
        <f t="shared" ref="H8:H20" si="0">SUM(C8:G8)</f>
        <v>351.36</v>
      </c>
    </row>
    <row r="9" spans="1:8">
      <c r="A9" s="436">
        <v>2</v>
      </c>
      <c r="B9" s="435" t="s">
        <v>52</v>
      </c>
      <c r="C9" s="642"/>
      <c r="D9" s="642"/>
      <c r="E9" s="642"/>
      <c r="F9" s="642"/>
      <c r="G9" s="642"/>
      <c r="H9" s="566">
        <f t="shared" si="0"/>
        <v>0</v>
      </c>
    </row>
    <row r="10" spans="1:8">
      <c r="A10" s="436">
        <v>3</v>
      </c>
      <c r="B10" s="435" t="s">
        <v>164</v>
      </c>
      <c r="C10" s="642"/>
      <c r="D10" s="642"/>
      <c r="E10" s="642"/>
      <c r="F10" s="642"/>
      <c r="G10" s="642"/>
      <c r="H10" s="566">
        <f t="shared" si="0"/>
        <v>0</v>
      </c>
    </row>
    <row r="11" spans="1:8">
      <c r="A11" s="436">
        <v>4</v>
      </c>
      <c r="B11" s="435" t="s">
        <v>53</v>
      </c>
      <c r="C11" s="642"/>
      <c r="D11" s="642"/>
      <c r="E11" s="642"/>
      <c r="F11" s="642"/>
      <c r="G11" s="642"/>
      <c r="H11" s="566">
        <f t="shared" si="0"/>
        <v>0</v>
      </c>
    </row>
    <row r="12" spans="1:8">
      <c r="A12" s="436">
        <v>5</v>
      </c>
      <c r="B12" s="435" t="s">
        <v>54</v>
      </c>
      <c r="C12" s="642"/>
      <c r="D12" s="642"/>
      <c r="E12" s="642"/>
      <c r="F12" s="642"/>
      <c r="G12" s="642"/>
      <c r="H12" s="566">
        <f t="shared" si="0"/>
        <v>0</v>
      </c>
    </row>
    <row r="13" spans="1:8">
      <c r="A13" s="436">
        <v>6</v>
      </c>
      <c r="B13" s="435" t="s">
        <v>55</v>
      </c>
      <c r="C13" s="642">
        <v>6781093.4579999996</v>
      </c>
      <c r="D13" s="642">
        <v>117749.7219</v>
      </c>
      <c r="E13" s="642">
        <v>0</v>
      </c>
      <c r="F13" s="642">
        <v>0</v>
      </c>
      <c r="G13" s="642"/>
      <c r="H13" s="566">
        <f t="shared" si="0"/>
        <v>6898843.1798999999</v>
      </c>
    </row>
    <row r="14" spans="1:8">
      <c r="A14" s="436">
        <v>7</v>
      </c>
      <c r="B14" s="435" t="s">
        <v>56</v>
      </c>
      <c r="C14" s="642">
        <v>0</v>
      </c>
      <c r="D14" s="642">
        <v>77720754.851399988</v>
      </c>
      <c r="E14" s="642">
        <v>72126180.335599929</v>
      </c>
      <c r="F14" s="642">
        <v>7749599.3345999978</v>
      </c>
      <c r="G14" s="642">
        <v>0</v>
      </c>
      <c r="H14" s="566">
        <f t="shared" si="0"/>
        <v>157596534.52159992</v>
      </c>
    </row>
    <row r="15" spans="1:8">
      <c r="A15" s="436">
        <v>8</v>
      </c>
      <c r="B15" s="437" t="s">
        <v>57</v>
      </c>
      <c r="C15" s="642">
        <v>0</v>
      </c>
      <c r="D15" s="642">
        <v>0</v>
      </c>
      <c r="E15" s="642">
        <v>0</v>
      </c>
      <c r="F15" s="642">
        <v>0</v>
      </c>
      <c r="G15" s="642">
        <v>0</v>
      </c>
      <c r="H15" s="566">
        <f t="shared" si="0"/>
        <v>0</v>
      </c>
    </row>
    <row r="16" spans="1:8">
      <c r="A16" s="436">
        <v>9</v>
      </c>
      <c r="B16" s="435" t="s">
        <v>58</v>
      </c>
      <c r="C16" s="642">
        <v>0</v>
      </c>
      <c r="D16" s="642">
        <v>35738.244700000003</v>
      </c>
      <c r="E16" s="642">
        <v>1650860.9321000001</v>
      </c>
      <c r="F16" s="642">
        <v>4638590.3622000003</v>
      </c>
      <c r="G16" s="642">
        <v>0</v>
      </c>
      <c r="H16" s="566">
        <f t="shared" si="0"/>
        <v>6325189.5390000008</v>
      </c>
    </row>
    <row r="17" spans="1:9">
      <c r="A17" s="436">
        <v>10</v>
      </c>
      <c r="B17" s="439" t="s">
        <v>431</v>
      </c>
      <c r="C17" s="642">
        <v>0</v>
      </c>
      <c r="D17" s="642">
        <v>6159406.4742999999</v>
      </c>
      <c r="E17" s="642">
        <v>51907017.791000001</v>
      </c>
      <c r="F17" s="642">
        <v>0</v>
      </c>
      <c r="G17" s="642">
        <v>0</v>
      </c>
      <c r="H17" s="566">
        <f t="shared" si="0"/>
        <v>58066424.265299998</v>
      </c>
      <c r="I17" s="654"/>
    </row>
    <row r="18" spans="1:9">
      <c r="A18" s="436">
        <v>11</v>
      </c>
      <c r="B18" s="435" t="s">
        <v>60</v>
      </c>
      <c r="C18" s="642">
        <v>0</v>
      </c>
      <c r="D18" s="642">
        <v>0</v>
      </c>
      <c r="E18" s="642">
        <v>0</v>
      </c>
      <c r="F18" s="642">
        <v>0</v>
      </c>
      <c r="G18" s="642">
        <v>0</v>
      </c>
      <c r="H18" s="566">
        <f t="shared" si="0"/>
        <v>0</v>
      </c>
    </row>
    <row r="19" spans="1:9">
      <c r="A19" s="436">
        <v>12</v>
      </c>
      <c r="B19" s="435" t="s">
        <v>61</v>
      </c>
      <c r="C19" s="642"/>
      <c r="D19" s="642"/>
      <c r="E19" s="642"/>
      <c r="F19" s="642"/>
      <c r="G19" s="642"/>
      <c r="H19" s="566">
        <f t="shared" si="0"/>
        <v>0</v>
      </c>
    </row>
    <row r="20" spans="1:9">
      <c r="A20" s="438">
        <v>13</v>
      </c>
      <c r="B20" s="437" t="s">
        <v>144</v>
      </c>
      <c r="C20" s="642"/>
      <c r="D20" s="642"/>
      <c r="E20" s="642"/>
      <c r="F20" s="642"/>
      <c r="G20" s="642"/>
      <c r="H20" s="566">
        <f t="shared" si="0"/>
        <v>0</v>
      </c>
    </row>
    <row r="21" spans="1:9">
      <c r="A21" s="436">
        <v>14</v>
      </c>
      <c r="B21" s="435" t="s">
        <v>63</v>
      </c>
      <c r="C21" s="642">
        <v>175788349</v>
      </c>
      <c r="D21" s="642">
        <v>16239256.099312639</v>
      </c>
      <c r="E21" s="642">
        <v>2225623.7324000001</v>
      </c>
      <c r="F21" s="642">
        <v>0</v>
      </c>
      <c r="G21" s="642">
        <v>83155275</v>
      </c>
      <c r="H21" s="566">
        <f>SUM(C21:G21)</f>
        <v>277408503.8317126</v>
      </c>
    </row>
    <row r="22" spans="1:9">
      <c r="A22" s="434">
        <v>15</v>
      </c>
      <c r="B22" s="433" t="s">
        <v>64</v>
      </c>
      <c r="C22" s="566">
        <f t="shared" ref="C22:H22" si="1">SUM(C18:C21)+SUM(C8:C16)</f>
        <v>182569793.458</v>
      </c>
      <c r="D22" s="566">
        <f t="shared" si="1"/>
        <v>94113499.277312621</v>
      </c>
      <c r="E22" s="566">
        <f>SUM(E18:E21)+SUM(E8:E16)</f>
        <v>76002665.000099927</v>
      </c>
      <c r="F22" s="566">
        <f t="shared" si="1"/>
        <v>12388189.696799997</v>
      </c>
      <c r="G22" s="566">
        <f t="shared" si="1"/>
        <v>83155275</v>
      </c>
      <c r="H22" s="566">
        <f t="shared" si="1"/>
        <v>448229422.43221253</v>
      </c>
    </row>
    <row r="23" spans="1:9">
      <c r="C23" s="643"/>
      <c r="D23" s="643"/>
      <c r="E23" s="643"/>
      <c r="F23" s="643"/>
      <c r="G23" s="643"/>
      <c r="H23" s="643">
        <f>H22-'13. CRME '!C22</f>
        <v>5.6291688084602356</v>
      </c>
    </row>
    <row r="24" spans="1:9">
      <c r="C24" s="643"/>
      <c r="D24" s="643"/>
      <c r="E24" s="643"/>
      <c r="F24" s="643"/>
      <c r="G24" s="643"/>
      <c r="H24" s="643"/>
    </row>
    <row r="25" spans="1:9">
      <c r="C25" s="643"/>
      <c r="D25" s="643"/>
      <c r="E25" s="643"/>
      <c r="F25" s="643"/>
      <c r="G25" s="643"/>
      <c r="H25" s="643"/>
    </row>
    <row r="26" spans="1:9" ht="25.5">
      <c r="B26" s="367" t="s">
        <v>518</v>
      </c>
      <c r="C26" s="643"/>
      <c r="D26" s="643"/>
      <c r="E26" s="643"/>
      <c r="F26" s="643"/>
      <c r="G26" s="643"/>
      <c r="H26" s="643"/>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8"/>
  <sheetViews>
    <sheetView showGridLines="0" topLeftCell="B1" zoomScale="70" zoomScaleNormal="70" workbookViewId="0">
      <selection activeCell="C22" sqref="C22:E22"/>
    </sheetView>
  </sheetViews>
  <sheetFormatPr defaultColWidth="9.28515625" defaultRowHeight="12.75"/>
  <cols>
    <col min="1" max="1" width="11.7109375" style="443" bestFit="1" customWidth="1"/>
    <col min="2" max="2" width="86.7109375" style="432" customWidth="1"/>
    <col min="3" max="4" width="31.5703125" style="432" customWidth="1"/>
    <col min="5" max="5" width="15.140625" style="364" bestFit="1" customWidth="1"/>
    <col min="6" max="6" width="11.7109375" style="364" bestFit="1" customWidth="1"/>
    <col min="7" max="7" width="21.5703125" style="432" bestFit="1" customWidth="1"/>
    <col min="8" max="8" width="41.42578125" style="432" customWidth="1"/>
    <col min="9" max="9" width="16" style="432" customWidth="1"/>
    <col min="10" max="16384" width="9.28515625" style="432"/>
  </cols>
  <sheetData>
    <row r="1" spans="1:9" ht="13.5">
      <c r="A1" s="361" t="s">
        <v>30</v>
      </c>
      <c r="B1" s="442" t="str">
        <f>'Info '!C2</f>
        <v>JSC "VTB Bank (Georgia)"</v>
      </c>
      <c r="C1" s="456"/>
      <c r="D1" s="456"/>
      <c r="E1" s="456"/>
      <c r="F1" s="456"/>
      <c r="G1" s="456"/>
      <c r="H1" s="456"/>
    </row>
    <row r="2" spans="1:9">
      <c r="A2" s="362" t="s">
        <v>31</v>
      </c>
      <c r="B2" s="441">
        <f>'Info '!D2</f>
        <v>45747</v>
      </c>
      <c r="C2" s="456"/>
      <c r="D2" s="456"/>
      <c r="E2" s="456"/>
      <c r="F2" s="456"/>
      <c r="G2" s="456"/>
      <c r="H2" s="456"/>
    </row>
    <row r="3" spans="1:9">
      <c r="A3" s="363" t="s">
        <v>424</v>
      </c>
      <c r="B3" s="456"/>
      <c r="C3" s="456"/>
      <c r="D3" s="456"/>
      <c r="E3" s="456"/>
      <c r="F3" s="456"/>
      <c r="G3" s="456"/>
      <c r="H3" s="456"/>
    </row>
    <row r="4" spans="1:9">
      <c r="A4" s="457"/>
      <c r="B4" s="456"/>
      <c r="C4" s="455" t="s">
        <v>0</v>
      </c>
      <c r="D4" s="455" t="s">
        <v>1</v>
      </c>
      <c r="E4" s="455" t="s">
        <v>2</v>
      </c>
      <c r="F4" s="455" t="s">
        <v>3</v>
      </c>
      <c r="G4" s="455" t="s">
        <v>4</v>
      </c>
      <c r="H4" s="455" t="s">
        <v>5</v>
      </c>
    </row>
    <row r="5" spans="1:9" ht="34.35" customHeight="1">
      <c r="A5" s="798" t="s">
        <v>425</v>
      </c>
      <c r="B5" s="799"/>
      <c r="C5" s="812" t="s">
        <v>426</v>
      </c>
      <c r="D5" s="812"/>
      <c r="E5" s="812" t="s">
        <v>663</v>
      </c>
      <c r="F5" s="810" t="s">
        <v>427</v>
      </c>
      <c r="G5" s="810" t="s">
        <v>428</v>
      </c>
      <c r="H5" s="453" t="s">
        <v>662</v>
      </c>
    </row>
    <row r="6" spans="1:9" ht="25.5">
      <c r="A6" s="802"/>
      <c r="B6" s="803"/>
      <c r="C6" s="454" t="s">
        <v>429</v>
      </c>
      <c r="D6" s="454" t="s">
        <v>430</v>
      </c>
      <c r="E6" s="812"/>
      <c r="F6" s="811"/>
      <c r="G6" s="811"/>
      <c r="H6" s="453" t="s">
        <v>661</v>
      </c>
    </row>
    <row r="7" spans="1:9">
      <c r="A7" s="451">
        <v>1</v>
      </c>
      <c r="B7" s="435" t="s">
        <v>51</v>
      </c>
      <c r="C7" s="702"/>
      <c r="D7" s="702">
        <v>351</v>
      </c>
      <c r="E7" s="716"/>
      <c r="F7" s="716"/>
      <c r="G7" s="702"/>
      <c r="H7" s="564">
        <f>C7+D7-E7-F7</f>
        <v>351</v>
      </c>
      <c r="I7" s="654">
        <f>H7-' 17. Residual Maturity'!H8</f>
        <v>-0.36000000000001364</v>
      </c>
    </row>
    <row r="8" spans="1:9">
      <c r="A8" s="451">
        <v>2</v>
      </c>
      <c r="B8" s="435" t="s">
        <v>52</v>
      </c>
      <c r="C8" s="702"/>
      <c r="D8" s="702"/>
      <c r="E8" s="716"/>
      <c r="F8" s="716"/>
      <c r="G8" s="702"/>
      <c r="H8" s="564">
        <f t="shared" ref="H8:H20" si="0">C8+D8-E8-F8</f>
        <v>0</v>
      </c>
    </row>
    <row r="9" spans="1:9">
      <c r="A9" s="451">
        <v>3</v>
      </c>
      <c r="B9" s="435" t="s">
        <v>164</v>
      </c>
      <c r="C9" s="702"/>
      <c r="D9" s="702"/>
      <c r="E9" s="716"/>
      <c r="F9" s="716"/>
      <c r="G9" s="702"/>
      <c r="H9" s="564">
        <f t="shared" si="0"/>
        <v>0</v>
      </c>
    </row>
    <row r="10" spans="1:9">
      <c r="A10" s="451">
        <v>4</v>
      </c>
      <c r="B10" s="435" t="s">
        <v>53</v>
      </c>
      <c r="C10" s="702"/>
      <c r="D10" s="702"/>
      <c r="E10" s="716"/>
      <c r="F10" s="716"/>
      <c r="G10" s="702"/>
      <c r="H10" s="564">
        <f t="shared" si="0"/>
        <v>0</v>
      </c>
    </row>
    <row r="11" spans="1:9">
      <c r="A11" s="451">
        <v>5</v>
      </c>
      <c r="B11" s="435" t="s">
        <v>54</v>
      </c>
      <c r="C11" s="702"/>
      <c r="D11" s="702"/>
      <c r="E11" s="716"/>
      <c r="F11" s="716"/>
      <c r="G11" s="702"/>
      <c r="H11" s="564">
        <f t="shared" si="0"/>
        <v>0</v>
      </c>
    </row>
    <row r="12" spans="1:9">
      <c r="A12" s="451">
        <v>6</v>
      </c>
      <c r="B12" s="435" t="s">
        <v>55</v>
      </c>
      <c r="C12" s="702"/>
      <c r="D12" s="702">
        <v>6898980.8353000004</v>
      </c>
      <c r="E12" s="716">
        <v>143</v>
      </c>
      <c r="F12" s="716"/>
      <c r="G12" s="702"/>
      <c r="H12" s="564">
        <f t="shared" si="0"/>
        <v>6898837.8353000004</v>
      </c>
      <c r="I12" s="654">
        <f>H12-' 17. Residual Maturity'!H13</f>
        <v>-5.3445999994874001</v>
      </c>
    </row>
    <row r="13" spans="1:9">
      <c r="A13" s="451">
        <v>7</v>
      </c>
      <c r="B13" s="435" t="s">
        <v>56</v>
      </c>
      <c r="C13" s="702">
        <v>100887522.33949232</v>
      </c>
      <c r="D13" s="702">
        <v>79213128.034224868</v>
      </c>
      <c r="E13" s="716">
        <v>22504115.591251828</v>
      </c>
      <c r="F13" s="716">
        <v>0</v>
      </c>
      <c r="G13" s="702">
        <v>0</v>
      </c>
      <c r="H13" s="564">
        <f t="shared" si="0"/>
        <v>157596534.78246537</v>
      </c>
      <c r="I13" s="654">
        <f>H13-' 17. Residual Maturity'!H14</f>
        <v>0.26086544990539551</v>
      </c>
    </row>
    <row r="14" spans="1:9">
      <c r="A14" s="451">
        <v>8</v>
      </c>
      <c r="B14" s="437" t="s">
        <v>57</v>
      </c>
      <c r="C14" s="702">
        <v>0</v>
      </c>
      <c r="D14" s="702">
        <v>0</v>
      </c>
      <c r="E14" s="702">
        <v>0</v>
      </c>
      <c r="F14" s="716">
        <v>0</v>
      </c>
      <c r="G14" s="702">
        <v>0</v>
      </c>
      <c r="H14" s="564">
        <f t="shared" si="0"/>
        <v>0</v>
      </c>
      <c r="I14" s="654">
        <f>H14-' 17. Residual Maturity'!H15</f>
        <v>0</v>
      </c>
    </row>
    <row r="15" spans="1:9">
      <c r="A15" s="451">
        <v>9</v>
      </c>
      <c r="B15" s="435" t="s">
        <v>58</v>
      </c>
      <c r="C15" s="702">
        <v>165970.18612999999</v>
      </c>
      <c r="D15" s="702">
        <v>6220907.8071411652</v>
      </c>
      <c r="E15" s="716">
        <v>61688.721892866575</v>
      </c>
      <c r="F15" s="716">
        <v>0</v>
      </c>
      <c r="G15" s="702">
        <v>0</v>
      </c>
      <c r="H15" s="564">
        <f t="shared" si="0"/>
        <v>6325189.2713782992</v>
      </c>
      <c r="I15" s="654">
        <f>H15-' 17. Residual Maturity'!H16</f>
        <v>-0.26762170158326626</v>
      </c>
    </row>
    <row r="16" spans="1:9">
      <c r="A16" s="451">
        <v>10</v>
      </c>
      <c r="B16" s="439" t="s">
        <v>431</v>
      </c>
      <c r="C16" s="702">
        <v>73860257.355812326</v>
      </c>
      <c r="D16" s="702">
        <v>0</v>
      </c>
      <c r="E16" s="716">
        <v>15793833.44092468</v>
      </c>
      <c r="F16" s="716">
        <v>0</v>
      </c>
      <c r="G16" s="702">
        <v>3473733.58</v>
      </c>
      <c r="H16" s="564">
        <f t="shared" si="0"/>
        <v>58066423.914887644</v>
      </c>
      <c r="I16" s="654">
        <f>H16-' 17. Residual Maturity'!H17</f>
        <v>-0.35041235387325287</v>
      </c>
    </row>
    <row r="17" spans="1:9">
      <c r="A17" s="451">
        <v>11</v>
      </c>
      <c r="B17" s="435" t="s">
        <v>60</v>
      </c>
      <c r="C17" s="702">
        <v>0</v>
      </c>
      <c r="D17" s="702">
        <v>0</v>
      </c>
      <c r="E17" s="716">
        <v>0</v>
      </c>
      <c r="F17" s="716">
        <v>0</v>
      </c>
      <c r="G17" s="702">
        <v>0</v>
      </c>
      <c r="H17" s="564">
        <f t="shared" si="0"/>
        <v>0</v>
      </c>
    </row>
    <row r="18" spans="1:9">
      <c r="A18" s="451">
        <v>12</v>
      </c>
      <c r="B18" s="435" t="s">
        <v>61</v>
      </c>
      <c r="C18" s="702"/>
      <c r="D18" s="702"/>
      <c r="E18" s="716"/>
      <c r="F18" s="716"/>
      <c r="G18" s="702"/>
      <c r="H18" s="564">
        <f t="shared" si="0"/>
        <v>0</v>
      </c>
    </row>
    <row r="19" spans="1:9">
      <c r="A19" s="452">
        <v>13</v>
      </c>
      <c r="B19" s="437" t="s">
        <v>144</v>
      </c>
      <c r="C19" s="702"/>
      <c r="D19" s="702"/>
      <c r="E19" s="716"/>
      <c r="F19" s="716"/>
      <c r="G19" s="702"/>
      <c r="H19" s="564">
        <f t="shared" si="0"/>
        <v>0</v>
      </c>
    </row>
    <row r="20" spans="1:9">
      <c r="A20" s="451">
        <v>14</v>
      </c>
      <c r="B20" s="435" t="s">
        <v>63</v>
      </c>
      <c r="C20" s="702">
        <v>0</v>
      </c>
      <c r="D20" s="702">
        <v>278370095.15390003</v>
      </c>
      <c r="E20" s="716">
        <v>0</v>
      </c>
      <c r="F20" s="716">
        <v>0</v>
      </c>
      <c r="G20" s="702"/>
      <c r="H20" s="564">
        <f t="shared" si="0"/>
        <v>278370095.15390003</v>
      </c>
      <c r="I20" s="654"/>
    </row>
    <row r="21" spans="1:9" s="448" customFormat="1">
      <c r="A21" s="450">
        <v>15</v>
      </c>
      <c r="B21" s="449" t="s">
        <v>64</v>
      </c>
      <c r="C21" s="701">
        <f>SUM(C7:C15)+SUM(C17:C20)</f>
        <v>101053492.52562232</v>
      </c>
      <c r="D21" s="701">
        <f t="shared" ref="D21:G21" si="1">SUM(D7:D15)+SUM(D17:D20)</f>
        <v>370703462.83056605</v>
      </c>
      <c r="E21" s="701">
        <f>SUM(E7:E15)+SUM(E17:E20)</f>
        <v>22565947.313144695</v>
      </c>
      <c r="F21" s="701">
        <f t="shared" si="1"/>
        <v>0</v>
      </c>
      <c r="G21" s="701">
        <f t="shared" si="1"/>
        <v>0</v>
      </c>
      <c r="H21" s="564">
        <f>SUM(H7:H15)+SUM(H17:H20)</f>
        <v>449191008.04304373</v>
      </c>
    </row>
    <row r="22" spans="1:9">
      <c r="A22" s="447">
        <v>16</v>
      </c>
      <c r="B22" s="446" t="s">
        <v>432</v>
      </c>
      <c r="C22" s="702">
        <v>101053492.52562232</v>
      </c>
      <c r="D22" s="702">
        <v>85434035.841366038</v>
      </c>
      <c r="E22" s="702">
        <v>22565804.313144691</v>
      </c>
      <c r="F22" s="716">
        <v>0</v>
      </c>
      <c r="G22" s="702"/>
      <c r="H22" s="564">
        <f>C22+D22-E22-F22</f>
        <v>163921724.05384368</v>
      </c>
    </row>
    <row r="23" spans="1:9">
      <c r="A23" s="447">
        <v>17</v>
      </c>
      <c r="B23" s="446" t="s">
        <v>433</v>
      </c>
      <c r="C23" s="563"/>
      <c r="D23" s="563"/>
      <c r="E23" s="562"/>
      <c r="F23" s="562"/>
      <c r="G23" s="563"/>
      <c r="H23" s="564">
        <f>C23+D23-E23-F23</f>
        <v>0</v>
      </c>
    </row>
    <row r="24" spans="1:9">
      <c r="C24" s="643">
        <f>C21-'24. Risk Sector'!F33</f>
        <v>0</v>
      </c>
      <c r="D24" s="643">
        <f>SUM(D13,D15)-D22</f>
        <v>0</v>
      </c>
      <c r="E24" s="644">
        <f>E22-'24. Risk Sector'!H33</f>
        <v>0</v>
      </c>
      <c r="F24" s="644"/>
      <c r="G24" s="643"/>
      <c r="H24" s="643">
        <f>H21-'2. SOFP'!E36</f>
        <v>-0.35672593116760254</v>
      </c>
    </row>
    <row r="25" spans="1:9">
      <c r="C25" s="643">
        <f>C21-C22</f>
        <v>0</v>
      </c>
      <c r="D25" s="643"/>
      <c r="E25" s="643"/>
      <c r="F25" s="643"/>
      <c r="G25" s="643"/>
      <c r="H25" s="643">
        <f>H22-'2. SOFP'!E21</f>
        <v>0</v>
      </c>
    </row>
    <row r="26" spans="1:9" ht="42.6" customHeight="1">
      <c r="B26" s="367" t="s">
        <v>518</v>
      </c>
      <c r="C26" s="643"/>
      <c r="D26" s="643"/>
      <c r="E26" s="644"/>
      <c r="F26" s="644"/>
      <c r="G26" s="643"/>
      <c r="H26" s="643"/>
    </row>
    <row r="27" spans="1:9">
      <c r="C27" s="643"/>
      <c r="D27" s="643"/>
      <c r="E27" s="644"/>
      <c r="F27" s="644"/>
      <c r="G27" s="643"/>
      <c r="H27" s="643"/>
    </row>
    <row r="28" spans="1:9">
      <c r="C28" s="643"/>
      <c r="D28" s="643"/>
      <c r="E28" s="644"/>
      <c r="F28" s="644"/>
      <c r="G28" s="643"/>
      <c r="H28" s="643"/>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7"/>
  <sheetViews>
    <sheetView showGridLines="0" zoomScale="70" zoomScaleNormal="70" workbookViewId="0">
      <selection activeCell="C7" sqref="C7:F33"/>
    </sheetView>
  </sheetViews>
  <sheetFormatPr defaultColWidth="9.28515625" defaultRowHeight="12.75"/>
  <cols>
    <col min="1" max="1" width="11" style="432" bestFit="1" customWidth="1"/>
    <col min="2" max="2" width="93.42578125" style="432" customWidth="1"/>
    <col min="3" max="4" width="35" style="432" customWidth="1"/>
    <col min="5" max="5" width="15.140625" style="432" bestFit="1" customWidth="1"/>
    <col min="6" max="6" width="11.7109375" style="432" bestFit="1" customWidth="1"/>
    <col min="7" max="7" width="22" style="432" customWidth="1"/>
    <col min="8" max="8" width="19.85546875" style="432" customWidth="1"/>
    <col min="9" max="16384" width="9.28515625" style="432"/>
  </cols>
  <sheetData>
    <row r="1" spans="1:8" ht="13.5">
      <c r="A1" s="361" t="s">
        <v>30</v>
      </c>
      <c r="B1" s="442" t="str">
        <f>'Info '!C2</f>
        <v>JSC "VTB Bank (Georgia)"</v>
      </c>
      <c r="C1" s="456"/>
      <c r="D1" s="456"/>
      <c r="E1" s="456"/>
      <c r="F1" s="456"/>
      <c r="G1" s="456"/>
      <c r="H1" s="456"/>
    </row>
    <row r="2" spans="1:8">
      <c r="A2" s="362" t="s">
        <v>31</v>
      </c>
      <c r="B2" s="441">
        <f>'Info '!D2</f>
        <v>45747</v>
      </c>
      <c r="C2" s="456"/>
      <c r="D2" s="456"/>
      <c r="E2" s="456"/>
      <c r="F2" s="456"/>
      <c r="G2" s="456"/>
      <c r="H2" s="456"/>
    </row>
    <row r="3" spans="1:8">
      <c r="A3" s="363" t="s">
        <v>434</v>
      </c>
      <c r="B3" s="456"/>
      <c r="C3" s="456"/>
      <c r="D3" s="456"/>
      <c r="E3" s="456"/>
      <c r="F3" s="456"/>
      <c r="G3" s="456"/>
      <c r="H3" s="456"/>
    </row>
    <row r="4" spans="1:8">
      <c r="A4" s="457"/>
      <c r="B4" s="456"/>
      <c r="C4" s="455" t="s">
        <v>0</v>
      </c>
      <c r="D4" s="455" t="s">
        <v>1</v>
      </c>
      <c r="E4" s="455" t="s">
        <v>2</v>
      </c>
      <c r="F4" s="455" t="s">
        <v>3</v>
      </c>
      <c r="G4" s="455" t="s">
        <v>4</v>
      </c>
      <c r="H4" s="455" t="s">
        <v>5</v>
      </c>
    </row>
    <row r="5" spans="1:8" ht="41.85" customHeight="1">
      <c r="A5" s="798" t="s">
        <v>425</v>
      </c>
      <c r="B5" s="799"/>
      <c r="C5" s="812" t="s">
        <v>426</v>
      </c>
      <c r="D5" s="812"/>
      <c r="E5" s="812" t="s">
        <v>663</v>
      </c>
      <c r="F5" s="810" t="s">
        <v>427</v>
      </c>
      <c r="G5" s="810" t="s">
        <v>428</v>
      </c>
      <c r="H5" s="453" t="s">
        <v>662</v>
      </c>
    </row>
    <row r="6" spans="1:8" ht="25.5">
      <c r="A6" s="802"/>
      <c r="B6" s="803"/>
      <c r="C6" s="454" t="s">
        <v>429</v>
      </c>
      <c r="D6" s="454" t="s">
        <v>430</v>
      </c>
      <c r="E6" s="812"/>
      <c r="F6" s="811"/>
      <c r="G6" s="811"/>
      <c r="H6" s="453" t="s">
        <v>661</v>
      </c>
    </row>
    <row r="7" spans="1:8">
      <c r="A7" s="444">
        <v>1</v>
      </c>
      <c r="B7" s="461" t="s">
        <v>522</v>
      </c>
      <c r="C7" s="702">
        <v>0</v>
      </c>
      <c r="D7" s="702">
        <v>351</v>
      </c>
      <c r="E7" s="702">
        <v>0</v>
      </c>
      <c r="F7" s="565"/>
      <c r="G7" s="565"/>
      <c r="H7" s="564">
        <f t="shared" ref="H7:H34" si="0">C7+D7-E7-F7</f>
        <v>351</v>
      </c>
    </row>
    <row r="8" spans="1:8">
      <c r="A8" s="444">
        <v>2</v>
      </c>
      <c r="B8" s="461" t="s">
        <v>435</v>
      </c>
      <c r="C8" s="702">
        <v>0</v>
      </c>
      <c r="D8" s="702">
        <v>7239243.1953000007</v>
      </c>
      <c r="E8" s="702">
        <v>6321.1922794285701</v>
      </c>
      <c r="F8" s="565"/>
      <c r="G8" s="565"/>
      <c r="H8" s="564">
        <f t="shared" si="0"/>
        <v>7232922.0030205725</v>
      </c>
    </row>
    <row r="9" spans="1:8">
      <c r="A9" s="444">
        <v>3</v>
      </c>
      <c r="B9" s="461" t="s">
        <v>436</v>
      </c>
      <c r="C9" s="702">
        <v>0</v>
      </c>
      <c r="D9" s="702">
        <v>0</v>
      </c>
      <c r="E9" s="702">
        <v>0</v>
      </c>
      <c r="F9" s="565"/>
      <c r="G9" s="565"/>
      <c r="H9" s="564">
        <f t="shared" si="0"/>
        <v>0</v>
      </c>
    </row>
    <row r="10" spans="1:8">
      <c r="A10" s="444">
        <v>4</v>
      </c>
      <c r="B10" s="461" t="s">
        <v>523</v>
      </c>
      <c r="C10" s="702">
        <v>7817200.2930000005</v>
      </c>
      <c r="D10" s="702">
        <v>0</v>
      </c>
      <c r="E10" s="702">
        <v>1662757.6573052502</v>
      </c>
      <c r="F10" s="565"/>
      <c r="G10" s="565"/>
      <c r="H10" s="564">
        <f t="shared" si="0"/>
        <v>6154442.6356947506</v>
      </c>
    </row>
    <row r="11" spans="1:8">
      <c r="A11" s="444">
        <v>5</v>
      </c>
      <c r="B11" s="461" t="s">
        <v>437</v>
      </c>
      <c r="C11" s="702">
        <v>731887.53418399999</v>
      </c>
      <c r="D11" s="702">
        <v>4843627.4804999996</v>
      </c>
      <c r="E11" s="702">
        <v>221805.84491225073</v>
      </c>
      <c r="F11" s="565"/>
      <c r="G11" s="565"/>
      <c r="H11" s="564">
        <f t="shared" si="0"/>
        <v>5353709.1697717486</v>
      </c>
    </row>
    <row r="12" spans="1:8">
      <c r="A12" s="444">
        <v>6</v>
      </c>
      <c r="B12" s="461" t="s">
        <v>438</v>
      </c>
      <c r="C12" s="702">
        <v>0</v>
      </c>
      <c r="D12" s="702">
        <v>0</v>
      </c>
      <c r="E12" s="702">
        <v>0</v>
      </c>
      <c r="F12" s="565"/>
      <c r="G12" s="565"/>
      <c r="H12" s="564">
        <f t="shared" si="0"/>
        <v>0</v>
      </c>
    </row>
    <row r="13" spans="1:8">
      <c r="A13" s="444">
        <v>7</v>
      </c>
      <c r="B13" s="461" t="s">
        <v>439</v>
      </c>
      <c r="C13" s="702">
        <v>0</v>
      </c>
      <c r="D13" s="702">
        <v>0</v>
      </c>
      <c r="E13" s="702">
        <v>0</v>
      </c>
      <c r="F13" s="565"/>
      <c r="G13" s="565"/>
      <c r="H13" s="564">
        <f t="shared" si="0"/>
        <v>0</v>
      </c>
    </row>
    <row r="14" spans="1:8">
      <c r="A14" s="444">
        <v>8</v>
      </c>
      <c r="B14" s="461" t="s">
        <v>440</v>
      </c>
      <c r="C14" s="702">
        <v>32580227.471999999</v>
      </c>
      <c r="D14" s="702">
        <v>7899750.4268180002</v>
      </c>
      <c r="E14" s="702">
        <v>4318949.942481461</v>
      </c>
      <c r="F14" s="565"/>
      <c r="G14" s="565"/>
      <c r="H14" s="564">
        <f t="shared" si="0"/>
        <v>36161027.956336543</v>
      </c>
    </row>
    <row r="15" spans="1:8">
      <c r="A15" s="444">
        <v>9</v>
      </c>
      <c r="B15" s="461" t="s">
        <v>441</v>
      </c>
      <c r="C15" s="702">
        <v>32136773.159700003</v>
      </c>
      <c r="D15" s="702">
        <v>3109713.9154119999</v>
      </c>
      <c r="E15" s="702">
        <v>4148477.2020328552</v>
      </c>
      <c r="F15" s="565"/>
      <c r="G15" s="565"/>
      <c r="H15" s="564">
        <f t="shared" si="0"/>
        <v>31098009.873079143</v>
      </c>
    </row>
    <row r="16" spans="1:8">
      <c r="A16" s="444">
        <v>10</v>
      </c>
      <c r="B16" s="461" t="s">
        <v>442</v>
      </c>
      <c r="C16" s="702">
        <v>7671.15</v>
      </c>
      <c r="D16" s="702">
        <v>0</v>
      </c>
      <c r="E16" s="702">
        <v>7671.15</v>
      </c>
      <c r="F16" s="565"/>
      <c r="G16" s="565"/>
      <c r="H16" s="564">
        <f t="shared" si="0"/>
        <v>0</v>
      </c>
    </row>
    <row r="17" spans="1:9">
      <c r="A17" s="444">
        <v>11</v>
      </c>
      <c r="B17" s="461" t="s">
        <v>443</v>
      </c>
      <c r="C17" s="702">
        <v>0</v>
      </c>
      <c r="D17" s="702">
        <v>0</v>
      </c>
      <c r="E17" s="702">
        <v>0</v>
      </c>
      <c r="F17" s="565"/>
      <c r="G17" s="565"/>
      <c r="H17" s="564">
        <f t="shared" si="0"/>
        <v>0</v>
      </c>
    </row>
    <row r="18" spans="1:9">
      <c r="A18" s="444">
        <v>12</v>
      </c>
      <c r="B18" s="461" t="s">
        <v>444</v>
      </c>
      <c r="C18" s="702">
        <v>841920.25</v>
      </c>
      <c r="D18" s="702">
        <v>5979242.0716999993</v>
      </c>
      <c r="E18" s="702">
        <v>718110.47042007395</v>
      </c>
      <c r="F18" s="565"/>
      <c r="G18" s="565"/>
      <c r="H18" s="564">
        <f t="shared" si="0"/>
        <v>6103051.8512799256</v>
      </c>
    </row>
    <row r="19" spans="1:9">
      <c r="A19" s="444">
        <v>13</v>
      </c>
      <c r="B19" s="461" t="s">
        <v>445</v>
      </c>
      <c r="C19" s="702">
        <v>0</v>
      </c>
      <c r="D19" s="702">
        <v>4226612.7228367543</v>
      </c>
      <c r="E19" s="702">
        <v>422730.71831579902</v>
      </c>
      <c r="F19" s="565"/>
      <c r="G19" s="565"/>
      <c r="H19" s="564">
        <f t="shared" si="0"/>
        <v>3803882.0045209555</v>
      </c>
    </row>
    <row r="20" spans="1:9">
      <c r="A20" s="444">
        <v>14</v>
      </c>
      <c r="B20" s="461" t="s">
        <v>446</v>
      </c>
      <c r="C20" s="702">
        <v>8129313.6894283332</v>
      </c>
      <c r="D20" s="702">
        <v>29642382.706011824</v>
      </c>
      <c r="E20" s="702">
        <v>3894174.6011196324</v>
      </c>
      <c r="F20" s="565"/>
      <c r="G20" s="565"/>
      <c r="H20" s="564">
        <f t="shared" si="0"/>
        <v>33877521.794320531</v>
      </c>
    </row>
    <row r="21" spans="1:9">
      <c r="A21" s="444">
        <v>15</v>
      </c>
      <c r="B21" s="461" t="s">
        <v>447</v>
      </c>
      <c r="C21" s="702">
        <v>0</v>
      </c>
      <c r="D21" s="702">
        <v>0</v>
      </c>
      <c r="E21" s="702">
        <v>0</v>
      </c>
      <c r="F21" s="565"/>
      <c r="G21" s="565"/>
      <c r="H21" s="564">
        <f t="shared" si="0"/>
        <v>0</v>
      </c>
    </row>
    <row r="22" spans="1:9">
      <c r="A22" s="444">
        <v>16</v>
      </c>
      <c r="B22" s="461" t="s">
        <v>448</v>
      </c>
      <c r="C22" s="702">
        <v>0</v>
      </c>
      <c r="D22" s="702">
        <v>0</v>
      </c>
      <c r="E22" s="702">
        <v>0</v>
      </c>
      <c r="F22" s="565"/>
      <c r="G22" s="565"/>
      <c r="H22" s="564">
        <f t="shared" si="0"/>
        <v>0</v>
      </c>
    </row>
    <row r="23" spans="1:9">
      <c r="A23" s="444">
        <v>17</v>
      </c>
      <c r="B23" s="461" t="s">
        <v>526</v>
      </c>
      <c r="C23" s="702">
        <v>4099605.5157999997</v>
      </c>
      <c r="D23" s="702">
        <v>13441002.547344483</v>
      </c>
      <c r="E23" s="702">
        <v>2116899.3149609091</v>
      </c>
      <c r="F23" s="565"/>
      <c r="G23" s="565"/>
      <c r="H23" s="564">
        <f t="shared" si="0"/>
        <v>15423708.748183575</v>
      </c>
    </row>
    <row r="24" spans="1:9">
      <c r="A24" s="444">
        <v>18</v>
      </c>
      <c r="B24" s="461" t="s">
        <v>449</v>
      </c>
      <c r="C24" s="702">
        <v>0</v>
      </c>
      <c r="D24" s="702">
        <v>0</v>
      </c>
      <c r="E24" s="702">
        <v>0</v>
      </c>
      <c r="F24" s="565"/>
      <c r="G24" s="565"/>
      <c r="H24" s="564">
        <f t="shared" si="0"/>
        <v>0</v>
      </c>
    </row>
    <row r="25" spans="1:9">
      <c r="A25" s="444">
        <v>19</v>
      </c>
      <c r="B25" s="461" t="s">
        <v>450</v>
      </c>
      <c r="C25" s="702">
        <v>0</v>
      </c>
      <c r="D25" s="702">
        <v>0</v>
      </c>
      <c r="E25" s="702">
        <v>0</v>
      </c>
      <c r="F25" s="565"/>
      <c r="G25" s="565"/>
      <c r="H25" s="564">
        <f t="shared" si="0"/>
        <v>0</v>
      </c>
    </row>
    <row r="26" spans="1:9">
      <c r="A26" s="444">
        <v>20</v>
      </c>
      <c r="B26" s="461" t="s">
        <v>525</v>
      </c>
      <c r="C26" s="702">
        <v>0</v>
      </c>
      <c r="D26" s="702">
        <v>6480117.3399999999</v>
      </c>
      <c r="E26" s="702">
        <v>5533.3717960017648</v>
      </c>
      <c r="F26" s="565"/>
      <c r="G26" s="565"/>
      <c r="H26" s="564">
        <f t="shared" si="0"/>
        <v>6474583.9682039982</v>
      </c>
      <c r="I26" s="458"/>
    </row>
    <row r="27" spans="1:9">
      <c r="A27" s="444">
        <v>21</v>
      </c>
      <c r="B27" s="461" t="s">
        <v>451</v>
      </c>
      <c r="C27" s="702">
        <v>0</v>
      </c>
      <c r="D27" s="702">
        <v>0</v>
      </c>
      <c r="E27" s="702">
        <v>0</v>
      </c>
      <c r="F27" s="565"/>
      <c r="G27" s="565"/>
      <c r="H27" s="564">
        <f t="shared" si="0"/>
        <v>0</v>
      </c>
      <c r="I27" s="458"/>
    </row>
    <row r="28" spans="1:9">
      <c r="A28" s="444">
        <v>22</v>
      </c>
      <c r="B28" s="461" t="s">
        <v>452</v>
      </c>
      <c r="C28" s="702">
        <v>0</v>
      </c>
      <c r="D28" s="702">
        <v>0</v>
      </c>
      <c r="E28" s="702">
        <v>0</v>
      </c>
      <c r="F28" s="565"/>
      <c r="G28" s="565"/>
      <c r="H28" s="564">
        <f t="shared" si="0"/>
        <v>0</v>
      </c>
      <c r="I28" s="458"/>
    </row>
    <row r="29" spans="1:9">
      <c r="A29" s="444">
        <v>23</v>
      </c>
      <c r="B29" s="461" t="s">
        <v>453</v>
      </c>
      <c r="C29" s="702">
        <v>9453987.2588</v>
      </c>
      <c r="D29" s="702">
        <v>1721550.7281559999</v>
      </c>
      <c r="E29" s="702">
        <v>2938495.3235642104</v>
      </c>
      <c r="F29" s="565"/>
      <c r="G29" s="565"/>
      <c r="H29" s="564">
        <f t="shared" si="0"/>
        <v>8237042.6633917894</v>
      </c>
      <c r="I29" s="458"/>
    </row>
    <row r="30" spans="1:9">
      <c r="A30" s="444">
        <v>24</v>
      </c>
      <c r="B30" s="461" t="s">
        <v>524</v>
      </c>
      <c r="C30" s="702">
        <v>4858762.7026000004</v>
      </c>
      <c r="D30" s="702">
        <v>722135.723</v>
      </c>
      <c r="E30" s="702">
        <v>1822907.3817344822</v>
      </c>
      <c r="F30" s="565"/>
      <c r="G30" s="565"/>
      <c r="H30" s="564">
        <f t="shared" si="0"/>
        <v>3757991.0438655186</v>
      </c>
      <c r="I30" s="458"/>
    </row>
    <row r="31" spans="1:9">
      <c r="A31" s="444">
        <v>25</v>
      </c>
      <c r="B31" s="461" t="s">
        <v>454</v>
      </c>
      <c r="C31" s="702">
        <v>0</v>
      </c>
      <c r="D31" s="702">
        <v>0</v>
      </c>
      <c r="E31" s="702">
        <v>0</v>
      </c>
      <c r="F31" s="565"/>
      <c r="G31" s="565"/>
      <c r="H31" s="564">
        <f t="shared" si="0"/>
        <v>0</v>
      </c>
      <c r="I31" s="458"/>
    </row>
    <row r="32" spans="1:9">
      <c r="A32" s="444">
        <v>26</v>
      </c>
      <c r="B32" s="461" t="s">
        <v>521</v>
      </c>
      <c r="C32" s="702">
        <v>396143.50011000002</v>
      </c>
      <c r="D32" s="702">
        <v>7027637.8195869969</v>
      </c>
      <c r="E32" s="702">
        <v>281113.14222233504</v>
      </c>
      <c r="F32" s="565"/>
      <c r="G32" s="565"/>
      <c r="H32" s="564">
        <f t="shared" si="0"/>
        <v>7142668.1774746627</v>
      </c>
      <c r="I32" s="458"/>
    </row>
    <row r="33" spans="1:9">
      <c r="A33" s="444">
        <v>27</v>
      </c>
      <c r="B33" s="445" t="s">
        <v>455</v>
      </c>
      <c r="C33" s="702"/>
      <c r="D33" s="702">
        <f>'18. Assets by Exposure classes'!H20</f>
        <v>278370095.15390003</v>
      </c>
      <c r="E33" s="702"/>
      <c r="F33" s="565">
        <v>0</v>
      </c>
      <c r="G33" s="565"/>
      <c r="H33" s="564">
        <f t="shared" si="0"/>
        <v>278370095.15390003</v>
      </c>
      <c r="I33" s="458"/>
    </row>
    <row r="34" spans="1:9">
      <c r="A34" s="444">
        <v>28</v>
      </c>
      <c r="B34" s="460" t="s">
        <v>64</v>
      </c>
      <c r="C34" s="561">
        <f>SUM(C7:C33)</f>
        <v>101053492.52562234</v>
      </c>
      <c r="D34" s="561">
        <f>SUM(D7:D33)</f>
        <v>370703462.83056611</v>
      </c>
      <c r="E34" s="561">
        <f>SUM(E7:E33)</f>
        <v>22565947.313144688</v>
      </c>
      <c r="F34" s="561">
        <f>SUM(F7:F33)</f>
        <v>0</v>
      </c>
      <c r="G34" s="561">
        <f>SUM(G7:G33)</f>
        <v>0</v>
      </c>
      <c r="H34" s="564">
        <f t="shared" si="0"/>
        <v>449191008.04304373</v>
      </c>
      <c r="I34" s="458"/>
    </row>
    <row r="35" spans="1:9">
      <c r="A35" s="458"/>
      <c r="B35" s="458"/>
      <c r="C35" s="655">
        <f>C34-'18. Assets by Exposure classes'!C21</f>
        <v>0</v>
      </c>
      <c r="D35" s="655">
        <f>D34-'18. Assets by Exposure classes'!D21</f>
        <v>0</v>
      </c>
      <c r="E35" s="655">
        <f>E34-'18. Assets by Exposure classes'!E21</f>
        <v>0</v>
      </c>
      <c r="F35" s="458"/>
      <c r="G35" s="458"/>
      <c r="H35" s="655">
        <f>H34-'2. SOFP'!E36</f>
        <v>-0.35672593116760254</v>
      </c>
      <c r="I35" s="458"/>
    </row>
    <row r="36" spans="1:9">
      <c r="A36" s="458"/>
      <c r="B36" s="459"/>
      <c r="C36" s="655">
        <f>SUM(C7:C32)-'18. Assets by Exposure classes'!C22</f>
        <v>0</v>
      </c>
      <c r="D36" s="655">
        <f>SUM(D7:D32)-'18. Assets by Exposure classes'!D22-D8-351+340262</f>
        <v>-0.35999997239559889</v>
      </c>
      <c r="E36" s="655">
        <f>SUM(E7:E32)-'24. Risk Sector'!H33-E8+6178</f>
        <v>-0.19227942484485538</v>
      </c>
      <c r="F36" s="458"/>
      <c r="G36" s="458"/>
      <c r="H36" s="458"/>
      <c r="I36" s="458"/>
    </row>
    <row r="37" spans="1:9">
      <c r="D37" s="654"/>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6"/>
  <sheetViews>
    <sheetView showGridLines="0" zoomScaleNormal="100" workbookViewId="0">
      <selection activeCell="C13" sqref="C13"/>
    </sheetView>
  </sheetViews>
  <sheetFormatPr defaultColWidth="9.28515625" defaultRowHeight="12.75"/>
  <cols>
    <col min="1" max="1" width="11.7109375" style="432" bestFit="1" customWidth="1"/>
    <col min="2" max="2" width="108" style="432" bestFit="1" customWidth="1"/>
    <col min="3" max="3" width="35.5703125" style="432" customWidth="1"/>
    <col min="4" max="4" width="38.42578125" style="364" customWidth="1"/>
    <col min="5" max="16384" width="9.28515625" style="432"/>
  </cols>
  <sheetData>
    <row r="1" spans="1:4" ht="13.5">
      <c r="A1" s="361" t="s">
        <v>30</v>
      </c>
      <c r="B1" s="442" t="str">
        <f>'Info '!C2</f>
        <v>JSC "VTB Bank (Georgia)"</v>
      </c>
      <c r="D1" s="432"/>
    </row>
    <row r="2" spans="1:4">
      <c r="A2" s="362" t="s">
        <v>31</v>
      </c>
      <c r="B2" s="441">
        <f>'Info '!D2</f>
        <v>45747</v>
      </c>
      <c r="D2" s="432"/>
    </row>
    <row r="3" spans="1:4">
      <c r="A3" s="363" t="s">
        <v>456</v>
      </c>
      <c r="D3" s="432"/>
    </row>
    <row r="5" spans="1:4">
      <c r="A5" s="813" t="s">
        <v>670</v>
      </c>
      <c r="B5" s="813"/>
      <c r="C5" s="440" t="s">
        <v>473</v>
      </c>
      <c r="D5" s="440" t="s">
        <v>514</v>
      </c>
    </row>
    <row r="6" spans="1:4">
      <c r="A6" s="468">
        <v>1</v>
      </c>
      <c r="B6" s="462" t="s">
        <v>669</v>
      </c>
      <c r="C6" s="699">
        <v>23272413.562018886</v>
      </c>
      <c r="D6" s="567">
        <v>0</v>
      </c>
    </row>
    <row r="7" spans="1:4">
      <c r="A7" s="465">
        <v>2</v>
      </c>
      <c r="B7" s="462" t="s">
        <v>668</v>
      </c>
      <c r="C7" s="700">
        <f>SUM(C8:C9)</f>
        <v>0</v>
      </c>
      <c r="D7" s="560">
        <f>SUM(D8:D9)</f>
        <v>0</v>
      </c>
    </row>
    <row r="8" spans="1:4">
      <c r="A8" s="467">
        <v>2.1</v>
      </c>
      <c r="B8" s="466" t="s">
        <v>529</v>
      </c>
      <c r="C8" s="700"/>
      <c r="D8" s="560"/>
    </row>
    <row r="9" spans="1:4">
      <c r="A9" s="467">
        <v>2.2000000000000002</v>
      </c>
      <c r="B9" s="466" t="s">
        <v>527</v>
      </c>
      <c r="C9" s="700">
        <v>0</v>
      </c>
      <c r="D9" s="560"/>
    </row>
    <row r="10" spans="1:4">
      <c r="A10" s="468">
        <v>3</v>
      </c>
      <c r="B10" s="462" t="s">
        <v>667</v>
      </c>
      <c r="C10" s="700">
        <f>SUM(C11:C13)</f>
        <v>706466.25</v>
      </c>
      <c r="D10" s="560">
        <f>SUM(D11:D13)</f>
        <v>0</v>
      </c>
    </row>
    <row r="11" spans="1:4">
      <c r="A11" s="467">
        <v>3.1</v>
      </c>
      <c r="B11" s="466" t="s">
        <v>458</v>
      </c>
      <c r="C11" s="700"/>
      <c r="D11" s="560">
        <v>0</v>
      </c>
    </row>
    <row r="12" spans="1:4">
      <c r="A12" s="467">
        <v>3.2</v>
      </c>
      <c r="B12" s="466" t="s">
        <v>666</v>
      </c>
      <c r="C12" s="700">
        <v>706466.25</v>
      </c>
      <c r="D12" s="560"/>
    </row>
    <row r="13" spans="1:4">
      <c r="A13" s="467">
        <v>3.3</v>
      </c>
      <c r="B13" s="466" t="s">
        <v>528</v>
      </c>
      <c r="C13" s="700"/>
      <c r="D13" s="560"/>
    </row>
    <row r="14" spans="1:4">
      <c r="A14" s="465">
        <v>4</v>
      </c>
      <c r="B14" s="464" t="s">
        <v>665</v>
      </c>
      <c r="C14" s="700">
        <v>0</v>
      </c>
      <c r="D14" s="560"/>
    </row>
    <row r="15" spans="1:4">
      <c r="A15" s="463">
        <v>5</v>
      </c>
      <c r="B15" s="462" t="s">
        <v>664</v>
      </c>
      <c r="C15" s="699">
        <f>C6+C7-C10+C14</f>
        <v>22565947.312018886</v>
      </c>
      <c r="D15" s="567">
        <f>D6+D7-D10+D14</f>
        <v>0</v>
      </c>
    </row>
    <row r="16" spans="1:4">
      <c r="C16" s="684">
        <f>C15-('19. Assets by Risk Sectors'!E34-'19. Assets by Risk Sectors'!E33)</f>
        <v>-1.1258013546466827E-3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80" zoomScaleNormal="80" workbookViewId="0">
      <selection activeCell="C12" sqref="C12"/>
    </sheetView>
  </sheetViews>
  <sheetFormatPr defaultColWidth="9.28515625" defaultRowHeight="12.75"/>
  <cols>
    <col min="1" max="1" width="11.7109375" style="432" bestFit="1" customWidth="1"/>
    <col min="2" max="2" width="128.85546875" style="432" bestFit="1" customWidth="1"/>
    <col min="3" max="3" width="37" style="432" customWidth="1"/>
    <col min="4" max="4" width="50.5703125" style="432" customWidth="1"/>
    <col min="5" max="16384" width="9.28515625" style="432"/>
  </cols>
  <sheetData>
    <row r="1" spans="1:4" ht="13.5">
      <c r="A1" s="361" t="s">
        <v>30</v>
      </c>
      <c r="B1" s="442" t="str">
        <f>'Info '!C2</f>
        <v>JSC "VTB Bank (Georgia)"</v>
      </c>
    </row>
    <row r="2" spans="1:4">
      <c r="A2" s="362" t="s">
        <v>31</v>
      </c>
      <c r="B2" s="441">
        <f>'Info '!D2</f>
        <v>45747</v>
      </c>
    </row>
    <row r="3" spans="1:4">
      <c r="A3" s="363" t="s">
        <v>460</v>
      </c>
    </row>
    <row r="4" spans="1:4">
      <c r="A4" s="363"/>
    </row>
    <row r="5" spans="1:4" ht="15" customHeight="1">
      <c r="A5" s="814" t="s">
        <v>530</v>
      </c>
      <c r="B5" s="815"/>
      <c r="C5" s="818" t="s">
        <v>461</v>
      </c>
      <c r="D5" s="818" t="s">
        <v>462</v>
      </c>
    </row>
    <row r="6" spans="1:4">
      <c r="A6" s="816"/>
      <c r="B6" s="817"/>
      <c r="C6" s="818"/>
      <c r="D6" s="818"/>
    </row>
    <row r="7" spans="1:4">
      <c r="A7" s="471">
        <v>1</v>
      </c>
      <c r="B7" s="433" t="s">
        <v>457</v>
      </c>
      <c r="C7" s="701">
        <v>114155845.66242464</v>
      </c>
      <c r="D7" s="469"/>
    </row>
    <row r="8" spans="1:4">
      <c r="A8" s="473">
        <v>2</v>
      </c>
      <c r="B8" s="473" t="s">
        <v>463</v>
      </c>
      <c r="C8" s="702">
        <v>0</v>
      </c>
      <c r="D8" s="469"/>
    </row>
    <row r="9" spans="1:4">
      <c r="A9" s="473">
        <v>3</v>
      </c>
      <c r="B9" s="474" t="s">
        <v>673</v>
      </c>
      <c r="C9" s="702">
        <v>0</v>
      </c>
      <c r="D9" s="469"/>
    </row>
    <row r="10" spans="1:4">
      <c r="A10" s="473">
        <v>4</v>
      </c>
      <c r="B10" s="473" t="s">
        <v>464</v>
      </c>
      <c r="C10" s="702">
        <f>SUM(C11:C17)</f>
        <v>13102353</v>
      </c>
      <c r="D10" s="469"/>
    </row>
    <row r="11" spans="1:4">
      <c r="A11" s="473">
        <v>5</v>
      </c>
      <c r="B11" s="472" t="s">
        <v>672</v>
      </c>
      <c r="C11" s="702">
        <v>0</v>
      </c>
      <c r="D11" s="469"/>
    </row>
    <row r="12" spans="1:4">
      <c r="A12" s="473">
        <v>6</v>
      </c>
      <c r="B12" s="472" t="s">
        <v>465</v>
      </c>
      <c r="C12" s="702">
        <v>13102353</v>
      </c>
      <c r="D12" s="469"/>
    </row>
    <row r="13" spans="1:4">
      <c r="A13" s="473">
        <v>7</v>
      </c>
      <c r="B13" s="472" t="s">
        <v>468</v>
      </c>
      <c r="C13" s="702">
        <v>0</v>
      </c>
      <c r="D13" s="469"/>
    </row>
    <row r="14" spans="1:4">
      <c r="A14" s="473">
        <v>8</v>
      </c>
      <c r="B14" s="472" t="s">
        <v>466</v>
      </c>
      <c r="C14" s="702">
        <v>0</v>
      </c>
      <c r="D14" s="473"/>
    </row>
    <row r="15" spans="1:4">
      <c r="A15" s="473">
        <v>9</v>
      </c>
      <c r="B15" s="472" t="s">
        <v>467</v>
      </c>
      <c r="C15" s="702">
        <v>0</v>
      </c>
      <c r="D15" s="473"/>
    </row>
    <row r="16" spans="1:4">
      <c r="A16" s="473">
        <v>10</v>
      </c>
      <c r="B16" s="472" t="s">
        <v>469</v>
      </c>
      <c r="C16" s="702">
        <v>0</v>
      </c>
      <c r="D16" s="473"/>
    </row>
    <row r="17" spans="1:4">
      <c r="A17" s="473">
        <v>11</v>
      </c>
      <c r="B17" s="472" t="s">
        <v>671</v>
      </c>
      <c r="C17" s="702">
        <v>0</v>
      </c>
      <c r="D17" s="469"/>
    </row>
    <row r="18" spans="1:4">
      <c r="A18" s="471">
        <v>12</v>
      </c>
      <c r="B18" s="470" t="s">
        <v>459</v>
      </c>
      <c r="C18" s="701">
        <f>C7+C8+C9-C10</f>
        <v>101053492.66242464</v>
      </c>
      <c r="D18" s="469"/>
    </row>
    <row r="19" spans="1:4">
      <c r="C19" s="654">
        <f>C18-'18. Assets by Exposure classes'!C22</f>
        <v>0.1368023157119751</v>
      </c>
    </row>
    <row r="21" spans="1:4">
      <c r="B21" s="361"/>
    </row>
    <row r="22" spans="1:4">
      <c r="B22" s="362"/>
    </row>
    <row r="23" spans="1:4">
      <c r="B23" s="36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2"/>
  <sheetViews>
    <sheetView showGridLines="0" topLeftCell="G1" zoomScale="60" zoomScaleNormal="60" workbookViewId="0">
      <selection activeCell="M9" sqref="M9:S14"/>
    </sheetView>
  </sheetViews>
  <sheetFormatPr defaultColWidth="9.28515625" defaultRowHeight="12.75"/>
  <cols>
    <col min="1" max="1" width="11.7109375" style="456" bestFit="1" customWidth="1"/>
    <col min="2" max="2" width="30.140625" style="456" customWidth="1"/>
    <col min="3" max="3" width="15.5703125" style="456" customWidth="1"/>
    <col min="4" max="18" width="22.28515625" style="456" customWidth="1"/>
    <col min="19" max="19" width="23.28515625" style="456" bestFit="1" customWidth="1"/>
    <col min="20" max="26" width="22.28515625" style="456" customWidth="1"/>
    <col min="27" max="27" width="23.28515625" style="456" bestFit="1" customWidth="1"/>
    <col min="28" max="28" width="20" style="456" customWidth="1"/>
    <col min="29" max="16384" width="9.28515625" style="456"/>
  </cols>
  <sheetData>
    <row r="1" spans="1:28" ht="13.5">
      <c r="A1" s="361" t="s">
        <v>30</v>
      </c>
      <c r="B1" s="442" t="str">
        <f>'Info '!C2</f>
        <v>JSC "VTB Bank (Georgia)"</v>
      </c>
    </row>
    <row r="2" spans="1:28">
      <c r="A2" s="362" t="s">
        <v>31</v>
      </c>
      <c r="B2" s="441">
        <f>'Info '!D2</f>
        <v>45747</v>
      </c>
      <c r="C2" s="457"/>
    </row>
    <row r="3" spans="1:28">
      <c r="A3" s="363" t="s">
        <v>470</v>
      </c>
      <c r="C3" s="732">
        <f>SUM('19. Assets by Risk Sectors'!C9:D32,'19. Assets by Risk Sectors'!C7:D7)-C8-351+340262</f>
        <v>-0.36000010371208191</v>
      </c>
      <c r="D3" s="732">
        <f>D8-'24. Risk Sector'!D33</f>
        <v>0</v>
      </c>
    </row>
    <row r="4" spans="1:28">
      <c r="C4" s="732">
        <f>C8-'24. Risk Sector'!C33</f>
        <v>0</v>
      </c>
      <c r="D4" s="732">
        <f>D8-'23. LTV'!D8</f>
        <v>0</v>
      </c>
      <c r="H4" s="732">
        <f>H8-'23. LTV'!H8</f>
        <v>0</v>
      </c>
    </row>
    <row r="5" spans="1:28" ht="15" customHeight="1">
      <c r="A5" s="820" t="s">
        <v>685</v>
      </c>
      <c r="B5" s="821"/>
      <c r="C5" s="826" t="s">
        <v>471</v>
      </c>
      <c r="D5" s="827"/>
      <c r="E5" s="827"/>
      <c r="F5" s="827"/>
      <c r="G5" s="827"/>
      <c r="H5" s="827"/>
      <c r="I5" s="827"/>
      <c r="J5" s="827"/>
      <c r="K5" s="827"/>
      <c r="L5" s="827"/>
      <c r="M5" s="827"/>
      <c r="N5" s="827"/>
      <c r="O5" s="827"/>
      <c r="P5" s="827"/>
      <c r="Q5" s="827"/>
      <c r="R5" s="827"/>
      <c r="S5" s="827"/>
      <c r="T5" s="486"/>
      <c r="U5" s="486"/>
      <c r="V5" s="486"/>
      <c r="W5" s="486"/>
      <c r="X5" s="486"/>
      <c r="Y5" s="486"/>
      <c r="Z5" s="486"/>
      <c r="AA5" s="485"/>
      <c r="AB5" s="478"/>
    </row>
    <row r="6" spans="1:28" ht="12" customHeight="1">
      <c r="A6" s="822"/>
      <c r="B6" s="823"/>
      <c r="C6" s="828" t="s">
        <v>64</v>
      </c>
      <c r="D6" s="830" t="s">
        <v>684</v>
      </c>
      <c r="E6" s="830"/>
      <c r="F6" s="830"/>
      <c r="G6" s="830"/>
      <c r="H6" s="830" t="s">
        <v>683</v>
      </c>
      <c r="I6" s="830"/>
      <c r="J6" s="830"/>
      <c r="K6" s="830"/>
      <c r="L6" s="484"/>
      <c r="M6" s="831" t="s">
        <v>682</v>
      </c>
      <c r="N6" s="831"/>
      <c r="O6" s="831"/>
      <c r="P6" s="831"/>
      <c r="Q6" s="831"/>
      <c r="R6" s="831"/>
      <c r="S6" s="811"/>
      <c r="T6" s="483"/>
      <c r="U6" s="819" t="s">
        <v>681</v>
      </c>
      <c r="V6" s="819"/>
      <c r="W6" s="819"/>
      <c r="X6" s="819"/>
      <c r="Y6" s="819"/>
      <c r="Z6" s="819"/>
      <c r="AA6" s="812"/>
      <c r="AB6" s="482"/>
    </row>
    <row r="7" spans="1:28">
      <c r="A7" s="824"/>
      <c r="B7" s="825"/>
      <c r="C7" s="829"/>
      <c r="D7" s="481"/>
      <c r="E7" s="479" t="s">
        <v>472</v>
      </c>
      <c r="F7" s="453" t="s">
        <v>679</v>
      </c>
      <c r="G7" s="455" t="s">
        <v>680</v>
      </c>
      <c r="H7" s="457"/>
      <c r="I7" s="479" t="s">
        <v>472</v>
      </c>
      <c r="J7" s="453" t="s">
        <v>679</v>
      </c>
      <c r="K7" s="455" t="s">
        <v>680</v>
      </c>
      <c r="L7" s="480"/>
      <c r="M7" s="479" t="s">
        <v>472</v>
      </c>
      <c r="N7" s="479" t="s">
        <v>679</v>
      </c>
      <c r="O7" s="479" t="s">
        <v>678</v>
      </c>
      <c r="P7" s="479" t="s">
        <v>677</v>
      </c>
      <c r="Q7" s="479" t="s">
        <v>676</v>
      </c>
      <c r="R7" s="453" t="s">
        <v>675</v>
      </c>
      <c r="S7" s="479" t="s">
        <v>674</v>
      </c>
      <c r="T7" s="480"/>
      <c r="U7" s="479" t="s">
        <v>472</v>
      </c>
      <c r="V7" s="479" t="s">
        <v>679</v>
      </c>
      <c r="W7" s="479" t="s">
        <v>678</v>
      </c>
      <c r="X7" s="479" t="s">
        <v>677</v>
      </c>
      <c r="Y7" s="479" t="s">
        <v>676</v>
      </c>
      <c r="Z7" s="453" t="s">
        <v>675</v>
      </c>
      <c r="AA7" s="479" t="s">
        <v>674</v>
      </c>
      <c r="AB7" s="478"/>
    </row>
    <row r="8" spans="1:28">
      <c r="A8" s="477">
        <v>1</v>
      </c>
      <c r="B8" s="449" t="s">
        <v>473</v>
      </c>
      <c r="C8" s="703">
        <f>SUM(C9:C14)</f>
        <v>186487528.36698845</v>
      </c>
      <c r="D8" s="703">
        <f t="shared" ref="D8:U8" si="0">SUM(D9:D14)</f>
        <v>55352267.324856006</v>
      </c>
      <c r="E8" s="703">
        <f t="shared" si="0"/>
        <v>55352267.324856006</v>
      </c>
      <c r="F8" s="703">
        <f t="shared" si="0"/>
        <v>0</v>
      </c>
      <c r="G8" s="703">
        <f t="shared" si="0"/>
        <v>0</v>
      </c>
      <c r="H8" s="703">
        <f t="shared" si="0"/>
        <v>30081768.516510066</v>
      </c>
      <c r="I8" s="703">
        <f t="shared" si="0"/>
        <v>27906289.53242911</v>
      </c>
      <c r="J8" s="703">
        <f t="shared" si="0"/>
        <v>2175478.984080954</v>
      </c>
      <c r="K8" s="703">
        <f t="shared" si="0"/>
        <v>0</v>
      </c>
      <c r="L8" s="703">
        <f t="shared" si="0"/>
        <v>101053492.52562235</v>
      </c>
      <c r="M8" s="703">
        <f t="shared" si="0"/>
        <v>27170603.320600003</v>
      </c>
      <c r="N8" s="703">
        <f t="shared" si="0"/>
        <v>22631.84921</v>
      </c>
      <c r="O8" s="703">
        <f t="shared" si="0"/>
        <v>29734.949999999997</v>
      </c>
      <c r="P8" s="703">
        <f t="shared" si="0"/>
        <v>7227906.5594283333</v>
      </c>
      <c r="Q8" s="703">
        <f t="shared" si="0"/>
        <v>4988399.8126999987</v>
      </c>
      <c r="R8" s="703">
        <f t="shared" si="0"/>
        <v>61614216.033684023</v>
      </c>
      <c r="S8" s="703">
        <f t="shared" si="0"/>
        <v>0</v>
      </c>
      <c r="T8" s="703">
        <f t="shared" si="0"/>
        <v>0</v>
      </c>
      <c r="U8" s="703">
        <f t="shared" si="0"/>
        <v>0</v>
      </c>
      <c r="V8" s="705"/>
      <c r="W8" s="705"/>
      <c r="X8" s="559"/>
      <c r="Y8" s="559"/>
      <c r="Z8" s="559"/>
      <c r="AA8" s="559"/>
      <c r="AB8" s="475"/>
    </row>
    <row r="9" spans="1:28">
      <c r="A9" s="444">
        <v>1.1000000000000001</v>
      </c>
      <c r="B9" s="476" t="s">
        <v>474</v>
      </c>
      <c r="C9" s="704"/>
      <c r="D9" s="702">
        <f>SUM(E9:G9)</f>
        <v>0</v>
      </c>
      <c r="E9" s="702"/>
      <c r="F9" s="702"/>
      <c r="G9" s="702"/>
      <c r="H9" s="702">
        <f>SUM(I9:K9)</f>
        <v>0</v>
      </c>
      <c r="I9" s="702"/>
      <c r="J9" s="702"/>
      <c r="K9" s="702"/>
      <c r="L9" s="702">
        <f>SUM(M9:S9)</f>
        <v>0</v>
      </c>
      <c r="M9" s="702"/>
      <c r="N9" s="702"/>
      <c r="O9" s="702"/>
      <c r="P9" s="702"/>
      <c r="Q9" s="702"/>
      <c r="R9" s="702"/>
      <c r="S9" s="705"/>
      <c r="T9" s="705"/>
      <c r="U9" s="705"/>
      <c r="V9" s="705"/>
      <c r="W9" s="705"/>
      <c r="X9" s="559"/>
      <c r="Y9" s="559"/>
      <c r="Z9" s="559"/>
      <c r="AA9" s="559"/>
      <c r="AB9" s="475"/>
    </row>
    <row r="10" spans="1:28">
      <c r="A10" s="444">
        <v>1.2</v>
      </c>
      <c r="B10" s="476" t="s">
        <v>475</v>
      </c>
      <c r="C10" s="704"/>
      <c r="D10" s="702">
        <f t="shared" ref="D10:D14" si="1">SUM(E10:G10)</f>
        <v>0</v>
      </c>
      <c r="E10" s="702"/>
      <c r="F10" s="702"/>
      <c r="G10" s="702"/>
      <c r="H10" s="702">
        <f t="shared" ref="H10:H14" si="2">SUM(I10:K10)</f>
        <v>0</v>
      </c>
      <c r="I10" s="702"/>
      <c r="J10" s="702"/>
      <c r="K10" s="702"/>
      <c r="L10" s="702">
        <f t="shared" ref="L10:L14" si="3">SUM(M10:S10)</f>
        <v>0</v>
      </c>
      <c r="M10" s="702"/>
      <c r="N10" s="702"/>
      <c r="O10" s="702"/>
      <c r="P10" s="702"/>
      <c r="Q10" s="702"/>
      <c r="R10" s="702"/>
      <c r="S10" s="705"/>
      <c r="T10" s="705"/>
      <c r="U10" s="705"/>
      <c r="V10" s="705"/>
      <c r="W10" s="705"/>
      <c r="X10" s="559"/>
      <c r="Y10" s="559"/>
      <c r="Z10" s="559"/>
      <c r="AA10" s="559"/>
      <c r="AB10" s="475"/>
    </row>
    <row r="11" spans="1:28">
      <c r="A11" s="444">
        <v>1.3</v>
      </c>
      <c r="B11" s="476" t="s">
        <v>476</v>
      </c>
      <c r="C11" s="704"/>
      <c r="D11" s="702">
        <f t="shared" si="1"/>
        <v>0</v>
      </c>
      <c r="E11" s="702"/>
      <c r="F11" s="702"/>
      <c r="G11" s="702"/>
      <c r="H11" s="702">
        <f t="shared" si="2"/>
        <v>0</v>
      </c>
      <c r="I11" s="702"/>
      <c r="J11" s="702"/>
      <c r="K11" s="702"/>
      <c r="L11" s="702">
        <f t="shared" si="3"/>
        <v>0</v>
      </c>
      <c r="M11" s="702"/>
      <c r="N11" s="702"/>
      <c r="O11" s="702"/>
      <c r="P11" s="702"/>
      <c r="Q11" s="702"/>
      <c r="R11" s="702"/>
      <c r="S11" s="705"/>
      <c r="T11" s="705"/>
      <c r="U11" s="705"/>
      <c r="V11" s="705"/>
      <c r="W11" s="705"/>
      <c r="X11" s="559"/>
      <c r="Y11" s="559"/>
      <c r="Z11" s="559"/>
      <c r="AA11" s="559"/>
      <c r="AB11" s="475"/>
    </row>
    <row r="12" spans="1:28">
      <c r="A12" s="444">
        <v>1.4</v>
      </c>
      <c r="B12" s="476" t="s">
        <v>477</v>
      </c>
      <c r="C12" s="704">
        <f>SUM(D12,H12,L12,)</f>
        <v>340262.36</v>
      </c>
      <c r="D12" s="702">
        <f t="shared" si="1"/>
        <v>340262.36</v>
      </c>
      <c r="E12" s="702">
        <v>340262.36</v>
      </c>
      <c r="F12" s="702">
        <v>0</v>
      </c>
      <c r="G12" s="702">
        <v>0</v>
      </c>
      <c r="H12" s="702">
        <f t="shared" si="2"/>
        <v>0</v>
      </c>
      <c r="I12" s="702">
        <v>0</v>
      </c>
      <c r="J12" s="702">
        <v>0</v>
      </c>
      <c r="K12" s="702">
        <v>0</v>
      </c>
      <c r="L12" s="702">
        <f t="shared" si="3"/>
        <v>0</v>
      </c>
      <c r="M12" s="702">
        <v>0</v>
      </c>
      <c r="N12" s="702">
        <v>0</v>
      </c>
      <c r="O12" s="702">
        <v>0</v>
      </c>
      <c r="P12" s="702">
        <v>0</v>
      </c>
      <c r="Q12" s="702">
        <v>0</v>
      </c>
      <c r="R12" s="702">
        <v>0</v>
      </c>
      <c r="S12" s="705">
        <v>0</v>
      </c>
      <c r="T12" s="705"/>
      <c r="U12" s="705"/>
      <c r="V12" s="705"/>
      <c r="W12" s="705"/>
      <c r="X12" s="559"/>
      <c r="Y12" s="559"/>
      <c r="Z12" s="559"/>
      <c r="AA12" s="559"/>
      <c r="AB12" s="475"/>
    </row>
    <row r="13" spans="1:28">
      <c r="A13" s="444">
        <v>1.5</v>
      </c>
      <c r="B13" s="476" t="s">
        <v>478</v>
      </c>
      <c r="C13" s="704">
        <f>SUM(D13,H13,L13,)</f>
        <v>175606224.86729145</v>
      </c>
      <c r="D13" s="702">
        <f t="shared" si="1"/>
        <v>47984988.30526901</v>
      </c>
      <c r="E13" s="702">
        <v>47984988.30526901</v>
      </c>
      <c r="F13" s="702">
        <v>0</v>
      </c>
      <c r="G13" s="702">
        <v>0</v>
      </c>
      <c r="H13" s="702">
        <f t="shared" si="2"/>
        <v>30081147.356510065</v>
      </c>
      <c r="I13" s="702">
        <v>27906289.53242911</v>
      </c>
      <c r="J13" s="702">
        <v>2174857.8240809538</v>
      </c>
      <c r="K13" s="702">
        <v>0</v>
      </c>
      <c r="L13" s="702">
        <f t="shared" si="3"/>
        <v>97540089.20551236</v>
      </c>
      <c r="M13" s="702">
        <v>26978270.069700003</v>
      </c>
      <c r="N13" s="702">
        <v>0</v>
      </c>
      <c r="O13" s="702">
        <v>0</v>
      </c>
      <c r="P13" s="702">
        <v>7214623.6194283329</v>
      </c>
      <c r="Q13" s="702">
        <v>3419636.3526999988</v>
      </c>
      <c r="R13" s="702">
        <v>59927559.163684025</v>
      </c>
      <c r="S13" s="705">
        <v>0</v>
      </c>
      <c r="T13" s="705"/>
      <c r="U13" s="705"/>
      <c r="V13" s="705"/>
      <c r="W13" s="705"/>
      <c r="X13" s="559"/>
      <c r="Y13" s="559"/>
      <c r="Z13" s="559"/>
      <c r="AA13" s="559"/>
      <c r="AB13" s="475"/>
    </row>
    <row r="14" spans="1:28">
      <c r="A14" s="444">
        <v>1.6</v>
      </c>
      <c r="B14" s="476" t="s">
        <v>479</v>
      </c>
      <c r="C14" s="704">
        <f>SUM(D14,H14,L14,)</f>
        <v>10541041.139696999</v>
      </c>
      <c r="D14" s="702">
        <f t="shared" si="1"/>
        <v>7027016.6595869986</v>
      </c>
      <c r="E14" s="702">
        <v>7027016.6595869986</v>
      </c>
      <c r="F14" s="702">
        <v>0</v>
      </c>
      <c r="G14" s="702">
        <v>0</v>
      </c>
      <c r="H14" s="702">
        <f t="shared" si="2"/>
        <v>621.16</v>
      </c>
      <c r="I14" s="702">
        <v>0</v>
      </c>
      <c r="J14" s="702">
        <v>621.16</v>
      </c>
      <c r="K14" s="702">
        <v>0</v>
      </c>
      <c r="L14" s="702">
        <f t="shared" si="3"/>
        <v>3513403.3201099997</v>
      </c>
      <c r="M14" s="702">
        <v>192333.25089999998</v>
      </c>
      <c r="N14" s="702">
        <v>22631.84921</v>
      </c>
      <c r="O14" s="702">
        <v>29734.949999999997</v>
      </c>
      <c r="P14" s="702">
        <v>13282.94</v>
      </c>
      <c r="Q14" s="702">
        <v>1568763.46</v>
      </c>
      <c r="R14" s="702">
        <v>1686656.8699999999</v>
      </c>
      <c r="S14" s="705">
        <v>0</v>
      </c>
      <c r="T14" s="705"/>
      <c r="U14" s="705"/>
      <c r="V14" s="705"/>
      <c r="W14" s="705"/>
      <c r="X14" s="559"/>
      <c r="Y14" s="559"/>
      <c r="Z14" s="559"/>
      <c r="AA14" s="559"/>
      <c r="AB14" s="475"/>
    </row>
    <row r="15" spans="1:28">
      <c r="A15" s="477">
        <v>2</v>
      </c>
      <c r="B15" s="460" t="s">
        <v>480</v>
      </c>
      <c r="C15" s="703">
        <f>SUM(C16:C21)</f>
        <v>0</v>
      </c>
      <c r="D15" s="703">
        <f>SUM(D16:D21)</f>
        <v>0</v>
      </c>
      <c r="E15" s="703">
        <f t="shared" ref="E15:U15" si="4">SUM(E16:E21)</f>
        <v>0</v>
      </c>
      <c r="F15" s="703">
        <f t="shared" si="4"/>
        <v>0</v>
      </c>
      <c r="G15" s="703">
        <f t="shared" si="4"/>
        <v>0</v>
      </c>
      <c r="H15" s="703">
        <f t="shared" si="4"/>
        <v>0</v>
      </c>
      <c r="I15" s="703">
        <f t="shared" si="4"/>
        <v>0</v>
      </c>
      <c r="J15" s="703">
        <f t="shared" si="4"/>
        <v>0</v>
      </c>
      <c r="K15" s="703">
        <f t="shared" si="4"/>
        <v>0</v>
      </c>
      <c r="L15" s="703">
        <f t="shared" si="4"/>
        <v>0</v>
      </c>
      <c r="M15" s="703">
        <f t="shared" si="4"/>
        <v>0</v>
      </c>
      <c r="N15" s="703">
        <f t="shared" si="4"/>
        <v>0</v>
      </c>
      <c r="O15" s="703">
        <f t="shared" si="4"/>
        <v>0</v>
      </c>
      <c r="P15" s="703">
        <f t="shared" si="4"/>
        <v>0</v>
      </c>
      <c r="Q15" s="703">
        <f t="shared" si="4"/>
        <v>0</v>
      </c>
      <c r="R15" s="703">
        <f t="shared" si="4"/>
        <v>0</v>
      </c>
      <c r="S15" s="703">
        <f t="shared" si="4"/>
        <v>0</v>
      </c>
      <c r="T15" s="703">
        <f t="shared" si="4"/>
        <v>0</v>
      </c>
      <c r="U15" s="703">
        <f t="shared" si="4"/>
        <v>0</v>
      </c>
      <c r="V15" s="705"/>
      <c r="W15" s="705"/>
      <c r="X15" s="559"/>
      <c r="Y15" s="559"/>
      <c r="Z15" s="559"/>
      <c r="AA15" s="559"/>
      <c r="AB15" s="475"/>
    </row>
    <row r="16" spans="1:28">
      <c r="A16" s="444">
        <v>2.1</v>
      </c>
      <c r="B16" s="476" t="s">
        <v>474</v>
      </c>
      <c r="C16" s="706"/>
      <c r="D16" s="705"/>
      <c r="E16" s="705"/>
      <c r="F16" s="705"/>
      <c r="G16" s="705"/>
      <c r="H16" s="705"/>
      <c r="I16" s="705"/>
      <c r="J16" s="705"/>
      <c r="K16" s="705"/>
      <c r="L16" s="705"/>
      <c r="M16" s="705"/>
      <c r="N16" s="705"/>
      <c r="O16" s="705"/>
      <c r="P16" s="705"/>
      <c r="Q16" s="705"/>
      <c r="R16" s="705"/>
      <c r="S16" s="705"/>
      <c r="T16" s="705"/>
      <c r="U16" s="705"/>
      <c r="V16" s="705"/>
      <c r="W16" s="705"/>
      <c r="X16" s="559"/>
      <c r="Y16" s="559"/>
      <c r="Z16" s="559"/>
      <c r="AA16" s="559"/>
      <c r="AB16" s="475"/>
    </row>
    <row r="17" spans="1:28">
      <c r="A17" s="444">
        <v>2.2000000000000002</v>
      </c>
      <c r="B17" s="476" t="s">
        <v>475</v>
      </c>
      <c r="C17" s="706"/>
      <c r="D17" s="705"/>
      <c r="E17" s="705"/>
      <c r="F17" s="705"/>
      <c r="G17" s="705"/>
      <c r="H17" s="705"/>
      <c r="I17" s="705"/>
      <c r="J17" s="705"/>
      <c r="K17" s="705"/>
      <c r="L17" s="705"/>
      <c r="M17" s="705"/>
      <c r="N17" s="705"/>
      <c r="O17" s="705"/>
      <c r="P17" s="705"/>
      <c r="Q17" s="705"/>
      <c r="R17" s="705"/>
      <c r="S17" s="705"/>
      <c r="T17" s="705"/>
      <c r="U17" s="705"/>
      <c r="V17" s="705"/>
      <c r="W17" s="705"/>
      <c r="X17" s="559"/>
      <c r="Y17" s="559"/>
      <c r="Z17" s="559"/>
      <c r="AA17" s="559"/>
      <c r="AB17" s="475"/>
    </row>
    <row r="18" spans="1:28">
      <c r="A18" s="444">
        <v>2.2999999999999998</v>
      </c>
      <c r="B18" s="476" t="s">
        <v>476</v>
      </c>
      <c r="C18" s="706"/>
      <c r="D18" s="705"/>
      <c r="E18" s="705"/>
      <c r="F18" s="705"/>
      <c r="G18" s="705"/>
      <c r="H18" s="705"/>
      <c r="I18" s="705"/>
      <c r="J18" s="705"/>
      <c r="K18" s="705"/>
      <c r="L18" s="705"/>
      <c r="M18" s="705"/>
      <c r="N18" s="705"/>
      <c r="O18" s="705"/>
      <c r="P18" s="705"/>
      <c r="Q18" s="705"/>
      <c r="R18" s="705"/>
      <c r="S18" s="705"/>
      <c r="T18" s="705"/>
      <c r="U18" s="705"/>
      <c r="V18" s="705"/>
      <c r="W18" s="705"/>
      <c r="X18" s="559"/>
      <c r="Y18" s="559"/>
      <c r="Z18" s="559"/>
      <c r="AA18" s="559"/>
      <c r="AB18" s="475"/>
    </row>
    <row r="19" spans="1:28">
      <c r="A19" s="444">
        <v>2.4</v>
      </c>
      <c r="B19" s="476" t="s">
        <v>477</v>
      </c>
      <c r="C19" s="706"/>
      <c r="D19" s="705"/>
      <c r="E19" s="705"/>
      <c r="F19" s="705"/>
      <c r="G19" s="705"/>
      <c r="H19" s="705"/>
      <c r="I19" s="705"/>
      <c r="J19" s="705"/>
      <c r="K19" s="705"/>
      <c r="L19" s="705"/>
      <c r="M19" s="705"/>
      <c r="N19" s="705"/>
      <c r="O19" s="705"/>
      <c r="P19" s="705"/>
      <c r="Q19" s="705"/>
      <c r="R19" s="705"/>
      <c r="S19" s="705"/>
      <c r="T19" s="705"/>
      <c r="U19" s="705"/>
      <c r="V19" s="705"/>
      <c r="W19" s="705"/>
      <c r="X19" s="559"/>
      <c r="Y19" s="559"/>
      <c r="Z19" s="559"/>
      <c r="AA19" s="559"/>
      <c r="AB19" s="475"/>
    </row>
    <row r="20" spans="1:28">
      <c r="A20" s="444">
        <v>2.5</v>
      </c>
      <c r="B20" s="476" t="s">
        <v>478</v>
      </c>
      <c r="C20" s="706"/>
      <c r="D20" s="705"/>
      <c r="E20" s="705"/>
      <c r="F20" s="705"/>
      <c r="G20" s="705"/>
      <c r="H20" s="705"/>
      <c r="I20" s="705"/>
      <c r="J20" s="705"/>
      <c r="K20" s="705"/>
      <c r="L20" s="705"/>
      <c r="M20" s="705"/>
      <c r="N20" s="705"/>
      <c r="O20" s="705"/>
      <c r="P20" s="705"/>
      <c r="Q20" s="705"/>
      <c r="R20" s="705"/>
      <c r="S20" s="705"/>
      <c r="T20" s="705"/>
      <c r="U20" s="705"/>
      <c r="V20" s="705"/>
      <c r="W20" s="705"/>
      <c r="X20" s="559"/>
      <c r="Y20" s="559"/>
      <c r="Z20" s="559"/>
      <c r="AA20" s="559"/>
      <c r="AB20" s="475"/>
    </row>
    <row r="21" spans="1:28">
      <c r="A21" s="444">
        <v>2.6</v>
      </c>
      <c r="B21" s="476" t="s">
        <v>479</v>
      </c>
      <c r="C21" s="706"/>
      <c r="D21" s="705"/>
      <c r="E21" s="705"/>
      <c r="F21" s="705"/>
      <c r="G21" s="705"/>
      <c r="H21" s="705"/>
      <c r="I21" s="705"/>
      <c r="J21" s="705"/>
      <c r="K21" s="705"/>
      <c r="L21" s="705"/>
      <c r="M21" s="705"/>
      <c r="N21" s="705"/>
      <c r="O21" s="705"/>
      <c r="P21" s="705"/>
      <c r="Q21" s="705"/>
      <c r="R21" s="705"/>
      <c r="S21" s="705"/>
      <c r="T21" s="705"/>
      <c r="U21" s="705"/>
      <c r="V21" s="705"/>
      <c r="W21" s="705"/>
      <c r="X21" s="559"/>
      <c r="Y21" s="559"/>
      <c r="Z21" s="559"/>
      <c r="AA21" s="559"/>
      <c r="AB21" s="475"/>
    </row>
    <row r="22" spans="1:28">
      <c r="A22" s="477">
        <v>3</v>
      </c>
      <c r="B22" s="449" t="s">
        <v>520</v>
      </c>
      <c r="C22" s="703">
        <f>SUM(C23:C28)</f>
        <v>216018.87580000001</v>
      </c>
      <c r="D22" s="703">
        <f>SUM(D23:D28)</f>
        <v>216018.87580000001</v>
      </c>
      <c r="E22" s="703">
        <f t="shared" ref="E22:U22" si="5">SUM(E23:E28)</f>
        <v>0</v>
      </c>
      <c r="F22" s="707">
        <f t="shared" si="5"/>
        <v>0</v>
      </c>
      <c r="G22" s="703">
        <f t="shared" si="5"/>
        <v>0</v>
      </c>
      <c r="H22" s="707">
        <f t="shared" si="5"/>
        <v>0</v>
      </c>
      <c r="I22" s="707">
        <f t="shared" si="5"/>
        <v>0</v>
      </c>
      <c r="J22" s="707">
        <f t="shared" si="5"/>
        <v>0</v>
      </c>
      <c r="K22" s="707">
        <f t="shared" si="5"/>
        <v>0</v>
      </c>
      <c r="L22" s="703">
        <f t="shared" si="5"/>
        <v>0</v>
      </c>
      <c r="M22" s="707">
        <f t="shared" si="5"/>
        <v>0</v>
      </c>
      <c r="N22" s="707">
        <f t="shared" si="5"/>
        <v>0</v>
      </c>
      <c r="O22" s="707">
        <f t="shared" si="5"/>
        <v>0</v>
      </c>
      <c r="P22" s="707">
        <f t="shared" si="5"/>
        <v>0</v>
      </c>
      <c r="Q22" s="707">
        <f t="shared" si="5"/>
        <v>0</v>
      </c>
      <c r="R22" s="707">
        <f t="shared" si="5"/>
        <v>0</v>
      </c>
      <c r="S22" s="707">
        <f t="shared" si="5"/>
        <v>0</v>
      </c>
      <c r="T22" s="707">
        <f t="shared" si="5"/>
        <v>0</v>
      </c>
      <c r="U22" s="703">
        <f t="shared" si="5"/>
        <v>0</v>
      </c>
      <c r="V22" s="711"/>
      <c r="W22" s="711"/>
      <c r="X22" s="558"/>
      <c r="Y22" s="558"/>
      <c r="Z22" s="558"/>
      <c r="AA22" s="558"/>
      <c r="AB22" s="475"/>
    </row>
    <row r="23" spans="1:28">
      <c r="A23" s="444">
        <v>3.1</v>
      </c>
      <c r="B23" s="476" t="s">
        <v>474</v>
      </c>
      <c r="C23" s="708"/>
      <c r="D23" s="709"/>
      <c r="E23" s="710"/>
      <c r="F23" s="710"/>
      <c r="G23" s="710"/>
      <c r="H23" s="709"/>
      <c r="I23" s="710"/>
      <c r="J23" s="710"/>
      <c r="K23" s="710"/>
      <c r="L23" s="709"/>
      <c r="M23" s="710"/>
      <c r="N23" s="710"/>
      <c r="O23" s="710"/>
      <c r="P23" s="710"/>
      <c r="Q23" s="710"/>
      <c r="R23" s="710"/>
      <c r="S23" s="711"/>
      <c r="T23" s="712"/>
      <c r="U23" s="711"/>
      <c r="V23" s="711"/>
      <c r="W23" s="711"/>
      <c r="X23" s="558"/>
      <c r="Y23" s="558"/>
      <c r="Z23" s="558"/>
      <c r="AA23" s="558"/>
      <c r="AB23" s="475"/>
    </row>
    <row r="24" spans="1:28">
      <c r="A24" s="444">
        <v>3.2</v>
      </c>
      <c r="B24" s="476" t="s">
        <v>475</v>
      </c>
      <c r="C24" s="708"/>
      <c r="D24" s="709"/>
      <c r="E24" s="710"/>
      <c r="F24" s="710"/>
      <c r="G24" s="710"/>
      <c r="H24" s="709"/>
      <c r="I24" s="710"/>
      <c r="J24" s="710"/>
      <c r="K24" s="710"/>
      <c r="L24" s="709"/>
      <c r="M24" s="710"/>
      <c r="N24" s="710"/>
      <c r="O24" s="710"/>
      <c r="P24" s="710"/>
      <c r="Q24" s="710"/>
      <c r="R24" s="710"/>
      <c r="S24" s="711"/>
      <c r="T24" s="712"/>
      <c r="U24" s="711"/>
      <c r="V24" s="711"/>
      <c r="W24" s="711"/>
      <c r="X24" s="558"/>
      <c r="Y24" s="558"/>
      <c r="Z24" s="558"/>
      <c r="AA24" s="558"/>
      <c r="AB24" s="475"/>
    </row>
    <row r="25" spans="1:28">
      <c r="A25" s="444">
        <v>3.3</v>
      </c>
      <c r="B25" s="476" t="s">
        <v>476</v>
      </c>
      <c r="C25" s="708"/>
      <c r="D25" s="709"/>
      <c r="E25" s="710"/>
      <c r="F25" s="710"/>
      <c r="G25" s="710"/>
      <c r="H25" s="709"/>
      <c r="I25" s="710"/>
      <c r="J25" s="710"/>
      <c r="K25" s="710"/>
      <c r="L25" s="709"/>
      <c r="M25" s="710"/>
      <c r="N25" s="710"/>
      <c r="O25" s="710"/>
      <c r="P25" s="710"/>
      <c r="Q25" s="710"/>
      <c r="R25" s="710"/>
      <c r="S25" s="711"/>
      <c r="T25" s="712"/>
      <c r="U25" s="711"/>
      <c r="V25" s="711"/>
      <c r="W25" s="711"/>
      <c r="X25" s="558"/>
      <c r="Y25" s="558"/>
      <c r="Z25" s="558"/>
      <c r="AA25" s="558"/>
      <c r="AB25" s="475"/>
    </row>
    <row r="26" spans="1:28">
      <c r="A26" s="444">
        <v>3.4</v>
      </c>
      <c r="B26" s="476" t="s">
        <v>477</v>
      </c>
      <c r="C26" s="704">
        <f>SUM(D26,H26,L26,)</f>
        <v>0</v>
      </c>
      <c r="D26" s="709">
        <v>0</v>
      </c>
      <c r="E26" s="710"/>
      <c r="F26" s="710"/>
      <c r="G26" s="710"/>
      <c r="H26" s="709">
        <v>0</v>
      </c>
      <c r="I26" s="710"/>
      <c r="J26" s="710"/>
      <c r="K26" s="710"/>
      <c r="L26" s="709">
        <v>0</v>
      </c>
      <c r="M26" s="710"/>
      <c r="N26" s="710"/>
      <c r="O26" s="710"/>
      <c r="P26" s="710"/>
      <c r="Q26" s="710"/>
      <c r="R26" s="710"/>
      <c r="S26" s="711"/>
      <c r="T26" s="712"/>
      <c r="U26" s="711"/>
      <c r="V26" s="711"/>
      <c r="W26" s="711"/>
      <c r="X26" s="558"/>
      <c r="Y26" s="558"/>
      <c r="Z26" s="558"/>
      <c r="AA26" s="558"/>
      <c r="AB26" s="475"/>
    </row>
    <row r="27" spans="1:28">
      <c r="A27" s="444">
        <v>3.5</v>
      </c>
      <c r="B27" s="476" t="s">
        <v>478</v>
      </c>
      <c r="C27" s="704">
        <f>SUM(D27,H27,L27,)</f>
        <v>216018.87580000001</v>
      </c>
      <c r="D27" s="713">
        <v>216018.87580000001</v>
      </c>
      <c r="E27" s="710"/>
      <c r="F27" s="710"/>
      <c r="G27" s="710"/>
      <c r="H27" s="709">
        <v>0</v>
      </c>
      <c r="I27" s="710"/>
      <c r="J27" s="710"/>
      <c r="K27" s="710"/>
      <c r="L27" s="709">
        <v>0</v>
      </c>
      <c r="M27" s="710"/>
      <c r="N27" s="710"/>
      <c r="O27" s="710"/>
      <c r="P27" s="710"/>
      <c r="Q27" s="710"/>
      <c r="R27" s="710"/>
      <c r="S27" s="711"/>
      <c r="T27" s="712"/>
      <c r="U27" s="711"/>
      <c r="V27" s="711"/>
      <c r="W27" s="711"/>
      <c r="X27" s="558"/>
      <c r="Y27" s="558"/>
      <c r="Z27" s="558"/>
      <c r="AA27" s="558"/>
      <c r="AB27" s="475"/>
    </row>
    <row r="28" spans="1:28">
      <c r="A28" s="444">
        <v>3.6</v>
      </c>
      <c r="B28" s="476" t="s">
        <v>479</v>
      </c>
      <c r="C28" s="706"/>
      <c r="D28" s="712"/>
      <c r="E28" s="711"/>
      <c r="F28" s="711"/>
      <c r="G28" s="711"/>
      <c r="H28" s="712"/>
      <c r="I28" s="711"/>
      <c r="J28" s="711"/>
      <c r="K28" s="711"/>
      <c r="L28" s="712"/>
      <c r="M28" s="711"/>
      <c r="N28" s="711"/>
      <c r="O28" s="711"/>
      <c r="P28" s="711"/>
      <c r="Q28" s="711"/>
      <c r="R28" s="711"/>
      <c r="S28" s="711"/>
      <c r="T28" s="712"/>
      <c r="U28" s="711"/>
      <c r="V28" s="711"/>
      <c r="W28" s="711"/>
      <c r="X28" s="558"/>
      <c r="Y28" s="558"/>
      <c r="Z28" s="558"/>
      <c r="AA28" s="558"/>
      <c r="AB28" s="475"/>
    </row>
    <row r="32" spans="1:28">
      <c r="C32" s="732">
        <f>C8-'[4]FSF-SOFP'!$W$21</f>
        <v>0</v>
      </c>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8"/>
  <sheetViews>
    <sheetView showGridLines="0" topLeftCell="F1" zoomScale="70" zoomScaleNormal="70" workbookViewId="0">
      <selection activeCell="M8" sqref="M8:S21"/>
    </sheetView>
  </sheetViews>
  <sheetFormatPr defaultColWidth="9.28515625" defaultRowHeight="12.75"/>
  <cols>
    <col min="1" max="1" width="11.7109375" style="456" bestFit="1" customWidth="1"/>
    <col min="2" max="2" width="90.28515625" style="456" bestFit="1" customWidth="1"/>
    <col min="3" max="3" width="20.28515625" style="456" customWidth="1"/>
    <col min="4" max="4" width="22.28515625" style="456" customWidth="1"/>
    <col min="5" max="7" width="17.140625" style="456" customWidth="1"/>
    <col min="8" max="8" width="22.28515625" style="456" customWidth="1"/>
    <col min="9" max="10" width="17.140625" style="456" customWidth="1"/>
    <col min="11" max="27" width="22.28515625" style="456" customWidth="1"/>
    <col min="28" max="16384" width="9.28515625" style="456"/>
  </cols>
  <sheetData>
    <row r="1" spans="1:27" ht="13.5">
      <c r="A1" s="361" t="s">
        <v>30</v>
      </c>
      <c r="B1" s="442" t="str">
        <f>'Info '!C2</f>
        <v>JSC "VTB Bank (Georgia)"</v>
      </c>
    </row>
    <row r="2" spans="1:27">
      <c r="A2" s="362" t="s">
        <v>31</v>
      </c>
      <c r="B2" s="441">
        <f>'Info '!D2</f>
        <v>45747</v>
      </c>
    </row>
    <row r="3" spans="1:27">
      <c r="A3" s="363" t="s">
        <v>482</v>
      </c>
      <c r="C3" s="732"/>
    </row>
    <row r="4" spans="1:27" ht="13.5" thickBot="1">
      <c r="A4" s="363"/>
      <c r="B4" s="513"/>
      <c r="C4" s="732">
        <f>C8-'22. Quality'!C8</f>
        <v>0</v>
      </c>
    </row>
    <row r="5" spans="1:27" s="487" customFormat="1" ht="13.5" customHeight="1">
      <c r="A5" s="832" t="s">
        <v>688</v>
      </c>
      <c r="B5" s="833"/>
      <c r="C5" s="841" t="s">
        <v>687</v>
      </c>
      <c r="D5" s="842"/>
      <c r="E5" s="842"/>
      <c r="F5" s="842"/>
      <c r="G5" s="842"/>
      <c r="H5" s="842"/>
      <c r="I5" s="842"/>
      <c r="J5" s="842"/>
      <c r="K5" s="842"/>
      <c r="L5" s="842"/>
      <c r="M5" s="842"/>
      <c r="N5" s="842"/>
      <c r="O5" s="842"/>
      <c r="P5" s="842"/>
      <c r="Q5" s="842"/>
      <c r="R5" s="842"/>
      <c r="S5" s="843"/>
      <c r="T5" s="486"/>
      <c r="U5" s="486"/>
      <c r="V5" s="486"/>
      <c r="W5" s="486"/>
      <c r="X5" s="486"/>
      <c r="Y5" s="486"/>
      <c r="Z5" s="486"/>
      <c r="AA5" s="485"/>
    </row>
    <row r="6" spans="1:27" s="487" customFormat="1" ht="12" customHeight="1">
      <c r="A6" s="834"/>
      <c r="B6" s="835"/>
      <c r="C6" s="838" t="s">
        <v>64</v>
      </c>
      <c r="D6" s="830" t="s">
        <v>684</v>
      </c>
      <c r="E6" s="830"/>
      <c r="F6" s="830"/>
      <c r="G6" s="830"/>
      <c r="H6" s="830" t="s">
        <v>683</v>
      </c>
      <c r="I6" s="830"/>
      <c r="J6" s="830"/>
      <c r="K6" s="830"/>
      <c r="L6" s="484"/>
      <c r="M6" s="831" t="s">
        <v>682</v>
      </c>
      <c r="N6" s="831"/>
      <c r="O6" s="831"/>
      <c r="P6" s="831"/>
      <c r="Q6" s="831"/>
      <c r="R6" s="831"/>
      <c r="S6" s="840"/>
      <c r="T6" s="486"/>
      <c r="U6" s="819" t="s">
        <v>681</v>
      </c>
      <c r="V6" s="819"/>
      <c r="W6" s="819"/>
      <c r="X6" s="819"/>
      <c r="Y6" s="819"/>
      <c r="Z6" s="819"/>
      <c r="AA6" s="812"/>
    </row>
    <row r="7" spans="1:27" s="487" customFormat="1" ht="25.5">
      <c r="A7" s="836"/>
      <c r="B7" s="837"/>
      <c r="C7" s="839"/>
      <c r="D7" s="481"/>
      <c r="E7" s="479" t="s">
        <v>472</v>
      </c>
      <c r="F7" s="453" t="s">
        <v>679</v>
      </c>
      <c r="G7" s="455" t="s">
        <v>680</v>
      </c>
      <c r="H7" s="512"/>
      <c r="I7" s="479" t="s">
        <v>472</v>
      </c>
      <c r="J7" s="453" t="s">
        <v>679</v>
      </c>
      <c r="K7" s="455" t="s">
        <v>680</v>
      </c>
      <c r="L7" s="480"/>
      <c r="M7" s="479" t="s">
        <v>472</v>
      </c>
      <c r="N7" s="453" t="s">
        <v>679</v>
      </c>
      <c r="O7" s="453" t="s">
        <v>678</v>
      </c>
      <c r="P7" s="453" t="s">
        <v>677</v>
      </c>
      <c r="Q7" s="453" t="s">
        <v>676</v>
      </c>
      <c r="R7" s="453" t="s">
        <v>675</v>
      </c>
      <c r="S7" s="511" t="s">
        <v>674</v>
      </c>
      <c r="T7" s="510"/>
      <c r="U7" s="479" t="s">
        <v>472</v>
      </c>
      <c r="V7" s="479" t="s">
        <v>679</v>
      </c>
      <c r="W7" s="479" t="s">
        <v>678</v>
      </c>
      <c r="X7" s="479" t="s">
        <v>677</v>
      </c>
      <c r="Y7" s="479" t="s">
        <v>676</v>
      </c>
      <c r="Z7" s="453" t="s">
        <v>675</v>
      </c>
      <c r="AA7" s="479" t="s">
        <v>674</v>
      </c>
    </row>
    <row r="8" spans="1:27">
      <c r="A8" s="509">
        <v>1</v>
      </c>
      <c r="B8" s="508" t="s">
        <v>473</v>
      </c>
      <c r="C8" s="728">
        <f t="shared" ref="C8:C15" si="0">SUM(E8:F8,I8:J8,M8:S8)</f>
        <v>186487528.36698842</v>
      </c>
      <c r="D8" s="702">
        <v>55352267.324855998</v>
      </c>
      <c r="E8" s="702">
        <v>55352267.324855998</v>
      </c>
      <c r="F8" s="702">
        <v>0</v>
      </c>
      <c r="G8" s="702">
        <v>0</v>
      </c>
      <c r="H8" s="702">
        <f>SUM(I8:K8)</f>
        <v>30081768.516510066</v>
      </c>
      <c r="I8" s="702">
        <v>27906289.53242911</v>
      </c>
      <c r="J8" s="702">
        <v>2175478.984080954</v>
      </c>
      <c r="K8" s="702">
        <v>0</v>
      </c>
      <c r="L8" s="702">
        <f>SUM(M8:S8)</f>
        <v>101053492.52562234</v>
      </c>
      <c r="M8" s="702">
        <v>27170603.320600003</v>
      </c>
      <c r="N8" s="702">
        <v>22631.84921</v>
      </c>
      <c r="O8" s="702">
        <v>29734.949999999997</v>
      </c>
      <c r="P8" s="702">
        <v>7227906.5594283324</v>
      </c>
      <c r="Q8" s="702">
        <v>4988399.8126999959</v>
      </c>
      <c r="R8" s="702">
        <v>61614216.033684015</v>
      </c>
      <c r="S8" s="702">
        <v>0</v>
      </c>
      <c r="T8" s="705"/>
      <c r="U8" s="705"/>
      <c r="V8" s="705"/>
      <c r="W8" s="705"/>
      <c r="X8" s="705"/>
      <c r="Y8" s="705"/>
      <c r="Z8" s="705"/>
      <c r="AA8" s="729"/>
    </row>
    <row r="9" spans="1:27">
      <c r="A9" s="506">
        <v>1.1000000000000001</v>
      </c>
      <c r="B9" s="507" t="s">
        <v>483</v>
      </c>
      <c r="C9" s="557">
        <f t="shared" si="0"/>
        <v>183600552.97712845</v>
      </c>
      <c r="D9" s="702">
        <v>53419608.003086001</v>
      </c>
      <c r="E9" s="702">
        <v>53419608.003086001</v>
      </c>
      <c r="F9" s="702">
        <v>0</v>
      </c>
      <c r="G9" s="702">
        <v>0</v>
      </c>
      <c r="H9" s="702">
        <f t="shared" ref="H9:H22" si="1">SUM(I9:K9)</f>
        <v>30081147.356510065</v>
      </c>
      <c r="I9" s="702">
        <v>27906289.53242911</v>
      </c>
      <c r="J9" s="702">
        <v>2174857.8240809538</v>
      </c>
      <c r="K9" s="702">
        <v>0</v>
      </c>
      <c r="L9" s="702">
        <f t="shared" ref="L9:L22" si="2">SUM(M9:S9)</f>
        <v>100099797.61753234</v>
      </c>
      <c r="M9" s="702">
        <v>27127778.586720005</v>
      </c>
      <c r="N9" s="702">
        <v>0</v>
      </c>
      <c r="O9" s="702">
        <v>0</v>
      </c>
      <c r="P9" s="702">
        <v>7214623.6194283329</v>
      </c>
      <c r="Q9" s="702">
        <v>4978266.2626999989</v>
      </c>
      <c r="R9" s="702">
        <v>60779129.14868401</v>
      </c>
      <c r="S9" s="702">
        <v>0</v>
      </c>
      <c r="T9" s="705"/>
      <c r="U9" s="705"/>
      <c r="V9" s="705"/>
      <c r="W9" s="705"/>
      <c r="X9" s="705"/>
      <c r="Y9" s="705"/>
      <c r="Z9" s="705"/>
      <c r="AA9" s="729"/>
    </row>
    <row r="10" spans="1:27">
      <c r="A10" s="504" t="s">
        <v>14</v>
      </c>
      <c r="B10" s="505" t="s">
        <v>484</v>
      </c>
      <c r="C10" s="557">
        <f t="shared" si="0"/>
        <v>173503256.31355542</v>
      </c>
      <c r="D10" s="702">
        <v>47335070.304712996</v>
      </c>
      <c r="E10" s="702">
        <v>47335070.304712996</v>
      </c>
      <c r="F10" s="702">
        <v>0</v>
      </c>
      <c r="G10" s="702">
        <v>0</v>
      </c>
      <c r="H10" s="702">
        <f t="shared" si="1"/>
        <v>30081147.356510065</v>
      </c>
      <c r="I10" s="702">
        <v>27906289.53242911</v>
      </c>
      <c r="J10" s="702">
        <v>2174857.8240809538</v>
      </c>
      <c r="K10" s="702">
        <v>0</v>
      </c>
      <c r="L10" s="702">
        <f t="shared" si="2"/>
        <v>96087038.652332351</v>
      </c>
      <c r="M10" s="702">
        <v>27127778.586720005</v>
      </c>
      <c r="N10" s="702">
        <v>0</v>
      </c>
      <c r="O10" s="702">
        <v>0</v>
      </c>
      <c r="P10" s="702">
        <v>7170617.779428333</v>
      </c>
      <c r="Q10" s="702">
        <v>4882311.4246000051</v>
      </c>
      <c r="R10" s="702">
        <v>56906330.861584008</v>
      </c>
      <c r="S10" s="702">
        <v>0</v>
      </c>
      <c r="T10" s="705"/>
      <c r="U10" s="705"/>
      <c r="V10" s="705"/>
      <c r="W10" s="705"/>
      <c r="X10" s="705"/>
      <c r="Y10" s="705"/>
      <c r="Z10" s="705"/>
      <c r="AA10" s="729"/>
    </row>
    <row r="11" spans="1:27">
      <c r="A11" s="503" t="s">
        <v>485</v>
      </c>
      <c r="B11" s="502" t="s">
        <v>486</v>
      </c>
      <c r="C11" s="557">
        <f t="shared" si="0"/>
        <v>60426615.412597902</v>
      </c>
      <c r="D11" s="702">
        <v>17442563.127599992</v>
      </c>
      <c r="E11" s="702">
        <v>17442563.127599996</v>
      </c>
      <c r="F11" s="702">
        <v>0</v>
      </c>
      <c r="G11" s="702">
        <v>0</v>
      </c>
      <c r="H11" s="702">
        <f t="shared" si="1"/>
        <v>11099856.479165576</v>
      </c>
      <c r="I11" s="702">
        <v>8924998.655084623</v>
      </c>
      <c r="J11" s="702">
        <v>2174857.8240809538</v>
      </c>
      <c r="K11" s="702">
        <v>0</v>
      </c>
      <c r="L11" s="702">
        <f t="shared" si="2"/>
        <v>31884195.805832334</v>
      </c>
      <c r="M11" s="702">
        <v>18201856.878920004</v>
      </c>
      <c r="N11" s="702">
        <v>0</v>
      </c>
      <c r="O11" s="702">
        <v>0</v>
      </c>
      <c r="P11" s="702">
        <v>2012114.689428333</v>
      </c>
      <c r="Q11" s="702">
        <v>1297209.4825999998</v>
      </c>
      <c r="R11" s="702">
        <v>10373014.754883999</v>
      </c>
      <c r="S11" s="702">
        <v>0</v>
      </c>
      <c r="T11" s="705"/>
      <c r="U11" s="705"/>
      <c r="V11" s="705"/>
      <c r="W11" s="705"/>
      <c r="X11" s="705"/>
      <c r="Y11" s="705"/>
      <c r="Z11" s="705"/>
      <c r="AA11" s="729"/>
    </row>
    <row r="12" spans="1:27">
      <c r="A12" s="503" t="s">
        <v>487</v>
      </c>
      <c r="B12" s="502" t="s">
        <v>488</v>
      </c>
      <c r="C12" s="557">
        <f t="shared" si="0"/>
        <v>13938354.264818</v>
      </c>
      <c r="D12" s="702">
        <v>8837448.8948180005</v>
      </c>
      <c r="E12" s="702">
        <v>8837448.8948180005</v>
      </c>
      <c r="F12" s="702">
        <v>0</v>
      </c>
      <c r="G12" s="702">
        <v>0</v>
      </c>
      <c r="H12" s="702">
        <f t="shared" si="1"/>
        <v>990923.36999999988</v>
      </c>
      <c r="I12" s="702">
        <v>990923.36999999988</v>
      </c>
      <c r="J12" s="702">
        <v>0</v>
      </c>
      <c r="K12" s="702">
        <v>0</v>
      </c>
      <c r="L12" s="702">
        <f t="shared" si="2"/>
        <v>4109982</v>
      </c>
      <c r="M12" s="702">
        <v>2604294</v>
      </c>
      <c r="N12" s="702">
        <v>0</v>
      </c>
      <c r="O12" s="702">
        <v>0</v>
      </c>
      <c r="P12" s="702">
        <v>0</v>
      </c>
      <c r="Q12" s="702">
        <v>0</v>
      </c>
      <c r="R12" s="702">
        <v>1505688</v>
      </c>
      <c r="S12" s="702">
        <v>0</v>
      </c>
      <c r="T12" s="705"/>
      <c r="U12" s="705"/>
      <c r="V12" s="705"/>
      <c r="W12" s="705"/>
      <c r="X12" s="705"/>
      <c r="Y12" s="705"/>
      <c r="Z12" s="705"/>
      <c r="AA12" s="729"/>
    </row>
    <row r="13" spans="1:27">
      <c r="A13" s="503" t="s">
        <v>489</v>
      </c>
      <c r="B13" s="502" t="s">
        <v>490</v>
      </c>
      <c r="C13" s="557">
        <f t="shared" si="0"/>
        <v>16660721.656200001</v>
      </c>
      <c r="D13" s="702">
        <v>358191.56719999999</v>
      </c>
      <c r="E13" s="702">
        <v>358191.56719999999</v>
      </c>
      <c r="F13" s="702">
        <v>0</v>
      </c>
      <c r="G13" s="702">
        <v>0</v>
      </c>
      <c r="H13" s="702">
        <f t="shared" si="1"/>
        <v>4549364.96</v>
      </c>
      <c r="I13" s="702">
        <v>4549364.96</v>
      </c>
      <c r="J13" s="702">
        <v>0</v>
      </c>
      <c r="K13" s="702">
        <v>0</v>
      </c>
      <c r="L13" s="702">
        <f t="shared" si="2"/>
        <v>11753165.129000001</v>
      </c>
      <c r="M13" s="702">
        <v>0</v>
      </c>
      <c r="N13" s="702">
        <v>0</v>
      </c>
      <c r="O13" s="702">
        <v>0</v>
      </c>
      <c r="P13" s="702">
        <v>0</v>
      </c>
      <c r="Q13" s="702">
        <v>0</v>
      </c>
      <c r="R13" s="702">
        <v>11753165.129000001</v>
      </c>
      <c r="S13" s="702">
        <v>0</v>
      </c>
      <c r="T13" s="705"/>
      <c r="U13" s="705"/>
      <c r="V13" s="705"/>
      <c r="W13" s="705"/>
      <c r="X13" s="705"/>
      <c r="Y13" s="705"/>
      <c r="Z13" s="705"/>
      <c r="AA13" s="729"/>
    </row>
    <row r="14" spans="1:27">
      <c r="A14" s="503" t="s">
        <v>491</v>
      </c>
      <c r="B14" s="502" t="s">
        <v>492</v>
      </c>
      <c r="C14" s="557">
        <f t="shared" si="0"/>
        <v>82477564.979939491</v>
      </c>
      <c r="D14" s="702">
        <v>20696866.715095002</v>
      </c>
      <c r="E14" s="702">
        <v>20696866.715095002</v>
      </c>
      <c r="F14" s="702">
        <v>0</v>
      </c>
      <c r="G14" s="702">
        <v>0</v>
      </c>
      <c r="H14" s="702">
        <f t="shared" si="1"/>
        <v>13441002.547344483</v>
      </c>
      <c r="I14" s="702">
        <v>13441002.547344483</v>
      </c>
      <c r="J14" s="702">
        <v>0</v>
      </c>
      <c r="K14" s="702">
        <v>0</v>
      </c>
      <c r="L14" s="702">
        <f t="shared" si="2"/>
        <v>48339695.717500001</v>
      </c>
      <c r="M14" s="702">
        <v>6321627.7078</v>
      </c>
      <c r="N14" s="702">
        <v>0</v>
      </c>
      <c r="O14" s="702">
        <v>0</v>
      </c>
      <c r="P14" s="702">
        <v>5158503.09</v>
      </c>
      <c r="Q14" s="702">
        <v>3585101.9419999979</v>
      </c>
      <c r="R14" s="702">
        <v>33274462.977699999</v>
      </c>
      <c r="S14" s="702">
        <v>0</v>
      </c>
      <c r="T14" s="705"/>
      <c r="U14" s="705"/>
      <c r="V14" s="705"/>
      <c r="W14" s="705"/>
      <c r="X14" s="705"/>
      <c r="Y14" s="705"/>
      <c r="Z14" s="705"/>
      <c r="AA14" s="729"/>
    </row>
    <row r="15" spans="1:27">
      <c r="A15" s="501">
        <v>1.2</v>
      </c>
      <c r="B15" s="499" t="s">
        <v>686</v>
      </c>
      <c r="C15" s="557">
        <f t="shared" si="0"/>
        <v>21746528.672299709</v>
      </c>
      <c r="D15" s="702">
        <v>283059.26681900874</v>
      </c>
      <c r="E15" s="702">
        <v>283059.26681900874</v>
      </c>
      <c r="F15" s="702">
        <v>0</v>
      </c>
      <c r="G15" s="702">
        <v>0</v>
      </c>
      <c r="H15" s="702">
        <f t="shared" si="1"/>
        <v>2846213.9135469333</v>
      </c>
      <c r="I15" s="702">
        <v>2837235.5609580916</v>
      </c>
      <c r="J15" s="702">
        <v>8978.352588841557</v>
      </c>
      <c r="K15" s="702">
        <v>0</v>
      </c>
      <c r="L15" s="702">
        <f t="shared" si="2"/>
        <v>18617255.491933767</v>
      </c>
      <c r="M15" s="702">
        <v>3565583.3986334358</v>
      </c>
      <c r="N15" s="702">
        <v>0</v>
      </c>
      <c r="O15" s="702">
        <v>0</v>
      </c>
      <c r="P15" s="702">
        <v>410184.72692434001</v>
      </c>
      <c r="Q15" s="702">
        <v>1824710.6229256522</v>
      </c>
      <c r="R15" s="702">
        <v>12816776.74345034</v>
      </c>
      <c r="S15" s="702">
        <v>0</v>
      </c>
      <c r="T15" s="705"/>
      <c r="U15" s="705"/>
      <c r="V15" s="705"/>
      <c r="W15" s="705"/>
      <c r="X15" s="705"/>
      <c r="Y15" s="705"/>
      <c r="Z15" s="705"/>
      <c r="AA15" s="729"/>
    </row>
    <row r="16" spans="1:27">
      <c r="A16" s="500">
        <v>1.3</v>
      </c>
      <c r="B16" s="499" t="s">
        <v>531</v>
      </c>
      <c r="C16" s="556">
        <v>0</v>
      </c>
      <c r="D16" s="714"/>
      <c r="E16" s="714"/>
      <c r="F16" s="714"/>
      <c r="G16" s="714"/>
      <c r="H16" s="714"/>
      <c r="I16" s="714"/>
      <c r="J16" s="714"/>
      <c r="K16" s="714"/>
      <c r="L16" s="714"/>
      <c r="M16" s="714"/>
      <c r="N16" s="714"/>
      <c r="O16" s="714"/>
      <c r="P16" s="714"/>
      <c r="Q16" s="714"/>
      <c r="R16" s="714"/>
      <c r="S16" s="715"/>
      <c r="T16" s="715"/>
      <c r="U16" s="715"/>
      <c r="V16" s="715"/>
      <c r="W16" s="715"/>
      <c r="X16" s="715"/>
      <c r="Y16" s="715"/>
      <c r="Z16" s="715"/>
      <c r="AA16" s="730"/>
    </row>
    <row r="17" spans="1:27" s="487" customFormat="1">
      <c r="A17" s="497" t="s">
        <v>493</v>
      </c>
      <c r="B17" s="498" t="s">
        <v>494</v>
      </c>
      <c r="C17" s="557">
        <f>SUM(E17:F17,I17:J17,M17:S17)</f>
        <v>167066433.63993344</v>
      </c>
      <c r="D17" s="716">
        <v>38493785.653791003</v>
      </c>
      <c r="E17" s="716">
        <v>38493785.653791003</v>
      </c>
      <c r="F17" s="716">
        <v>0</v>
      </c>
      <c r="G17" s="716">
        <v>0</v>
      </c>
      <c r="H17" s="702">
        <f t="shared" si="1"/>
        <v>30081147.356510065</v>
      </c>
      <c r="I17" s="716">
        <v>27906289.53242911</v>
      </c>
      <c r="J17" s="716">
        <v>2174857.8240809538</v>
      </c>
      <c r="K17" s="716">
        <v>0</v>
      </c>
      <c r="L17" s="702">
        <f t="shared" si="2"/>
        <v>98491500.629632354</v>
      </c>
      <c r="M17" s="716">
        <v>27127778.586720005</v>
      </c>
      <c r="N17" s="716">
        <v>0</v>
      </c>
      <c r="O17" s="716">
        <v>0</v>
      </c>
      <c r="P17" s="716">
        <v>7170617.779428333</v>
      </c>
      <c r="Q17" s="716">
        <v>4674816.0033999905</v>
      </c>
      <c r="R17" s="716">
        <v>59518288.260084026</v>
      </c>
      <c r="S17" s="702">
        <v>0</v>
      </c>
      <c r="T17" s="717"/>
      <c r="U17" s="717"/>
      <c r="V17" s="717"/>
      <c r="W17" s="717"/>
      <c r="X17" s="717"/>
      <c r="Y17" s="717"/>
      <c r="Z17" s="717"/>
      <c r="AA17" s="731"/>
    </row>
    <row r="18" spans="1:27" s="487" customFormat="1">
      <c r="A18" s="494" t="s">
        <v>495</v>
      </c>
      <c r="B18" s="495" t="s">
        <v>496</v>
      </c>
      <c r="C18" s="557">
        <f>SUM(E18:F18,I18:J18,M18:S18)</f>
        <v>151867533.33599097</v>
      </c>
      <c r="D18" s="716">
        <v>32428810.035418004</v>
      </c>
      <c r="E18" s="716">
        <v>32428810.035418</v>
      </c>
      <c r="F18" s="716">
        <v>0</v>
      </c>
      <c r="G18" s="716">
        <v>0</v>
      </c>
      <c r="H18" s="702">
        <f t="shared" si="1"/>
        <v>30067037.415840626</v>
      </c>
      <c r="I18" s="716">
        <v>25775242.084884625</v>
      </c>
      <c r="J18" s="716">
        <v>4291795.3309559999</v>
      </c>
      <c r="K18" s="716">
        <v>0</v>
      </c>
      <c r="L18" s="702">
        <f t="shared" si="2"/>
        <v>89371685.884732351</v>
      </c>
      <c r="M18" s="716">
        <v>25658257.665420003</v>
      </c>
      <c r="N18" s="716">
        <v>0</v>
      </c>
      <c r="O18" s="716">
        <v>0</v>
      </c>
      <c r="P18" s="716">
        <v>6015367.9029283328</v>
      </c>
      <c r="Q18" s="716">
        <v>4614287.605900012</v>
      </c>
      <c r="R18" s="716">
        <v>53083772.710483998</v>
      </c>
      <c r="S18" s="702">
        <v>0</v>
      </c>
      <c r="T18" s="717"/>
      <c r="U18" s="717"/>
      <c r="V18" s="717"/>
      <c r="W18" s="717"/>
      <c r="X18" s="717"/>
      <c r="Y18" s="717"/>
      <c r="Z18" s="717"/>
      <c r="AA18" s="731"/>
    </row>
    <row r="19" spans="1:27" s="487" customFormat="1">
      <c r="A19" s="497" t="s">
        <v>497</v>
      </c>
      <c r="B19" s="496" t="s">
        <v>498</v>
      </c>
      <c r="C19" s="557">
        <f>SUM(E19:F19,I19:J19,M19:S19)</f>
        <v>389843784.62219161</v>
      </c>
      <c r="D19" s="716">
        <v>167657628.32800901</v>
      </c>
      <c r="E19" s="716">
        <v>167657628.32800901</v>
      </c>
      <c r="F19" s="716">
        <v>0</v>
      </c>
      <c r="G19" s="716">
        <v>0</v>
      </c>
      <c r="H19" s="702">
        <f t="shared" si="1"/>
        <v>31315835.533114899</v>
      </c>
      <c r="I19" s="716">
        <v>27310728.628270872</v>
      </c>
      <c r="J19" s="716">
        <v>4005106.9048440279</v>
      </c>
      <c r="K19" s="716">
        <v>0</v>
      </c>
      <c r="L19" s="702">
        <f t="shared" si="2"/>
        <v>190870320.76106769</v>
      </c>
      <c r="M19" s="716">
        <v>37361836.265680015</v>
      </c>
      <c r="N19" s="716">
        <v>0</v>
      </c>
      <c r="O19" s="716">
        <v>0</v>
      </c>
      <c r="P19" s="716">
        <v>6092214.8391716667</v>
      </c>
      <c r="Q19" s="716">
        <v>18951109.216500014</v>
      </c>
      <c r="R19" s="716">
        <v>128465160.43971601</v>
      </c>
      <c r="S19" s="702">
        <v>0</v>
      </c>
      <c r="T19" s="717"/>
      <c r="U19" s="717"/>
      <c r="V19" s="717"/>
      <c r="W19" s="717"/>
      <c r="X19" s="717"/>
      <c r="Y19" s="717"/>
      <c r="Z19" s="717"/>
      <c r="AA19" s="731"/>
    </row>
    <row r="20" spans="1:27" s="487" customFormat="1">
      <c r="A20" s="494" t="s">
        <v>499</v>
      </c>
      <c r="B20" s="495" t="s">
        <v>496</v>
      </c>
      <c r="C20" s="557">
        <f>SUM(E20:F20,I20:J20,M20:S20)</f>
        <v>223399654.13210905</v>
      </c>
      <c r="D20" s="716">
        <v>157975625.05268201</v>
      </c>
      <c r="E20" s="716">
        <v>157975625.05268201</v>
      </c>
      <c r="F20" s="716">
        <v>0</v>
      </c>
      <c r="G20" s="716">
        <v>0</v>
      </c>
      <c r="H20" s="702">
        <f t="shared" si="1"/>
        <v>10478292.980659377</v>
      </c>
      <c r="I20" s="716">
        <v>6473186.0758153759</v>
      </c>
      <c r="J20" s="716">
        <v>4005106.904844</v>
      </c>
      <c r="K20" s="716">
        <v>0</v>
      </c>
      <c r="L20" s="702">
        <f t="shared" si="2"/>
        <v>54945736.098767661</v>
      </c>
      <c r="M20" s="716">
        <v>11318151.034879997</v>
      </c>
      <c r="N20" s="716">
        <v>0</v>
      </c>
      <c r="O20" s="716">
        <v>0</v>
      </c>
      <c r="P20" s="716">
        <v>1685468.551571667</v>
      </c>
      <c r="Q20" s="716">
        <v>16551875.517399997</v>
      </c>
      <c r="R20" s="716">
        <v>25390240.994915999</v>
      </c>
      <c r="S20" s="702">
        <v>0</v>
      </c>
      <c r="T20" s="717"/>
      <c r="U20" s="717"/>
      <c r="V20" s="717"/>
      <c r="W20" s="717"/>
      <c r="X20" s="717"/>
      <c r="Y20" s="717"/>
      <c r="Z20" s="717"/>
      <c r="AA20" s="731"/>
    </row>
    <row r="21" spans="1:27" s="487" customFormat="1">
      <c r="A21" s="493">
        <v>1.4</v>
      </c>
      <c r="B21" s="492" t="s">
        <v>500</v>
      </c>
      <c r="C21" s="557">
        <f>SUM(E21:F21,I21:J21,M21:S21)</f>
        <v>44648.72</v>
      </c>
      <c r="D21" s="716">
        <v>44648.72</v>
      </c>
      <c r="E21" s="716">
        <v>44648.72</v>
      </c>
      <c r="F21" s="716">
        <v>0</v>
      </c>
      <c r="G21" s="716">
        <v>0</v>
      </c>
      <c r="H21" s="702">
        <f t="shared" si="1"/>
        <v>0</v>
      </c>
      <c r="I21" s="716">
        <v>0</v>
      </c>
      <c r="J21" s="716">
        <v>0</v>
      </c>
      <c r="K21" s="716">
        <v>0</v>
      </c>
      <c r="L21" s="702">
        <f t="shared" si="2"/>
        <v>0</v>
      </c>
      <c r="M21" s="716">
        <v>0</v>
      </c>
      <c r="N21" s="716">
        <v>0</v>
      </c>
      <c r="O21" s="716">
        <v>0</v>
      </c>
      <c r="P21" s="716">
        <v>0</v>
      </c>
      <c r="Q21" s="716">
        <v>0</v>
      </c>
      <c r="R21" s="716">
        <v>0</v>
      </c>
      <c r="S21" s="702">
        <v>0</v>
      </c>
      <c r="T21" s="717"/>
      <c r="U21" s="717"/>
      <c r="V21" s="717"/>
      <c r="W21" s="717"/>
      <c r="X21" s="717"/>
      <c r="Y21" s="717"/>
      <c r="Z21" s="717"/>
      <c r="AA21" s="731"/>
    </row>
    <row r="22" spans="1:27" s="487" customFormat="1" ht="13.5" thickBot="1">
      <c r="A22" s="491">
        <v>1.5</v>
      </c>
      <c r="B22" s="490" t="s">
        <v>501</v>
      </c>
      <c r="C22" s="555">
        <v>0</v>
      </c>
      <c r="D22" s="554">
        <v>0</v>
      </c>
      <c r="E22" s="554">
        <v>0</v>
      </c>
      <c r="F22" s="554">
        <v>0</v>
      </c>
      <c r="G22" s="554">
        <v>0</v>
      </c>
      <c r="H22" s="702">
        <f t="shared" si="1"/>
        <v>0</v>
      </c>
      <c r="I22" s="554">
        <v>0</v>
      </c>
      <c r="J22" s="554">
        <v>0</v>
      </c>
      <c r="K22" s="554">
        <v>0</v>
      </c>
      <c r="L22" s="702">
        <f t="shared" si="2"/>
        <v>0</v>
      </c>
      <c r="M22" s="554">
        <v>0</v>
      </c>
      <c r="N22" s="554">
        <v>0</v>
      </c>
      <c r="O22" s="554">
        <v>0</v>
      </c>
      <c r="P22" s="554">
        <v>0</v>
      </c>
      <c r="Q22" s="554">
        <v>0</v>
      </c>
      <c r="R22" s="554">
        <v>0</v>
      </c>
      <c r="S22" s="702">
        <v>0</v>
      </c>
      <c r="T22" s="489"/>
      <c r="U22" s="489"/>
      <c r="V22" s="489"/>
      <c r="W22" s="489"/>
      <c r="X22" s="489"/>
      <c r="Y22" s="489"/>
      <c r="Z22" s="489"/>
      <c r="AA22" s="488"/>
    </row>
    <row r="23" spans="1:27">
      <c r="A23" s="475"/>
      <c r="C23" s="732">
        <f>SUM(E8:F8,I8:J8,M8:S8)-C8</f>
        <v>0</v>
      </c>
      <c r="D23" s="732">
        <f>D8-E8</f>
        <v>0</v>
      </c>
      <c r="L23" s="732">
        <f>L8-'[5]19. Assets by Risk Sectors'!C34</f>
        <v>0</v>
      </c>
    </row>
    <row r="24" spans="1:27">
      <c r="C24" s="732">
        <f>SUM(E9:F9,I9:J9,M9:S9)-C9</f>
        <v>0</v>
      </c>
      <c r="D24" s="732">
        <f t="shared" ref="D24:D37" si="3">D9-E9</f>
        <v>0</v>
      </c>
      <c r="L24" s="732">
        <f>SUM(M8:S8)-L8</f>
        <v>0</v>
      </c>
    </row>
    <row r="25" spans="1:27">
      <c r="C25" s="732">
        <f t="shared" ref="C25:C37" si="4">SUM(E10:F10,I10:J10,M10:S10)-C10</f>
        <v>0</v>
      </c>
      <c r="D25" s="732">
        <f t="shared" si="3"/>
        <v>0</v>
      </c>
      <c r="L25" s="732">
        <f t="shared" ref="L25:L38" si="5">SUM(M9:S9)-L9</f>
        <v>0</v>
      </c>
    </row>
    <row r="26" spans="1:27">
      <c r="C26" s="732">
        <f t="shared" si="4"/>
        <v>0</v>
      </c>
      <c r="D26" s="732">
        <f t="shared" si="3"/>
        <v>0</v>
      </c>
      <c r="L26" s="732">
        <f t="shared" si="5"/>
        <v>0</v>
      </c>
    </row>
    <row r="27" spans="1:27">
      <c r="C27" s="732">
        <f t="shared" si="4"/>
        <v>0</v>
      </c>
      <c r="D27" s="732">
        <f t="shared" si="3"/>
        <v>0</v>
      </c>
      <c r="L27" s="732">
        <f t="shared" si="5"/>
        <v>0</v>
      </c>
    </row>
    <row r="28" spans="1:27">
      <c r="C28" s="732">
        <f t="shared" si="4"/>
        <v>0</v>
      </c>
      <c r="D28" s="732">
        <f t="shared" si="3"/>
        <v>0</v>
      </c>
      <c r="L28" s="732">
        <f t="shared" si="5"/>
        <v>0</v>
      </c>
    </row>
    <row r="29" spans="1:27">
      <c r="C29" s="732">
        <f t="shared" si="4"/>
        <v>0</v>
      </c>
      <c r="D29" s="732">
        <f t="shared" si="3"/>
        <v>0</v>
      </c>
      <c r="L29" s="732">
        <f t="shared" si="5"/>
        <v>0</v>
      </c>
    </row>
    <row r="30" spans="1:27">
      <c r="C30" s="732">
        <f t="shared" si="4"/>
        <v>0</v>
      </c>
      <c r="D30" s="732">
        <f t="shared" si="3"/>
        <v>0</v>
      </c>
      <c r="L30" s="732">
        <f t="shared" si="5"/>
        <v>0</v>
      </c>
    </row>
    <row r="31" spans="1:27">
      <c r="C31" s="732">
        <f t="shared" si="4"/>
        <v>0</v>
      </c>
      <c r="D31" s="732">
        <f t="shared" si="3"/>
        <v>0</v>
      </c>
      <c r="L31" s="732">
        <f t="shared" si="5"/>
        <v>0</v>
      </c>
    </row>
    <row r="32" spans="1:27">
      <c r="C32" s="732">
        <f t="shared" si="4"/>
        <v>0</v>
      </c>
      <c r="D32" s="732">
        <f t="shared" si="3"/>
        <v>0</v>
      </c>
      <c r="L32" s="732">
        <f t="shared" si="5"/>
        <v>0</v>
      </c>
    </row>
    <row r="33" spans="3:12">
      <c r="C33" s="732">
        <f t="shared" si="4"/>
        <v>0</v>
      </c>
      <c r="D33" s="732">
        <f t="shared" si="3"/>
        <v>0</v>
      </c>
      <c r="L33" s="732">
        <f t="shared" si="5"/>
        <v>0</v>
      </c>
    </row>
    <row r="34" spans="3:12">
      <c r="C34" s="732">
        <f t="shared" si="4"/>
        <v>0</v>
      </c>
      <c r="D34" s="732">
        <f t="shared" si="3"/>
        <v>0</v>
      </c>
      <c r="L34" s="732">
        <f t="shared" si="5"/>
        <v>0</v>
      </c>
    </row>
    <row r="35" spans="3:12">
      <c r="C35" s="732">
        <f t="shared" si="4"/>
        <v>0</v>
      </c>
      <c r="D35" s="732">
        <f t="shared" si="3"/>
        <v>0</v>
      </c>
      <c r="L35" s="732">
        <f t="shared" si="5"/>
        <v>0</v>
      </c>
    </row>
    <row r="36" spans="3:12">
      <c r="C36" s="732">
        <f t="shared" si="4"/>
        <v>0</v>
      </c>
      <c r="D36" s="732">
        <f t="shared" si="3"/>
        <v>0</v>
      </c>
      <c r="L36" s="732">
        <f t="shared" si="5"/>
        <v>0</v>
      </c>
    </row>
    <row r="37" spans="3:12">
      <c r="C37" s="732">
        <f t="shared" si="4"/>
        <v>0</v>
      </c>
      <c r="D37" s="732">
        <f t="shared" si="3"/>
        <v>0</v>
      </c>
      <c r="L37" s="732">
        <f t="shared" si="5"/>
        <v>0</v>
      </c>
    </row>
    <row r="38" spans="3:12">
      <c r="L38" s="732">
        <f t="shared" si="5"/>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70" zoomScaleNormal="70" workbookViewId="0">
      <selection activeCell="C7" sqref="C7:K32"/>
    </sheetView>
  </sheetViews>
  <sheetFormatPr defaultColWidth="9.28515625" defaultRowHeight="12.75"/>
  <cols>
    <col min="1" max="1" width="11.7109375" style="456" bestFit="1" customWidth="1"/>
    <col min="2" max="2" width="93.42578125" style="456" customWidth="1"/>
    <col min="3" max="3" width="14.7109375" style="456" customWidth="1"/>
    <col min="4" max="5" width="16.140625" style="456" customWidth="1"/>
    <col min="6" max="6" width="14" style="514" bestFit="1" customWidth="1"/>
    <col min="7" max="7" width="25.28515625" style="514" customWidth="1"/>
    <col min="8" max="8" width="16.140625" style="456" customWidth="1"/>
    <col min="9" max="11" width="16.140625" style="514" customWidth="1"/>
    <col min="12" max="12" width="26.28515625" style="514" customWidth="1"/>
    <col min="13" max="16384" width="9.28515625" style="456"/>
  </cols>
  <sheetData>
    <row r="1" spans="1:13" ht="13.5">
      <c r="A1" s="361" t="s">
        <v>30</v>
      </c>
      <c r="B1" s="442" t="str">
        <f>'Info '!C2</f>
        <v>JSC "VTB Bank (Georgia)"</v>
      </c>
      <c r="F1" s="456"/>
      <c r="G1" s="456"/>
      <c r="I1" s="456"/>
      <c r="J1" s="456"/>
      <c r="K1" s="456"/>
      <c r="L1" s="456"/>
    </row>
    <row r="2" spans="1:13">
      <c r="A2" s="362" t="s">
        <v>31</v>
      </c>
      <c r="B2" s="441">
        <f>'Info '!D2</f>
        <v>45747</v>
      </c>
      <c r="F2" s="456"/>
      <c r="G2" s="456"/>
      <c r="I2" s="456"/>
      <c r="J2" s="456"/>
      <c r="K2" s="456"/>
      <c r="L2" s="456"/>
    </row>
    <row r="3" spans="1:13">
      <c r="A3" s="363" t="s">
        <v>502</v>
      </c>
      <c r="F3" s="456"/>
      <c r="G3" s="456"/>
      <c r="I3" s="456"/>
      <c r="J3" s="456"/>
      <c r="K3" s="456"/>
      <c r="L3" s="456"/>
    </row>
    <row r="4" spans="1:13">
      <c r="F4" s="456"/>
      <c r="G4" s="456"/>
      <c r="I4" s="456"/>
      <c r="J4" s="456"/>
      <c r="K4" s="456"/>
      <c r="L4" s="456"/>
    </row>
    <row r="5" spans="1:13" ht="37.5" customHeight="1">
      <c r="A5" s="798" t="s">
        <v>519</v>
      </c>
      <c r="B5" s="799"/>
      <c r="C5" s="844" t="s">
        <v>503</v>
      </c>
      <c r="D5" s="845"/>
      <c r="E5" s="845"/>
      <c r="F5" s="845"/>
      <c r="G5" s="845"/>
      <c r="H5" s="846" t="s">
        <v>663</v>
      </c>
      <c r="I5" s="847"/>
      <c r="J5" s="847"/>
      <c r="K5" s="847"/>
      <c r="L5" s="848"/>
    </row>
    <row r="6" spans="1:13" ht="39.6" customHeight="1">
      <c r="A6" s="802"/>
      <c r="B6" s="803"/>
      <c r="C6" s="365"/>
      <c r="D6" s="454" t="s">
        <v>684</v>
      </c>
      <c r="E6" s="454" t="s">
        <v>683</v>
      </c>
      <c r="F6" s="454" t="s">
        <v>682</v>
      </c>
      <c r="G6" s="454" t="s">
        <v>681</v>
      </c>
      <c r="H6" s="517"/>
      <c r="I6" s="454" t="s">
        <v>684</v>
      </c>
      <c r="J6" s="454" t="s">
        <v>683</v>
      </c>
      <c r="K6" s="454" t="s">
        <v>682</v>
      </c>
      <c r="L6" s="454" t="s">
        <v>681</v>
      </c>
    </row>
    <row r="7" spans="1:13" ht="29.45" customHeight="1">
      <c r="A7" s="445">
        <v>1</v>
      </c>
      <c r="B7" s="461" t="s">
        <v>522</v>
      </c>
      <c r="C7" s="718">
        <v>0</v>
      </c>
      <c r="D7" s="702">
        <v>0</v>
      </c>
      <c r="E7" s="702">
        <v>0</v>
      </c>
      <c r="F7" s="702">
        <v>0</v>
      </c>
      <c r="G7" s="702">
        <v>0</v>
      </c>
      <c r="H7" s="702">
        <v>0</v>
      </c>
      <c r="I7" s="702">
        <v>0</v>
      </c>
      <c r="J7" s="702">
        <v>0</v>
      </c>
      <c r="K7" s="702">
        <v>0</v>
      </c>
      <c r="L7" s="702">
        <v>0</v>
      </c>
      <c r="M7" s="553"/>
    </row>
    <row r="8" spans="1:13">
      <c r="A8" s="445">
        <v>2</v>
      </c>
      <c r="B8" s="461" t="s">
        <v>435</v>
      </c>
      <c r="C8" s="718">
        <v>6785929.9937739987</v>
      </c>
      <c r="D8" s="702">
        <v>6557472.447333999</v>
      </c>
      <c r="E8" s="702">
        <v>621.16</v>
      </c>
      <c r="F8" s="719">
        <v>227836.38644</v>
      </c>
      <c r="G8" s="719"/>
      <c r="H8" s="702">
        <v>228747.48822835152</v>
      </c>
      <c r="I8" s="719">
        <v>21996.211816329975</v>
      </c>
      <c r="J8" s="719">
        <v>158.89285655450001</v>
      </c>
      <c r="K8" s="719">
        <v>206592.38355546704</v>
      </c>
      <c r="L8" s="719"/>
      <c r="M8" s="553"/>
    </row>
    <row r="9" spans="1:13">
      <c r="A9" s="445">
        <v>3</v>
      </c>
      <c r="B9" s="461" t="s">
        <v>436</v>
      </c>
      <c r="C9" s="718">
        <v>0</v>
      </c>
      <c r="D9" s="702">
        <v>0</v>
      </c>
      <c r="E9" s="702">
        <v>0</v>
      </c>
      <c r="F9" s="720">
        <v>0</v>
      </c>
      <c r="G9" s="720"/>
      <c r="H9" s="702">
        <v>0</v>
      </c>
      <c r="I9" s="720">
        <v>0</v>
      </c>
      <c r="J9" s="720">
        <v>0</v>
      </c>
      <c r="K9" s="720">
        <v>0</v>
      </c>
      <c r="L9" s="720"/>
      <c r="M9" s="553"/>
    </row>
    <row r="10" spans="1:13">
      <c r="A10" s="445">
        <v>4</v>
      </c>
      <c r="B10" s="461" t="s">
        <v>523</v>
      </c>
      <c r="C10" s="718">
        <v>7817200.2930000005</v>
      </c>
      <c r="D10" s="702">
        <v>0</v>
      </c>
      <c r="E10" s="702">
        <v>0</v>
      </c>
      <c r="F10" s="720">
        <v>7817200.2930000005</v>
      </c>
      <c r="G10" s="720"/>
      <c r="H10" s="702">
        <v>1662757.6573052502</v>
      </c>
      <c r="I10" s="720">
        <v>0</v>
      </c>
      <c r="J10" s="720">
        <v>0</v>
      </c>
      <c r="K10" s="720">
        <v>1662757.6573052502</v>
      </c>
      <c r="L10" s="720"/>
      <c r="M10" s="553"/>
    </row>
    <row r="11" spans="1:13">
      <c r="A11" s="445">
        <v>5</v>
      </c>
      <c r="B11" s="461" t="s">
        <v>437</v>
      </c>
      <c r="C11" s="718">
        <v>5575515.0146839991</v>
      </c>
      <c r="D11" s="702">
        <v>4843627.4804999996</v>
      </c>
      <c r="E11" s="702">
        <v>0</v>
      </c>
      <c r="F11" s="720">
        <v>731887.53418399999</v>
      </c>
      <c r="G11" s="720"/>
      <c r="H11" s="702">
        <v>221805.84491225073</v>
      </c>
      <c r="I11" s="720">
        <v>2239.5846570507247</v>
      </c>
      <c r="J11" s="720">
        <v>0</v>
      </c>
      <c r="K11" s="720">
        <v>219566.2602552</v>
      </c>
      <c r="L11" s="720"/>
      <c r="M11" s="553"/>
    </row>
    <row r="12" spans="1:13">
      <c r="A12" s="445">
        <v>6</v>
      </c>
      <c r="B12" s="461" t="s">
        <v>438</v>
      </c>
      <c r="C12" s="718">
        <v>0</v>
      </c>
      <c r="D12" s="702">
        <v>0</v>
      </c>
      <c r="E12" s="702">
        <v>0</v>
      </c>
      <c r="F12" s="720">
        <v>0</v>
      </c>
      <c r="G12" s="720"/>
      <c r="H12" s="702">
        <v>0</v>
      </c>
      <c r="I12" s="720">
        <v>0</v>
      </c>
      <c r="J12" s="720">
        <v>0</v>
      </c>
      <c r="K12" s="720">
        <v>0</v>
      </c>
      <c r="L12" s="720"/>
      <c r="M12" s="553"/>
    </row>
    <row r="13" spans="1:13">
      <c r="A13" s="445">
        <v>7</v>
      </c>
      <c r="B13" s="461" t="s">
        <v>439</v>
      </c>
      <c r="C13" s="718">
        <v>0</v>
      </c>
      <c r="D13" s="702">
        <v>0</v>
      </c>
      <c r="E13" s="702">
        <v>0</v>
      </c>
      <c r="F13" s="720">
        <v>0</v>
      </c>
      <c r="G13" s="720"/>
      <c r="H13" s="702">
        <v>0</v>
      </c>
      <c r="I13" s="720">
        <v>0</v>
      </c>
      <c r="J13" s="720">
        <v>0</v>
      </c>
      <c r="K13" s="720">
        <v>0</v>
      </c>
      <c r="L13" s="720"/>
      <c r="M13" s="553"/>
    </row>
    <row r="14" spans="1:13">
      <c r="A14" s="445">
        <v>8</v>
      </c>
      <c r="B14" s="461" t="s">
        <v>440</v>
      </c>
      <c r="C14" s="718">
        <v>40479977.898818001</v>
      </c>
      <c r="D14" s="702">
        <v>7899750.4268180002</v>
      </c>
      <c r="E14" s="702">
        <v>0</v>
      </c>
      <c r="F14" s="720">
        <v>32580227.471999999</v>
      </c>
      <c r="G14" s="720"/>
      <c r="H14" s="702">
        <v>4318949.942481461</v>
      </c>
      <c r="I14" s="720">
        <v>3995.5832950839804</v>
      </c>
      <c r="J14" s="720">
        <v>0</v>
      </c>
      <c r="K14" s="720">
        <v>4314954.3591863774</v>
      </c>
      <c r="L14" s="720"/>
      <c r="M14" s="553"/>
    </row>
    <row r="15" spans="1:13">
      <c r="A15" s="445">
        <v>9</v>
      </c>
      <c r="B15" s="461" t="s">
        <v>441</v>
      </c>
      <c r="C15" s="718">
        <v>35246487.075112</v>
      </c>
      <c r="D15" s="702">
        <v>113792.91</v>
      </c>
      <c r="E15" s="702">
        <v>2995921.0054119998</v>
      </c>
      <c r="F15" s="720">
        <v>32136773.159700003</v>
      </c>
      <c r="G15" s="720"/>
      <c r="H15" s="702">
        <v>4148477.2020328548</v>
      </c>
      <c r="I15" s="720">
        <v>34.411932234057602</v>
      </c>
      <c r="J15" s="720">
        <v>599184.20108239993</v>
      </c>
      <c r="K15" s="720">
        <v>3549258.589018221</v>
      </c>
      <c r="L15" s="720"/>
      <c r="M15" s="553"/>
    </row>
    <row r="16" spans="1:13">
      <c r="A16" s="445">
        <v>10</v>
      </c>
      <c r="B16" s="461" t="s">
        <v>442</v>
      </c>
      <c r="C16" s="718">
        <v>7671.15</v>
      </c>
      <c r="D16" s="702">
        <v>0</v>
      </c>
      <c r="E16" s="702">
        <v>0</v>
      </c>
      <c r="F16" s="720">
        <v>7671.15</v>
      </c>
      <c r="G16" s="720"/>
      <c r="H16" s="702">
        <v>7671.15</v>
      </c>
      <c r="I16" s="720">
        <v>0</v>
      </c>
      <c r="J16" s="720">
        <v>0</v>
      </c>
      <c r="K16" s="720">
        <v>7671.15</v>
      </c>
      <c r="L16" s="720"/>
      <c r="M16" s="553"/>
    </row>
    <row r="17" spans="1:13">
      <c r="A17" s="445">
        <v>11</v>
      </c>
      <c r="B17" s="461" t="s">
        <v>443</v>
      </c>
      <c r="C17" s="718">
        <v>0</v>
      </c>
      <c r="D17" s="702">
        <v>0</v>
      </c>
      <c r="E17" s="702">
        <v>0</v>
      </c>
      <c r="F17" s="720">
        <v>0</v>
      </c>
      <c r="G17" s="720"/>
      <c r="H17" s="702">
        <v>0</v>
      </c>
      <c r="I17" s="720">
        <v>0</v>
      </c>
      <c r="J17" s="720">
        <v>0</v>
      </c>
      <c r="K17" s="720">
        <v>0</v>
      </c>
      <c r="L17" s="720"/>
      <c r="M17" s="553"/>
    </row>
    <row r="18" spans="1:13">
      <c r="A18" s="445">
        <v>12</v>
      </c>
      <c r="B18" s="461" t="s">
        <v>444</v>
      </c>
      <c r="C18" s="718">
        <v>6821162.3216999993</v>
      </c>
      <c r="D18" s="702">
        <v>5979242.0716999993</v>
      </c>
      <c r="E18" s="702">
        <v>0</v>
      </c>
      <c r="F18" s="720">
        <v>841920.25</v>
      </c>
      <c r="G18" s="720"/>
      <c r="H18" s="702">
        <v>718110.47042007395</v>
      </c>
      <c r="I18" s="720">
        <v>3302.9961241559204</v>
      </c>
      <c r="J18" s="720">
        <v>0</v>
      </c>
      <c r="K18" s="720">
        <v>714807.47429591801</v>
      </c>
      <c r="L18" s="720"/>
      <c r="M18" s="553"/>
    </row>
    <row r="19" spans="1:13">
      <c r="A19" s="445">
        <v>13</v>
      </c>
      <c r="B19" s="461" t="s">
        <v>445</v>
      </c>
      <c r="C19" s="718">
        <v>4226612.7228367543</v>
      </c>
      <c r="D19" s="702">
        <v>0</v>
      </c>
      <c r="E19" s="702">
        <v>4226612.7228367543</v>
      </c>
      <c r="F19" s="720">
        <v>0</v>
      </c>
      <c r="G19" s="720"/>
      <c r="H19" s="702">
        <v>422730.71831579902</v>
      </c>
      <c r="I19" s="720">
        <v>0</v>
      </c>
      <c r="J19" s="720">
        <v>422730.71831579902</v>
      </c>
      <c r="K19" s="720">
        <v>0</v>
      </c>
      <c r="L19" s="720"/>
      <c r="M19" s="553"/>
    </row>
    <row r="20" spans="1:13">
      <c r="A20" s="445">
        <v>14</v>
      </c>
      <c r="B20" s="461" t="s">
        <v>446</v>
      </c>
      <c r="C20" s="718">
        <v>37771696.395440161</v>
      </c>
      <c r="D20" s="702">
        <v>20224771.625095002</v>
      </c>
      <c r="E20" s="702">
        <v>9417611.0809168238</v>
      </c>
      <c r="F20" s="720">
        <v>8129313.6894283332</v>
      </c>
      <c r="G20" s="720"/>
      <c r="H20" s="702">
        <v>3894174.6011196319</v>
      </c>
      <c r="I20" s="720">
        <v>247980.45181818359</v>
      </c>
      <c r="J20" s="720">
        <v>1766191.0216471085</v>
      </c>
      <c r="K20" s="720">
        <v>1880003.1276543401</v>
      </c>
      <c r="L20" s="720"/>
      <c r="M20" s="553"/>
    </row>
    <row r="21" spans="1:13">
      <c r="A21" s="445">
        <v>15</v>
      </c>
      <c r="B21" s="461" t="s">
        <v>447</v>
      </c>
      <c r="C21" s="718">
        <v>0</v>
      </c>
      <c r="D21" s="702">
        <v>0</v>
      </c>
      <c r="E21" s="702">
        <v>0</v>
      </c>
      <c r="F21" s="720">
        <v>0</v>
      </c>
      <c r="G21" s="720"/>
      <c r="H21" s="702">
        <v>0</v>
      </c>
      <c r="I21" s="720">
        <v>0</v>
      </c>
      <c r="J21" s="720">
        <v>0</v>
      </c>
      <c r="K21" s="720">
        <v>0</v>
      </c>
      <c r="L21" s="720"/>
      <c r="M21" s="553"/>
    </row>
    <row r="22" spans="1:13">
      <c r="A22" s="445">
        <v>16</v>
      </c>
      <c r="B22" s="461" t="s">
        <v>448</v>
      </c>
      <c r="C22" s="718">
        <v>0</v>
      </c>
      <c r="D22" s="702">
        <v>0</v>
      </c>
      <c r="E22" s="702">
        <v>0</v>
      </c>
      <c r="F22" s="720">
        <v>0</v>
      </c>
      <c r="G22" s="720"/>
      <c r="H22" s="702">
        <v>0</v>
      </c>
      <c r="I22" s="720">
        <v>0</v>
      </c>
      <c r="J22" s="720">
        <v>0</v>
      </c>
      <c r="K22" s="720">
        <v>0</v>
      </c>
      <c r="L22" s="720"/>
      <c r="M22" s="553"/>
    </row>
    <row r="23" spans="1:13">
      <c r="A23" s="445">
        <v>17</v>
      </c>
      <c r="B23" s="461" t="s">
        <v>526</v>
      </c>
      <c r="C23" s="718">
        <v>17540608.063144483</v>
      </c>
      <c r="D23" s="702">
        <v>0</v>
      </c>
      <c r="E23" s="702">
        <v>13441002.547344483</v>
      </c>
      <c r="F23" s="720">
        <v>4099605.5157999997</v>
      </c>
      <c r="G23" s="720"/>
      <c r="H23" s="702">
        <v>2116899.3149609091</v>
      </c>
      <c r="I23" s="720">
        <v>0</v>
      </c>
      <c r="J23" s="720">
        <v>58107.972501624216</v>
      </c>
      <c r="K23" s="720">
        <v>2058791.3424592847</v>
      </c>
      <c r="L23" s="720"/>
      <c r="M23" s="553"/>
    </row>
    <row r="24" spans="1:13">
      <c r="A24" s="445">
        <v>18</v>
      </c>
      <c r="B24" s="461" t="s">
        <v>449</v>
      </c>
      <c r="C24" s="718">
        <v>0</v>
      </c>
      <c r="D24" s="702">
        <v>0</v>
      </c>
      <c r="E24" s="702">
        <v>0</v>
      </c>
      <c r="F24" s="720">
        <v>0</v>
      </c>
      <c r="G24" s="720"/>
      <c r="H24" s="702">
        <v>0</v>
      </c>
      <c r="I24" s="720">
        <v>0</v>
      </c>
      <c r="J24" s="720">
        <v>0</v>
      </c>
      <c r="K24" s="720">
        <v>0</v>
      </c>
      <c r="L24" s="720"/>
      <c r="M24" s="553"/>
    </row>
    <row r="25" spans="1:13">
      <c r="A25" s="445">
        <v>19</v>
      </c>
      <c r="B25" s="461" t="s">
        <v>450</v>
      </c>
      <c r="C25" s="718">
        <v>0</v>
      </c>
      <c r="D25" s="702">
        <v>0</v>
      </c>
      <c r="E25" s="702">
        <v>0</v>
      </c>
      <c r="F25" s="720">
        <v>0</v>
      </c>
      <c r="G25" s="720"/>
      <c r="H25" s="702">
        <v>0</v>
      </c>
      <c r="I25" s="720">
        <v>0</v>
      </c>
      <c r="J25" s="720">
        <v>0</v>
      </c>
      <c r="K25" s="720">
        <v>0</v>
      </c>
      <c r="L25" s="720"/>
      <c r="M25" s="553"/>
    </row>
    <row r="26" spans="1:13">
      <c r="A26" s="445">
        <v>20</v>
      </c>
      <c r="B26" s="461" t="s">
        <v>525</v>
      </c>
      <c r="C26" s="718">
        <v>6480117.3399999999</v>
      </c>
      <c r="D26" s="702">
        <v>6480117.3399999999</v>
      </c>
      <c r="E26" s="702">
        <v>0</v>
      </c>
      <c r="F26" s="720">
        <v>0</v>
      </c>
      <c r="G26" s="720"/>
      <c r="H26" s="702">
        <v>5533.3717960017648</v>
      </c>
      <c r="I26" s="720">
        <v>5533.3717960017648</v>
      </c>
      <c r="J26" s="720">
        <v>0</v>
      </c>
      <c r="K26" s="720">
        <v>0</v>
      </c>
      <c r="L26" s="720"/>
      <c r="M26" s="553"/>
    </row>
    <row r="27" spans="1:13">
      <c r="A27" s="445">
        <v>21</v>
      </c>
      <c r="B27" s="461" t="s">
        <v>451</v>
      </c>
      <c r="C27" s="718">
        <v>0</v>
      </c>
      <c r="D27" s="702">
        <v>0</v>
      </c>
      <c r="E27" s="702">
        <v>0</v>
      </c>
      <c r="F27" s="720">
        <v>0</v>
      </c>
      <c r="G27" s="720"/>
      <c r="H27" s="702">
        <v>0</v>
      </c>
      <c r="I27" s="720">
        <v>0</v>
      </c>
      <c r="J27" s="720">
        <v>0</v>
      </c>
      <c r="K27" s="720">
        <v>0</v>
      </c>
      <c r="L27" s="720"/>
      <c r="M27" s="553"/>
    </row>
    <row r="28" spans="1:13">
      <c r="A28" s="445">
        <v>22</v>
      </c>
      <c r="B28" s="461" t="s">
        <v>452</v>
      </c>
      <c r="C28" s="718">
        <v>0</v>
      </c>
      <c r="D28" s="702">
        <v>0</v>
      </c>
      <c r="E28" s="702">
        <v>0</v>
      </c>
      <c r="F28" s="720">
        <v>0</v>
      </c>
      <c r="G28" s="720"/>
      <c r="H28" s="702">
        <v>0</v>
      </c>
      <c r="I28" s="720">
        <v>0</v>
      </c>
      <c r="J28" s="720">
        <v>0</v>
      </c>
      <c r="K28" s="720">
        <v>0</v>
      </c>
      <c r="L28" s="720"/>
      <c r="M28" s="553"/>
    </row>
    <row r="29" spans="1:13">
      <c r="A29" s="445">
        <v>23</v>
      </c>
      <c r="B29" s="461" t="s">
        <v>453</v>
      </c>
      <c r="C29" s="718">
        <v>11175537.986956</v>
      </c>
      <c r="D29" s="702">
        <v>1721550.7281559999</v>
      </c>
      <c r="E29" s="702">
        <v>0</v>
      </c>
      <c r="F29" s="720">
        <v>9453987.2588</v>
      </c>
      <c r="G29" s="720"/>
      <c r="H29" s="702">
        <v>2938495.3235642104</v>
      </c>
      <c r="I29" s="720">
        <v>12723.345560495743</v>
      </c>
      <c r="J29" s="720">
        <v>0</v>
      </c>
      <c r="K29" s="720">
        <v>2925771.9780037147</v>
      </c>
      <c r="L29" s="720"/>
      <c r="M29" s="553"/>
    </row>
    <row r="30" spans="1:13">
      <c r="A30" s="445">
        <v>24</v>
      </c>
      <c r="B30" s="461" t="s">
        <v>524</v>
      </c>
      <c r="C30" s="718">
        <v>5580898.4256000007</v>
      </c>
      <c r="D30" s="702">
        <v>722135.723</v>
      </c>
      <c r="E30" s="702">
        <v>0</v>
      </c>
      <c r="F30" s="720">
        <v>4858762.7026000004</v>
      </c>
      <c r="G30" s="720"/>
      <c r="H30" s="702">
        <v>1822907.3817344822</v>
      </c>
      <c r="I30" s="720">
        <v>1176.974450359498</v>
      </c>
      <c r="J30" s="720">
        <v>0</v>
      </c>
      <c r="K30" s="720">
        <v>1821730.4072841227</v>
      </c>
      <c r="L30" s="720"/>
      <c r="M30" s="553"/>
    </row>
    <row r="31" spans="1:13">
      <c r="A31" s="445">
        <v>25</v>
      </c>
      <c r="B31" s="461" t="s">
        <v>454</v>
      </c>
      <c r="C31" s="718">
        <v>0</v>
      </c>
      <c r="D31" s="702">
        <v>0</v>
      </c>
      <c r="E31" s="702">
        <v>0</v>
      </c>
      <c r="F31" s="720">
        <v>0</v>
      </c>
      <c r="G31" s="720"/>
      <c r="H31" s="702">
        <v>0</v>
      </c>
      <c r="I31" s="720">
        <v>0</v>
      </c>
      <c r="J31" s="720">
        <v>0</v>
      </c>
      <c r="K31" s="720">
        <v>0</v>
      </c>
      <c r="L31" s="720"/>
      <c r="M31" s="553"/>
    </row>
    <row r="32" spans="1:13">
      <c r="A32" s="445">
        <v>26</v>
      </c>
      <c r="B32" s="461" t="s">
        <v>521</v>
      </c>
      <c r="C32" s="718">
        <v>978113.68592299998</v>
      </c>
      <c r="D32" s="702">
        <v>809806.57225299999</v>
      </c>
      <c r="E32" s="702">
        <v>0</v>
      </c>
      <c r="F32" s="720">
        <v>168307.11366999999</v>
      </c>
      <c r="G32" s="720"/>
      <c r="H32" s="702">
        <v>58543.846273412099</v>
      </c>
      <c r="I32" s="720">
        <v>4384.7985846263991</v>
      </c>
      <c r="J32" s="720">
        <v>0</v>
      </c>
      <c r="K32" s="720">
        <v>54159.0476887857</v>
      </c>
      <c r="L32" s="720"/>
      <c r="M32" s="553"/>
    </row>
    <row r="33" spans="1:12" ht="15">
      <c r="A33" s="445">
        <v>27</v>
      </c>
      <c r="B33" s="516" t="s">
        <v>64</v>
      </c>
      <c r="C33" s="552">
        <f>SUM(C7:C32)</f>
        <v>186487528.36698839</v>
      </c>
      <c r="D33" s="552">
        <f t="shared" ref="D33:L33" si="0">SUM(D7:D32)</f>
        <v>55352267.324855998</v>
      </c>
      <c r="E33" s="552">
        <f t="shared" si="0"/>
        <v>30081768.516510062</v>
      </c>
      <c r="F33" s="552">
        <f t="shared" si="0"/>
        <v>101053492.52562235</v>
      </c>
      <c r="G33" s="552">
        <f t="shared" si="0"/>
        <v>0</v>
      </c>
      <c r="H33" s="552">
        <f t="shared" si="0"/>
        <v>22565804.313144684</v>
      </c>
      <c r="I33" s="552">
        <f t="shared" si="0"/>
        <v>303367.73003452161</v>
      </c>
      <c r="J33" s="552">
        <f t="shared" si="0"/>
        <v>2846372.8064034861</v>
      </c>
      <c r="K33" s="552">
        <f t="shared" si="0"/>
        <v>19416063.776706681</v>
      </c>
      <c r="L33" s="552">
        <f t="shared" si="0"/>
        <v>0</v>
      </c>
    </row>
    <row r="34" spans="1:12">
      <c r="A34" s="475"/>
      <c r="B34" s="475"/>
      <c r="C34" s="551">
        <f>C33-'23. LTV'!C8</f>
        <v>0</v>
      </c>
      <c r="D34" s="551">
        <f>D33-'22. Quality'!D8</f>
        <v>0</v>
      </c>
      <c r="E34" s="551">
        <f>E33-'22. Quality'!H8</f>
        <v>0</v>
      </c>
      <c r="F34" s="735">
        <f>F33-'22. Quality'!L8</f>
        <v>0</v>
      </c>
      <c r="H34" s="475"/>
    </row>
    <row r="35" spans="1:12">
      <c r="A35" s="475"/>
      <c r="B35" s="515"/>
      <c r="C35" s="515"/>
      <c r="D35" s="475"/>
      <c r="E35" s="475"/>
      <c r="H35" s="475"/>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topLeftCell="C1" zoomScale="70" zoomScaleNormal="70" workbookViewId="0">
      <selection activeCell="C6" sqref="C6:K10"/>
    </sheetView>
  </sheetViews>
  <sheetFormatPr defaultColWidth="8.7109375" defaultRowHeight="12"/>
  <cols>
    <col min="1" max="1" width="11.7109375" style="518" bestFit="1" customWidth="1"/>
    <col min="2" max="2" width="68.7109375" style="518" customWidth="1"/>
    <col min="3" max="11" width="28.28515625" style="518" customWidth="1"/>
    <col min="12" max="16384" width="8.7109375" style="518"/>
  </cols>
  <sheetData>
    <row r="1" spans="1:11" s="456" customFormat="1" ht="13.5">
      <c r="A1" s="361" t="s">
        <v>30</v>
      </c>
      <c r="B1" s="442" t="str">
        <f>'Info '!C2</f>
        <v>JSC "VTB Bank (Georgia)"</v>
      </c>
    </row>
    <row r="2" spans="1:11" s="456" customFormat="1" ht="12.75">
      <c r="A2" s="362" t="s">
        <v>31</v>
      </c>
      <c r="B2" s="441">
        <f>'Info '!D2</f>
        <v>45747</v>
      </c>
    </row>
    <row r="3" spans="1:11" s="456" customFormat="1" ht="12.75">
      <c r="A3" s="363" t="s">
        <v>504</v>
      </c>
    </row>
    <row r="4" spans="1:11">
      <c r="C4" s="521" t="s">
        <v>698</v>
      </c>
      <c r="D4" s="521" t="s">
        <v>697</v>
      </c>
      <c r="E4" s="521" t="s">
        <v>696</v>
      </c>
      <c r="F4" s="521" t="s">
        <v>695</v>
      </c>
      <c r="G4" s="521" t="s">
        <v>694</v>
      </c>
      <c r="H4" s="521" t="s">
        <v>693</v>
      </c>
      <c r="I4" s="521" t="s">
        <v>692</v>
      </c>
      <c r="J4" s="521" t="s">
        <v>691</v>
      </c>
      <c r="K4" s="521" t="s">
        <v>690</v>
      </c>
    </row>
    <row r="5" spans="1:11" ht="104.1" customHeight="1">
      <c r="A5" s="849" t="s">
        <v>689</v>
      </c>
      <c r="B5" s="850"/>
      <c r="C5" s="520" t="s">
        <v>505</v>
      </c>
      <c r="D5" s="520" t="s">
        <v>506</v>
      </c>
      <c r="E5" s="520" t="s">
        <v>507</v>
      </c>
      <c r="F5" s="520" t="s">
        <v>508</v>
      </c>
      <c r="G5" s="520" t="s">
        <v>509</v>
      </c>
      <c r="H5" s="520" t="s">
        <v>510</v>
      </c>
      <c r="I5" s="520" t="s">
        <v>511</v>
      </c>
      <c r="J5" s="520" t="s">
        <v>512</v>
      </c>
      <c r="K5" s="520" t="s">
        <v>513</v>
      </c>
    </row>
    <row r="6" spans="1:11" ht="12.75">
      <c r="A6" s="444">
        <v>1</v>
      </c>
      <c r="B6" s="444" t="s">
        <v>473</v>
      </c>
      <c r="C6" s="713">
        <v>200000</v>
      </c>
      <c r="D6" s="713">
        <v>44648.72</v>
      </c>
      <c r="E6" s="713">
        <v>0</v>
      </c>
      <c r="F6" s="713">
        <v>0</v>
      </c>
      <c r="G6" s="713">
        <v>149709946.26291594</v>
      </c>
      <c r="H6" s="713">
        <v>4192227.7771000001</v>
      </c>
      <c r="I6" s="713">
        <v>12898523.393717477</v>
      </c>
      <c r="J6" s="713">
        <v>3419529.7818</v>
      </c>
      <c r="K6" s="713">
        <v>16022652.431454999</v>
      </c>
    </row>
    <row r="7" spans="1:11" ht="12.75">
      <c r="A7" s="444">
        <v>2</v>
      </c>
      <c r="B7" s="445" t="s">
        <v>514</v>
      </c>
      <c r="C7" s="713"/>
      <c r="D7" s="713"/>
      <c r="E7" s="713"/>
      <c r="F7" s="713"/>
      <c r="G7" s="713"/>
      <c r="H7" s="713"/>
      <c r="I7" s="713"/>
      <c r="J7" s="713"/>
      <c r="K7" s="713"/>
    </row>
    <row r="8" spans="1:11" ht="12.75">
      <c r="A8" s="444">
        <v>3</v>
      </c>
      <c r="B8" s="445" t="s">
        <v>481</v>
      </c>
      <c r="C8" s="713">
        <v>46018.875800000002</v>
      </c>
      <c r="D8" s="713">
        <v>0</v>
      </c>
      <c r="E8" s="713">
        <v>0</v>
      </c>
      <c r="F8" s="713">
        <v>0</v>
      </c>
      <c r="G8" s="713">
        <v>48594.948900000003</v>
      </c>
      <c r="H8" s="713">
        <v>0</v>
      </c>
      <c r="I8" s="713">
        <v>0</v>
      </c>
      <c r="J8" s="713">
        <v>0</v>
      </c>
      <c r="K8" s="713">
        <v>121405.0511</v>
      </c>
    </row>
    <row r="9" spans="1:11" ht="12.75">
      <c r="A9" s="444">
        <v>4</v>
      </c>
      <c r="B9" s="476" t="s">
        <v>515</v>
      </c>
      <c r="C9" s="721">
        <v>200000</v>
      </c>
      <c r="D9" s="721">
        <v>0</v>
      </c>
      <c r="E9" s="721">
        <v>0</v>
      </c>
      <c r="F9" s="721">
        <v>0</v>
      </c>
      <c r="G9" s="721">
        <v>89371685.884732351</v>
      </c>
      <c r="H9" s="721">
        <v>4192227.7771000001</v>
      </c>
      <c r="I9" s="721">
        <v>4727586.9677999979</v>
      </c>
      <c r="J9" s="721">
        <v>1712063.9790000001</v>
      </c>
      <c r="K9" s="721">
        <v>849927.91699000006</v>
      </c>
    </row>
    <row r="10" spans="1:11" ht="12.75">
      <c r="A10" s="444">
        <v>5</v>
      </c>
      <c r="B10" s="465" t="s">
        <v>516</v>
      </c>
      <c r="C10" s="722"/>
      <c r="D10" s="722"/>
      <c r="E10" s="722"/>
      <c r="F10" s="722"/>
      <c r="G10" s="722"/>
      <c r="H10" s="722"/>
      <c r="I10" s="722"/>
      <c r="J10" s="722"/>
      <c r="K10" s="722"/>
    </row>
    <row r="11" spans="1:11" ht="12.75">
      <c r="A11" s="444">
        <v>6</v>
      </c>
      <c r="B11" s="465" t="s">
        <v>517</v>
      </c>
      <c r="C11" s="550"/>
      <c r="D11" s="550"/>
      <c r="E11" s="550"/>
      <c r="F11" s="550"/>
      <c r="G11" s="550"/>
      <c r="H11" s="550"/>
      <c r="I11" s="550"/>
      <c r="J11" s="550"/>
      <c r="K11" s="550"/>
    </row>
    <row r="13" spans="1:11" ht="15">
      <c r="B13" s="51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60" zoomScaleNormal="60" workbookViewId="0">
      <selection activeCell="C7" sqref="C7:V19"/>
    </sheetView>
  </sheetViews>
  <sheetFormatPr defaultColWidth="8.7109375" defaultRowHeight="15"/>
  <cols>
    <col min="1" max="1" width="10" style="522" bestFit="1" customWidth="1"/>
    <col min="2" max="2" width="71.7109375" style="522" customWidth="1"/>
    <col min="3" max="3" width="10.7109375" style="522" bestFit="1" customWidth="1"/>
    <col min="4" max="7" width="15.5703125" style="522" customWidth="1"/>
    <col min="8" max="8" width="10.7109375" style="522" bestFit="1" customWidth="1"/>
    <col min="9" max="12" width="17.28515625" style="522" customWidth="1"/>
    <col min="13" max="13" width="10.7109375" style="522" bestFit="1" customWidth="1"/>
    <col min="14" max="17" width="16.28515625" style="522" customWidth="1"/>
    <col min="18" max="18" width="12.28515625" style="522" bestFit="1" customWidth="1"/>
    <col min="19" max="19" width="46.85546875" style="522" bestFit="1" customWidth="1"/>
    <col min="20" max="20" width="43.42578125" style="522" bestFit="1" customWidth="1"/>
    <col min="21" max="21" width="45.85546875" style="522" bestFit="1" customWidth="1"/>
    <col min="22" max="22" width="43.28515625" style="522" bestFit="1" customWidth="1"/>
    <col min="23" max="16384" width="8.7109375" style="522"/>
  </cols>
  <sheetData>
    <row r="1" spans="1:22">
      <c r="A1" s="361" t="s">
        <v>30</v>
      </c>
      <c r="B1" s="442" t="str">
        <f>'Info '!C2</f>
        <v>JSC "VTB Bank (Georgia)"</v>
      </c>
    </row>
    <row r="2" spans="1:22">
      <c r="A2" s="362" t="s">
        <v>31</v>
      </c>
      <c r="B2" s="441">
        <f>'Info '!D2</f>
        <v>45747</v>
      </c>
    </row>
    <row r="3" spans="1:22">
      <c r="A3" s="363" t="s">
        <v>532</v>
      </c>
      <c r="B3" s="456"/>
    </row>
    <row r="4" spans="1:22">
      <c r="A4" s="363"/>
      <c r="B4" s="456"/>
    </row>
    <row r="5" spans="1:22" ht="24" customHeight="1">
      <c r="A5" s="851" t="s">
        <v>533</v>
      </c>
      <c r="B5" s="852"/>
      <c r="C5" s="856" t="s">
        <v>699</v>
      </c>
      <c r="D5" s="856"/>
      <c r="E5" s="856"/>
      <c r="F5" s="856"/>
      <c r="G5" s="856"/>
      <c r="H5" s="856" t="s">
        <v>551</v>
      </c>
      <c r="I5" s="856"/>
      <c r="J5" s="856"/>
      <c r="K5" s="856"/>
      <c r="L5" s="856"/>
      <c r="M5" s="856" t="s">
        <v>663</v>
      </c>
      <c r="N5" s="856"/>
      <c r="O5" s="856"/>
      <c r="P5" s="856"/>
      <c r="Q5" s="856"/>
      <c r="R5" s="855" t="s">
        <v>534</v>
      </c>
      <c r="S5" s="855" t="s">
        <v>548</v>
      </c>
      <c r="T5" s="855" t="s">
        <v>549</v>
      </c>
      <c r="U5" s="855" t="s">
        <v>708</v>
      </c>
      <c r="V5" s="855" t="s">
        <v>709</v>
      </c>
    </row>
    <row r="6" spans="1:22" ht="36" customHeight="1">
      <c r="A6" s="853"/>
      <c r="B6" s="854"/>
      <c r="C6" s="532"/>
      <c r="D6" s="454" t="s">
        <v>684</v>
      </c>
      <c r="E6" s="454" t="s">
        <v>683</v>
      </c>
      <c r="F6" s="454" t="s">
        <v>682</v>
      </c>
      <c r="G6" s="454" t="s">
        <v>681</v>
      </c>
      <c r="H6" s="532"/>
      <c r="I6" s="454" t="s">
        <v>684</v>
      </c>
      <c r="J6" s="454" t="s">
        <v>683</v>
      </c>
      <c r="K6" s="454" t="s">
        <v>682</v>
      </c>
      <c r="L6" s="454" t="s">
        <v>681</v>
      </c>
      <c r="M6" s="532"/>
      <c r="N6" s="454" t="s">
        <v>684</v>
      </c>
      <c r="O6" s="454" t="s">
        <v>683</v>
      </c>
      <c r="P6" s="454" t="s">
        <v>682</v>
      </c>
      <c r="Q6" s="454" t="s">
        <v>681</v>
      </c>
      <c r="R6" s="855"/>
      <c r="S6" s="855"/>
      <c r="T6" s="855"/>
      <c r="U6" s="855"/>
      <c r="V6" s="855"/>
    </row>
    <row r="7" spans="1:22">
      <c r="A7" s="530">
        <v>1</v>
      </c>
      <c r="B7" s="531" t="s">
        <v>542</v>
      </c>
      <c r="C7" s="723">
        <v>103147.48237300001</v>
      </c>
      <c r="D7" s="723">
        <v>103147.48237300001</v>
      </c>
      <c r="E7" s="723">
        <v>0</v>
      </c>
      <c r="F7" s="723">
        <v>0</v>
      </c>
      <c r="G7" s="723"/>
      <c r="H7" s="723">
        <v>105295.62667300001</v>
      </c>
      <c r="I7" s="723">
        <v>105295.62667300001</v>
      </c>
      <c r="J7" s="723">
        <v>0</v>
      </c>
      <c r="K7" s="723">
        <v>0</v>
      </c>
      <c r="L7" s="723"/>
      <c r="M7" s="723">
        <v>3281.4702528906996</v>
      </c>
      <c r="N7" s="723">
        <v>3281.4702528906996</v>
      </c>
      <c r="O7" s="723">
        <v>0</v>
      </c>
      <c r="P7" s="723">
        <v>0</v>
      </c>
      <c r="Q7" s="723"/>
      <c r="R7" s="723">
        <v>1</v>
      </c>
      <c r="S7" s="723">
        <v>0</v>
      </c>
      <c r="T7" s="723">
        <v>0</v>
      </c>
      <c r="U7" s="723">
        <v>6.0056323794690315E-2</v>
      </c>
      <c r="V7" s="723">
        <v>36.655021278153548</v>
      </c>
    </row>
    <row r="8" spans="1:22">
      <c r="A8" s="530">
        <v>2</v>
      </c>
      <c r="B8" s="529" t="s">
        <v>541</v>
      </c>
      <c r="C8" s="723">
        <v>264649.08341000002</v>
      </c>
      <c r="D8" s="723">
        <v>77604.29032</v>
      </c>
      <c r="E8" s="723">
        <v>600.48</v>
      </c>
      <c r="F8" s="723">
        <v>186444.31309000001</v>
      </c>
      <c r="G8" s="723"/>
      <c r="H8" s="723">
        <v>340669.72341000004</v>
      </c>
      <c r="I8" s="723">
        <v>93506.41032000001</v>
      </c>
      <c r="J8" s="723">
        <v>621.16</v>
      </c>
      <c r="K8" s="723">
        <v>246542.15309000001</v>
      </c>
      <c r="L8" s="723"/>
      <c r="M8" s="723">
        <v>230837.80524169054</v>
      </c>
      <c r="N8" s="723">
        <v>1809.2463079418997</v>
      </c>
      <c r="O8" s="723">
        <v>158.89285655450001</v>
      </c>
      <c r="P8" s="723">
        <v>228869.66607719415</v>
      </c>
      <c r="Q8" s="723"/>
      <c r="R8" s="723">
        <v>55</v>
      </c>
      <c r="S8" s="723">
        <v>0.15</v>
      </c>
      <c r="T8" s="723">
        <v>0.16070399999999999</v>
      </c>
      <c r="U8" s="723">
        <v>0.13101300391161627</v>
      </c>
      <c r="V8" s="723">
        <v>20.241493149292268</v>
      </c>
    </row>
    <row r="9" spans="1:22">
      <c r="A9" s="530">
        <v>3</v>
      </c>
      <c r="B9" s="529" t="s">
        <v>540</v>
      </c>
      <c r="C9" s="723">
        <v>92.83</v>
      </c>
      <c r="D9" s="723">
        <v>0</v>
      </c>
      <c r="E9" s="723">
        <v>0</v>
      </c>
      <c r="F9" s="723">
        <v>92.83</v>
      </c>
      <c r="G9" s="723"/>
      <c r="H9" s="723">
        <v>92.83</v>
      </c>
      <c r="I9" s="723">
        <v>0</v>
      </c>
      <c r="J9" s="723">
        <v>0</v>
      </c>
      <c r="K9" s="723">
        <v>92.83</v>
      </c>
      <c r="L9" s="723"/>
      <c r="M9" s="723">
        <v>81.446281844300003</v>
      </c>
      <c r="N9" s="723">
        <v>0</v>
      </c>
      <c r="O9" s="723">
        <v>0</v>
      </c>
      <c r="P9" s="723">
        <v>81.446281844300003</v>
      </c>
      <c r="Q9" s="723"/>
      <c r="R9" s="723">
        <v>1</v>
      </c>
      <c r="S9" s="723" t="s">
        <v>734</v>
      </c>
      <c r="T9" s="723" t="s">
        <v>734</v>
      </c>
      <c r="U9" s="723">
        <v>0</v>
      </c>
      <c r="V9" s="723">
        <v>0</v>
      </c>
    </row>
    <row r="10" spans="1:22">
      <c r="A10" s="530">
        <v>4</v>
      </c>
      <c r="B10" s="529" t="s">
        <v>539</v>
      </c>
      <c r="C10" s="723">
        <v>0</v>
      </c>
      <c r="D10" s="723">
        <v>0</v>
      </c>
      <c r="E10" s="723">
        <v>0</v>
      </c>
      <c r="F10" s="723">
        <v>0</v>
      </c>
      <c r="G10" s="723"/>
      <c r="H10" s="723">
        <v>0</v>
      </c>
      <c r="I10" s="723">
        <v>0</v>
      </c>
      <c r="J10" s="723">
        <v>0</v>
      </c>
      <c r="K10" s="723">
        <v>0</v>
      </c>
      <c r="L10" s="723"/>
      <c r="M10" s="723">
        <v>0</v>
      </c>
      <c r="N10" s="723">
        <v>0</v>
      </c>
      <c r="O10" s="723">
        <v>0</v>
      </c>
      <c r="P10" s="723">
        <v>0</v>
      </c>
      <c r="Q10" s="723"/>
      <c r="R10" s="723">
        <v>0</v>
      </c>
      <c r="S10" s="723" t="s">
        <v>734</v>
      </c>
      <c r="T10" s="723" t="s">
        <v>734</v>
      </c>
      <c r="U10" s="723">
        <v>0</v>
      </c>
      <c r="V10" s="723">
        <v>0</v>
      </c>
    </row>
    <row r="11" spans="1:22">
      <c r="A11" s="530">
        <v>5</v>
      </c>
      <c r="B11" s="529" t="s">
        <v>538</v>
      </c>
      <c r="C11" s="723">
        <v>0</v>
      </c>
      <c r="D11" s="723">
        <v>0</v>
      </c>
      <c r="E11" s="723">
        <v>0</v>
      </c>
      <c r="F11" s="723">
        <v>0</v>
      </c>
      <c r="G11" s="723"/>
      <c r="H11" s="723">
        <v>0</v>
      </c>
      <c r="I11" s="723">
        <v>0</v>
      </c>
      <c r="J11" s="723">
        <v>0</v>
      </c>
      <c r="K11" s="723">
        <v>0</v>
      </c>
      <c r="L11" s="723"/>
      <c r="M11" s="723">
        <v>0</v>
      </c>
      <c r="N11" s="723">
        <v>0</v>
      </c>
      <c r="O11" s="723">
        <v>0</v>
      </c>
      <c r="P11" s="723">
        <v>0</v>
      </c>
      <c r="Q11" s="723"/>
      <c r="R11" s="723">
        <v>0</v>
      </c>
      <c r="S11" s="723">
        <v>0</v>
      </c>
      <c r="T11" s="723">
        <v>0</v>
      </c>
      <c r="U11" s="723">
        <v>0</v>
      </c>
      <c r="V11" s="723">
        <v>0</v>
      </c>
    </row>
    <row r="12" spans="1:22">
      <c r="A12" s="530">
        <v>6</v>
      </c>
      <c r="B12" s="529" t="s">
        <v>537</v>
      </c>
      <c r="C12" s="723">
        <v>0</v>
      </c>
      <c r="D12" s="723">
        <v>0</v>
      </c>
      <c r="E12" s="723">
        <v>0</v>
      </c>
      <c r="F12" s="723">
        <v>0</v>
      </c>
      <c r="G12" s="723"/>
      <c r="H12" s="723">
        <v>0</v>
      </c>
      <c r="I12" s="723">
        <v>0</v>
      </c>
      <c r="J12" s="723">
        <v>0</v>
      </c>
      <c r="K12" s="723">
        <v>0</v>
      </c>
      <c r="L12" s="723"/>
      <c r="M12" s="723">
        <v>0</v>
      </c>
      <c r="N12" s="723">
        <v>0</v>
      </c>
      <c r="O12" s="723">
        <v>0</v>
      </c>
      <c r="P12" s="723">
        <v>0</v>
      </c>
      <c r="Q12" s="723"/>
      <c r="R12" s="723">
        <v>0</v>
      </c>
      <c r="S12" s="723">
        <v>0</v>
      </c>
      <c r="T12" s="723">
        <v>0</v>
      </c>
      <c r="U12" s="723">
        <v>0</v>
      </c>
      <c r="V12" s="723">
        <v>0</v>
      </c>
    </row>
    <row r="13" spans="1:22">
      <c r="A13" s="530">
        <v>7</v>
      </c>
      <c r="B13" s="529" t="s">
        <v>536</v>
      </c>
      <c r="C13" s="723">
        <v>6850323.7652140027</v>
      </c>
      <c r="D13" s="723">
        <v>6744027.6581940027</v>
      </c>
      <c r="E13" s="723">
        <v>0</v>
      </c>
      <c r="F13" s="723">
        <v>106296.10702</v>
      </c>
      <c r="G13" s="723"/>
      <c r="H13" s="723">
        <v>6977723.139614</v>
      </c>
      <c r="I13" s="723">
        <v>6828214.6225939998</v>
      </c>
      <c r="J13" s="723">
        <v>0</v>
      </c>
      <c r="K13" s="723">
        <v>149508.51702</v>
      </c>
      <c r="L13" s="723"/>
      <c r="M13" s="723">
        <v>46912.420445909498</v>
      </c>
      <c r="N13" s="723">
        <v>15112.101560695201</v>
      </c>
      <c r="O13" s="723">
        <v>0</v>
      </c>
      <c r="P13" s="723">
        <v>31800.318885214299</v>
      </c>
      <c r="Q13" s="723"/>
      <c r="R13" s="723">
        <v>113</v>
      </c>
      <c r="S13" s="723">
        <v>0</v>
      </c>
      <c r="T13" s="723">
        <v>0</v>
      </c>
      <c r="U13" s="723">
        <v>7.1090257963126582E-2</v>
      </c>
      <c r="V13" s="723">
        <v>106.94373793823402</v>
      </c>
    </row>
    <row r="14" spans="1:22">
      <c r="A14" s="524">
        <v>7.1</v>
      </c>
      <c r="B14" s="523" t="s">
        <v>545</v>
      </c>
      <c r="C14" s="723">
        <v>6699183.139460003</v>
      </c>
      <c r="D14" s="723">
        <v>6592887.032440003</v>
      </c>
      <c r="E14" s="723">
        <v>0</v>
      </c>
      <c r="F14" s="723">
        <v>106296.10702</v>
      </c>
      <c r="G14" s="723"/>
      <c r="H14" s="723">
        <v>6824839.96856</v>
      </c>
      <c r="I14" s="723">
        <v>6675331.4515399998</v>
      </c>
      <c r="J14" s="723">
        <v>0</v>
      </c>
      <c r="K14" s="723">
        <v>149508.51702</v>
      </c>
      <c r="L14" s="723"/>
      <c r="M14" s="723">
        <v>46672.218306948896</v>
      </c>
      <c r="N14" s="723">
        <v>14871.899421734601</v>
      </c>
      <c r="O14" s="723">
        <v>0</v>
      </c>
      <c r="P14" s="723">
        <v>31800.318885214299</v>
      </c>
      <c r="Q14" s="723"/>
      <c r="R14" s="723">
        <v>111</v>
      </c>
      <c r="S14" s="723">
        <v>0</v>
      </c>
      <c r="T14" s="723">
        <v>0</v>
      </c>
      <c r="U14" s="723">
        <v>7.0768009446927072E-2</v>
      </c>
      <c r="V14" s="723">
        <v>108.37206675735209</v>
      </c>
    </row>
    <row r="15" spans="1:22">
      <c r="A15" s="524">
        <v>7.2</v>
      </c>
      <c r="B15" s="523" t="s">
        <v>547</v>
      </c>
      <c r="C15" s="723">
        <v>151140.62575399998</v>
      </c>
      <c r="D15" s="723">
        <v>151140.62575399998</v>
      </c>
      <c r="E15" s="723">
        <v>0</v>
      </c>
      <c r="F15" s="723">
        <v>0</v>
      </c>
      <c r="G15" s="723"/>
      <c r="H15" s="723">
        <v>152883.17105399998</v>
      </c>
      <c r="I15" s="723">
        <v>152883.17105399998</v>
      </c>
      <c r="J15" s="723">
        <v>0</v>
      </c>
      <c r="K15" s="723">
        <v>0</v>
      </c>
      <c r="L15" s="723"/>
      <c r="M15" s="723">
        <v>240.2021389606</v>
      </c>
      <c r="N15" s="723">
        <v>240.2021389606</v>
      </c>
      <c r="O15" s="723">
        <v>0</v>
      </c>
      <c r="P15" s="723">
        <v>0</v>
      </c>
      <c r="Q15" s="723"/>
      <c r="R15" s="723">
        <v>2</v>
      </c>
      <c r="S15" s="723" t="s">
        <v>734</v>
      </c>
      <c r="T15" s="723" t="s">
        <v>734</v>
      </c>
      <c r="U15" s="723">
        <v>8.5373656722858376E-2</v>
      </c>
      <c r="V15" s="723">
        <v>43.634245239595181</v>
      </c>
    </row>
    <row r="16" spans="1:22">
      <c r="A16" s="524">
        <v>7.3</v>
      </c>
      <c r="B16" s="523" t="s">
        <v>544</v>
      </c>
      <c r="C16" s="723"/>
      <c r="D16" s="723"/>
      <c r="E16" s="723"/>
      <c r="F16" s="723"/>
      <c r="G16" s="723"/>
      <c r="H16" s="723"/>
      <c r="I16" s="723"/>
      <c r="J16" s="723"/>
      <c r="K16" s="723"/>
      <c r="L16" s="723"/>
      <c r="M16" s="723"/>
      <c r="N16" s="723"/>
      <c r="O16" s="723"/>
      <c r="P16" s="723"/>
      <c r="Q16" s="723"/>
      <c r="R16" s="723"/>
      <c r="S16" s="723" t="s">
        <v>734</v>
      </c>
      <c r="T16" s="723" t="s">
        <v>734</v>
      </c>
      <c r="U16" s="723"/>
      <c r="V16" s="723"/>
    </row>
    <row r="17" spans="1:22">
      <c r="A17" s="530">
        <v>8</v>
      </c>
      <c r="B17" s="529" t="s">
        <v>543</v>
      </c>
      <c r="C17" s="723">
        <v>0</v>
      </c>
      <c r="D17" s="723">
        <v>0</v>
      </c>
      <c r="E17" s="723">
        <v>0</v>
      </c>
      <c r="F17" s="723">
        <v>0</v>
      </c>
      <c r="G17" s="723"/>
      <c r="H17" s="723">
        <v>0</v>
      </c>
      <c r="I17" s="723">
        <v>0</v>
      </c>
      <c r="J17" s="723">
        <v>0</v>
      </c>
      <c r="K17" s="723">
        <v>0</v>
      </c>
      <c r="L17" s="723"/>
      <c r="M17" s="723">
        <v>0</v>
      </c>
      <c r="N17" s="723">
        <v>0</v>
      </c>
      <c r="O17" s="723">
        <v>0</v>
      </c>
      <c r="P17" s="723">
        <v>0</v>
      </c>
      <c r="Q17" s="723"/>
      <c r="R17" s="723">
        <v>0</v>
      </c>
      <c r="S17" s="723">
        <v>0</v>
      </c>
      <c r="T17" s="723">
        <v>0</v>
      </c>
      <c r="U17" s="723">
        <v>0</v>
      </c>
      <c r="V17" s="723">
        <v>0</v>
      </c>
    </row>
    <row r="18" spans="1:22">
      <c r="A18" s="528">
        <v>9</v>
      </c>
      <c r="B18" s="527" t="s">
        <v>535</v>
      </c>
      <c r="C18" s="549">
        <v>0</v>
      </c>
      <c r="D18" s="549">
        <v>0</v>
      </c>
      <c r="E18" s="549">
        <v>0</v>
      </c>
      <c r="F18" s="549">
        <v>0</v>
      </c>
      <c r="G18" s="549"/>
      <c r="H18" s="549">
        <v>0</v>
      </c>
      <c r="I18" s="549">
        <v>0</v>
      </c>
      <c r="J18" s="549">
        <v>0</v>
      </c>
      <c r="K18" s="549">
        <v>0</v>
      </c>
      <c r="L18" s="549"/>
      <c r="M18" s="549">
        <v>0</v>
      </c>
      <c r="N18" s="549">
        <v>0</v>
      </c>
      <c r="O18" s="549">
        <v>0</v>
      </c>
      <c r="P18" s="549">
        <v>0</v>
      </c>
      <c r="Q18" s="549"/>
      <c r="R18" s="549">
        <v>0</v>
      </c>
      <c r="S18" s="549">
        <v>0</v>
      </c>
      <c r="T18" s="549">
        <v>0</v>
      </c>
      <c r="U18" s="549">
        <v>0</v>
      </c>
      <c r="V18" s="549">
        <v>0</v>
      </c>
    </row>
    <row r="19" spans="1:22">
      <c r="A19" s="526">
        <v>10</v>
      </c>
      <c r="B19" s="525" t="s">
        <v>546</v>
      </c>
      <c r="C19" s="723">
        <v>7218213.1609970024</v>
      </c>
      <c r="D19" s="723">
        <v>6924779.4308870025</v>
      </c>
      <c r="E19" s="723">
        <v>600.48</v>
      </c>
      <c r="F19" s="723">
        <v>292833.25011000002</v>
      </c>
      <c r="G19" s="723">
        <v>0</v>
      </c>
      <c r="H19" s="723">
        <v>7423781.3196970001</v>
      </c>
      <c r="I19" s="723">
        <v>7027016.6595869996</v>
      </c>
      <c r="J19" s="723">
        <v>621.16</v>
      </c>
      <c r="K19" s="723">
        <v>396143.50011000002</v>
      </c>
      <c r="L19" s="723">
        <v>0</v>
      </c>
      <c r="M19" s="723">
        <v>281113.14222233504</v>
      </c>
      <c r="N19" s="723">
        <v>20202.818121527802</v>
      </c>
      <c r="O19" s="723">
        <v>158.89285655450001</v>
      </c>
      <c r="P19" s="723">
        <v>260751.43124425277</v>
      </c>
      <c r="Q19" s="723">
        <v>0</v>
      </c>
      <c r="R19" s="723">
        <v>170</v>
      </c>
      <c r="S19" s="723">
        <v>0.15</v>
      </c>
      <c r="T19" s="723">
        <v>0.16070399999999999</v>
      </c>
      <c r="U19" s="723">
        <v>7.312868182561269E-2</v>
      </c>
      <c r="V19" s="723">
        <v>102.75908715428297</v>
      </c>
    </row>
    <row r="20" spans="1:22" ht="25.5">
      <c r="A20" s="524">
        <v>10.1</v>
      </c>
      <c r="B20" s="523" t="s">
        <v>550</v>
      </c>
      <c r="C20" s="550"/>
      <c r="D20" s="550"/>
      <c r="E20" s="550"/>
      <c r="F20" s="550"/>
      <c r="G20" s="550"/>
      <c r="H20" s="550"/>
      <c r="I20" s="550"/>
      <c r="J20" s="550"/>
      <c r="K20" s="550"/>
      <c r="L20" s="550"/>
      <c r="M20" s="550"/>
      <c r="N20" s="550"/>
      <c r="O20" s="550"/>
      <c r="P20" s="550"/>
      <c r="Q20" s="550"/>
      <c r="R20" s="550"/>
      <c r="S20" s="550"/>
      <c r="T20" s="550"/>
      <c r="U20" s="550"/>
      <c r="V20" s="55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11"/>
  <sheetViews>
    <sheetView topLeftCell="A41" zoomScale="80" zoomScaleNormal="80" workbookViewId="0">
      <selection activeCell="F55" sqref="F55:G71"/>
    </sheetView>
  </sheetViews>
  <sheetFormatPr defaultRowHeight="15"/>
  <cols>
    <col min="1" max="1" width="8.7109375" style="398"/>
    <col min="2" max="2" width="69.28515625" style="399" customWidth="1"/>
    <col min="3" max="3" width="13.7109375" customWidth="1"/>
    <col min="4" max="4" width="14.42578125" customWidth="1"/>
    <col min="5" max="8" width="13.28515625" customWidth="1"/>
  </cols>
  <sheetData>
    <row r="1" spans="1:8" s="5" customFormat="1" ht="14.25">
      <c r="A1" s="2" t="s">
        <v>30</v>
      </c>
      <c r="B1" s="3" t="str">
        <f>'Info '!C2</f>
        <v>JSC "VTB Bank (Georgia)"</v>
      </c>
      <c r="C1" s="3"/>
      <c r="D1" s="4"/>
      <c r="E1" s="4"/>
      <c r="F1" s="4"/>
      <c r="G1" s="4"/>
    </row>
    <row r="2" spans="1:8" s="5" customFormat="1" ht="14.25">
      <c r="A2" s="2" t="s">
        <v>31</v>
      </c>
      <c r="B2" s="326">
        <f>'Info '!D2</f>
        <v>45747</v>
      </c>
      <c r="C2" s="6"/>
      <c r="D2" s="7"/>
      <c r="E2" s="7"/>
      <c r="F2" s="7"/>
      <c r="G2" s="7"/>
      <c r="H2" s="8"/>
    </row>
    <row r="3" spans="1:8" s="5" customFormat="1" ht="14.25">
      <c r="A3" s="2"/>
      <c r="B3" s="6"/>
      <c r="C3" s="6"/>
      <c r="D3" s="7"/>
      <c r="E3" s="7"/>
      <c r="F3" s="7"/>
      <c r="G3" s="7"/>
      <c r="H3" s="8"/>
    </row>
    <row r="4" spans="1:8" ht="21" customHeight="1">
      <c r="A4" s="744" t="s">
        <v>6</v>
      </c>
      <c r="B4" s="745" t="s">
        <v>557</v>
      </c>
      <c r="C4" s="747" t="s">
        <v>558</v>
      </c>
      <c r="D4" s="747"/>
      <c r="E4" s="747"/>
      <c r="F4" s="747" t="s">
        <v>559</v>
      </c>
      <c r="G4" s="747"/>
      <c r="H4" s="748"/>
    </row>
    <row r="5" spans="1:8" ht="21" customHeight="1">
      <c r="A5" s="744"/>
      <c r="B5" s="746"/>
      <c r="C5" s="368" t="s">
        <v>32</v>
      </c>
      <c r="D5" s="368" t="s">
        <v>33</v>
      </c>
      <c r="E5" s="368" t="s">
        <v>34</v>
      </c>
      <c r="F5" s="368" t="s">
        <v>32</v>
      </c>
      <c r="G5" s="368" t="s">
        <v>33</v>
      </c>
      <c r="H5" s="368" t="s">
        <v>34</v>
      </c>
    </row>
    <row r="6" spans="1:8" ht="26.85" customHeight="1">
      <c r="A6" s="744"/>
      <c r="B6" s="369" t="s">
        <v>560</v>
      </c>
      <c r="C6" s="749"/>
      <c r="D6" s="750"/>
      <c r="E6" s="750"/>
      <c r="F6" s="750"/>
      <c r="G6" s="750"/>
      <c r="H6" s="751"/>
    </row>
    <row r="7" spans="1:8" ht="23.1" customHeight="1">
      <c r="A7" s="370">
        <v>1</v>
      </c>
      <c r="B7" s="371" t="s">
        <v>561</v>
      </c>
      <c r="C7" s="680">
        <v>96017386.200000003</v>
      </c>
      <c r="D7" s="680">
        <v>86670153.273699999</v>
      </c>
      <c r="E7" s="681">
        <f>C7+D7</f>
        <v>182687539.47369999</v>
      </c>
      <c r="F7" s="680">
        <v>86800785.5</v>
      </c>
      <c r="G7" s="680">
        <v>71180206.137799978</v>
      </c>
      <c r="H7" s="681">
        <f>F7+G7</f>
        <v>157980991.63779998</v>
      </c>
    </row>
    <row r="8" spans="1:8">
      <c r="A8" s="370">
        <v>1.1000000000000001</v>
      </c>
      <c r="B8" s="372" t="s">
        <v>562</v>
      </c>
      <c r="C8" s="680">
        <v>96017034.840000004</v>
      </c>
      <c r="D8" s="680">
        <v>79771315.093899995</v>
      </c>
      <c r="E8" s="681">
        <f t="shared" ref="E8:E36" si="0">C8+D8</f>
        <v>175788349.9339</v>
      </c>
      <c r="F8" s="680">
        <v>86800434.140000001</v>
      </c>
      <c r="G8" s="680">
        <v>64586632.396199971</v>
      </c>
      <c r="H8" s="681">
        <f t="shared" ref="H8:H36" si="1">F8+G8</f>
        <v>151387066.53619999</v>
      </c>
    </row>
    <row r="9" spans="1:8">
      <c r="A9" s="370">
        <v>1.2</v>
      </c>
      <c r="B9" s="372" t="s">
        <v>563</v>
      </c>
      <c r="C9" s="680">
        <v>351.36</v>
      </c>
      <c r="D9" s="680">
        <v>0</v>
      </c>
      <c r="E9" s="681">
        <f t="shared" si="0"/>
        <v>351.36</v>
      </c>
      <c r="F9" s="680">
        <v>351.36</v>
      </c>
      <c r="G9" s="680">
        <v>0</v>
      </c>
      <c r="H9" s="681">
        <f t="shared" si="1"/>
        <v>351.36</v>
      </c>
    </row>
    <row r="10" spans="1:8">
      <c r="A10" s="370">
        <v>1.3</v>
      </c>
      <c r="B10" s="372" t="s">
        <v>564</v>
      </c>
      <c r="C10" s="680">
        <v>0</v>
      </c>
      <c r="D10" s="680">
        <v>6898838.1798</v>
      </c>
      <c r="E10" s="681">
        <f t="shared" si="0"/>
        <v>6898838.1798</v>
      </c>
      <c r="F10" s="680">
        <v>0</v>
      </c>
      <c r="G10" s="680">
        <v>6593573.7416000003</v>
      </c>
      <c r="H10" s="681">
        <f t="shared" si="1"/>
        <v>6593573.7416000003</v>
      </c>
    </row>
    <row r="11" spans="1:8">
      <c r="A11" s="370">
        <v>2</v>
      </c>
      <c r="B11" s="373" t="s">
        <v>565</v>
      </c>
      <c r="C11" s="680"/>
      <c r="D11" s="680"/>
      <c r="E11" s="681">
        <f t="shared" si="0"/>
        <v>0</v>
      </c>
      <c r="F11" s="680"/>
      <c r="G11" s="680"/>
      <c r="H11" s="681">
        <f t="shared" si="1"/>
        <v>0</v>
      </c>
    </row>
    <row r="12" spans="1:8">
      <c r="A12" s="370">
        <v>2.1</v>
      </c>
      <c r="B12" s="374" t="s">
        <v>566</v>
      </c>
      <c r="C12" s="680"/>
      <c r="D12" s="680"/>
      <c r="E12" s="681">
        <f t="shared" si="0"/>
        <v>0</v>
      </c>
      <c r="F12" s="680"/>
      <c r="G12" s="680"/>
      <c r="H12" s="681">
        <f t="shared" si="1"/>
        <v>0</v>
      </c>
    </row>
    <row r="13" spans="1:8" ht="26.85" customHeight="1">
      <c r="A13" s="370">
        <v>3</v>
      </c>
      <c r="B13" s="375" t="s">
        <v>567</v>
      </c>
      <c r="C13" s="680"/>
      <c r="D13" s="680"/>
      <c r="E13" s="681">
        <f t="shared" si="0"/>
        <v>0</v>
      </c>
      <c r="F13" s="680"/>
      <c r="G13" s="680"/>
      <c r="H13" s="681">
        <f t="shared" si="1"/>
        <v>0</v>
      </c>
    </row>
    <row r="14" spans="1:8" ht="26.85" customHeight="1">
      <c r="A14" s="370">
        <v>4</v>
      </c>
      <c r="B14" s="376" t="s">
        <v>568</v>
      </c>
      <c r="C14" s="680"/>
      <c r="D14" s="680"/>
      <c r="E14" s="681">
        <f t="shared" si="0"/>
        <v>0</v>
      </c>
      <c r="F14" s="680"/>
      <c r="G14" s="680"/>
      <c r="H14" s="681">
        <f t="shared" si="1"/>
        <v>0</v>
      </c>
    </row>
    <row r="15" spans="1:8" ht="24.6" customHeight="1">
      <c r="A15" s="370">
        <v>5</v>
      </c>
      <c r="B15" s="377" t="s">
        <v>569</v>
      </c>
      <c r="C15" s="682">
        <v>54000</v>
      </c>
      <c r="D15" s="682">
        <v>0</v>
      </c>
      <c r="E15" s="727">
        <f t="shared" si="0"/>
        <v>54000</v>
      </c>
      <c r="F15" s="682">
        <v>54000</v>
      </c>
      <c r="G15" s="682">
        <v>0</v>
      </c>
      <c r="H15" s="727">
        <f t="shared" si="1"/>
        <v>54000</v>
      </c>
    </row>
    <row r="16" spans="1:8">
      <c r="A16" s="370">
        <v>5.0999999999999996</v>
      </c>
      <c r="B16" s="378" t="s">
        <v>570</v>
      </c>
      <c r="C16" s="680">
        <v>54000</v>
      </c>
      <c r="D16" s="680">
        <v>0</v>
      </c>
      <c r="E16" s="681">
        <f t="shared" si="0"/>
        <v>54000</v>
      </c>
      <c r="F16" s="680">
        <v>54000</v>
      </c>
      <c r="G16" s="680">
        <v>0</v>
      </c>
      <c r="H16" s="681">
        <f t="shared" si="1"/>
        <v>54000</v>
      </c>
    </row>
    <row r="17" spans="1:8">
      <c r="A17" s="370">
        <v>5.2</v>
      </c>
      <c r="B17" s="378" t="s">
        <v>571</v>
      </c>
      <c r="C17" s="680"/>
      <c r="D17" s="680"/>
      <c r="E17" s="681">
        <f t="shared" si="0"/>
        <v>0</v>
      </c>
      <c r="F17" s="680"/>
      <c r="G17" s="680"/>
      <c r="H17" s="681">
        <f t="shared" si="1"/>
        <v>0</v>
      </c>
    </row>
    <row r="18" spans="1:8">
      <c r="A18" s="370">
        <v>5.3</v>
      </c>
      <c r="B18" s="379" t="s">
        <v>572</v>
      </c>
      <c r="C18" s="680"/>
      <c r="D18" s="680"/>
      <c r="E18" s="681">
        <f t="shared" si="0"/>
        <v>0</v>
      </c>
      <c r="F18" s="680"/>
      <c r="G18" s="680"/>
      <c r="H18" s="681">
        <f t="shared" si="1"/>
        <v>0</v>
      </c>
    </row>
    <row r="19" spans="1:8">
      <c r="A19" s="370">
        <v>6</v>
      </c>
      <c r="B19" s="375" t="s">
        <v>573</v>
      </c>
      <c r="C19" s="680">
        <v>55012321.929386392</v>
      </c>
      <c r="D19" s="680">
        <v>108909402.12445731</v>
      </c>
      <c r="E19" s="681">
        <f t="shared" si="0"/>
        <v>163921724.05384371</v>
      </c>
      <c r="F19" s="680">
        <v>76943002.81101042</v>
      </c>
      <c r="G19" s="680">
        <v>115490159.93205863</v>
      </c>
      <c r="H19" s="681">
        <f t="shared" si="1"/>
        <v>192433162.74306905</v>
      </c>
    </row>
    <row r="20" spans="1:8">
      <c r="A20" s="370">
        <v>6.1</v>
      </c>
      <c r="B20" s="378" t="s">
        <v>571</v>
      </c>
      <c r="C20" s="680"/>
      <c r="D20" s="680"/>
      <c r="E20" s="681">
        <f t="shared" si="0"/>
        <v>0</v>
      </c>
      <c r="F20" s="680"/>
      <c r="G20" s="680"/>
      <c r="H20" s="681">
        <f t="shared" si="1"/>
        <v>0</v>
      </c>
    </row>
    <row r="21" spans="1:8">
      <c r="A21" s="370">
        <v>6.2</v>
      </c>
      <c r="B21" s="379" t="s">
        <v>572</v>
      </c>
      <c r="C21" s="680">
        <v>55012321.929386392</v>
      </c>
      <c r="D21" s="680">
        <v>108909402.12445731</v>
      </c>
      <c r="E21" s="681">
        <f t="shared" si="0"/>
        <v>163921724.05384371</v>
      </c>
      <c r="F21" s="680">
        <v>76943002.81101042</v>
      </c>
      <c r="G21" s="680">
        <v>115490159.93205863</v>
      </c>
      <c r="H21" s="681">
        <f t="shared" si="1"/>
        <v>192433162.74306905</v>
      </c>
    </row>
    <row r="22" spans="1:8">
      <c r="A22" s="370">
        <v>7</v>
      </c>
      <c r="B22" s="373" t="s">
        <v>574</v>
      </c>
      <c r="C22" s="680"/>
      <c r="D22" s="680"/>
      <c r="E22" s="681">
        <f t="shared" si="0"/>
        <v>0</v>
      </c>
      <c r="F22" s="680">
        <v>0</v>
      </c>
      <c r="G22" s="680"/>
      <c r="H22" s="681">
        <f t="shared" si="1"/>
        <v>0</v>
      </c>
    </row>
    <row r="23" spans="1:8">
      <c r="A23" s="370">
        <v>8</v>
      </c>
      <c r="B23" s="380" t="s">
        <v>575</v>
      </c>
      <c r="C23" s="680"/>
      <c r="D23" s="680"/>
      <c r="E23" s="681">
        <f t="shared" si="0"/>
        <v>0</v>
      </c>
      <c r="F23" s="680"/>
      <c r="G23" s="680"/>
      <c r="H23" s="681">
        <f t="shared" si="1"/>
        <v>0</v>
      </c>
    </row>
    <row r="24" spans="1:8">
      <c r="A24" s="370">
        <v>9</v>
      </c>
      <c r="B24" s="376" t="s">
        <v>576</v>
      </c>
      <c r="C24" s="680">
        <v>61637118.220000014</v>
      </c>
      <c r="D24" s="680">
        <v>0</v>
      </c>
      <c r="E24" s="681">
        <f t="shared" si="0"/>
        <v>61637118.220000014</v>
      </c>
      <c r="F24" s="680">
        <v>62552387.68</v>
      </c>
      <c r="G24" s="680">
        <v>0</v>
      </c>
      <c r="H24" s="681">
        <f t="shared" si="1"/>
        <v>62552387.68</v>
      </c>
    </row>
    <row r="25" spans="1:8">
      <c r="A25" s="370">
        <v>9.1</v>
      </c>
      <c r="B25" s="378" t="s">
        <v>577</v>
      </c>
      <c r="C25" s="680">
        <v>33736792.219999999</v>
      </c>
      <c r="D25" s="680"/>
      <c r="E25" s="681">
        <f t="shared" si="0"/>
        <v>33736792.219999999</v>
      </c>
      <c r="F25" s="680">
        <v>34267657</v>
      </c>
      <c r="G25" s="680"/>
      <c r="H25" s="681">
        <f t="shared" si="1"/>
        <v>34267657</v>
      </c>
    </row>
    <row r="26" spans="1:8">
      <c r="A26" s="370">
        <v>9.1999999999999993</v>
      </c>
      <c r="B26" s="378" t="s">
        <v>578</v>
      </c>
      <c r="C26" s="680">
        <v>27900326.000000019</v>
      </c>
      <c r="D26" s="680"/>
      <c r="E26" s="681">
        <f t="shared" si="0"/>
        <v>27900326.000000019</v>
      </c>
      <c r="F26" s="680">
        <v>28284730.68</v>
      </c>
      <c r="G26" s="680"/>
      <c r="H26" s="681">
        <f t="shared" si="1"/>
        <v>28284730.68</v>
      </c>
    </row>
    <row r="27" spans="1:8">
      <c r="A27" s="370">
        <v>10</v>
      </c>
      <c r="B27" s="376" t="s">
        <v>579</v>
      </c>
      <c r="C27" s="680">
        <v>961591.24000000022</v>
      </c>
      <c r="D27" s="680">
        <v>0</v>
      </c>
      <c r="E27" s="681">
        <f t="shared" si="0"/>
        <v>961591.24000000022</v>
      </c>
      <c r="F27" s="680">
        <v>1174086.74</v>
      </c>
      <c r="G27" s="680">
        <v>0</v>
      </c>
      <c r="H27" s="681">
        <f t="shared" si="1"/>
        <v>1174086.74</v>
      </c>
    </row>
    <row r="28" spans="1:8">
      <c r="A28" s="370">
        <v>10.1</v>
      </c>
      <c r="B28" s="378" t="s">
        <v>580</v>
      </c>
      <c r="C28" s="680"/>
      <c r="D28" s="680"/>
      <c r="E28" s="681">
        <f t="shared" si="0"/>
        <v>0</v>
      </c>
      <c r="F28" s="680"/>
      <c r="G28" s="680"/>
      <c r="H28" s="681">
        <f t="shared" si="1"/>
        <v>0</v>
      </c>
    </row>
    <row r="29" spans="1:8">
      <c r="A29" s="370">
        <v>10.199999999999999</v>
      </c>
      <c r="B29" s="378" t="s">
        <v>581</v>
      </c>
      <c r="C29" s="680">
        <v>961591.24000000022</v>
      </c>
      <c r="D29" s="680"/>
      <c r="E29" s="681">
        <f t="shared" si="0"/>
        <v>961591.24000000022</v>
      </c>
      <c r="F29" s="680">
        <v>1174086.74</v>
      </c>
      <c r="G29" s="680"/>
      <c r="H29" s="681">
        <f t="shared" si="1"/>
        <v>1174086.74</v>
      </c>
    </row>
    <row r="30" spans="1:8">
      <c r="A30" s="370">
        <v>11</v>
      </c>
      <c r="B30" s="376" t="s">
        <v>582</v>
      </c>
      <c r="C30" s="680">
        <v>2427219.54</v>
      </c>
      <c r="D30" s="680">
        <v>0</v>
      </c>
      <c r="E30" s="681">
        <f t="shared" si="0"/>
        <v>2427219.54</v>
      </c>
      <c r="F30" s="680">
        <v>487734.6</v>
      </c>
      <c r="G30" s="680">
        <v>0</v>
      </c>
      <c r="H30" s="681">
        <f t="shared" si="1"/>
        <v>487734.6</v>
      </c>
    </row>
    <row r="31" spans="1:8">
      <c r="A31" s="370">
        <v>11.1</v>
      </c>
      <c r="B31" s="378" t="s">
        <v>583</v>
      </c>
      <c r="C31" s="680">
        <v>2144074.54</v>
      </c>
      <c r="D31" s="680"/>
      <c r="E31" s="681">
        <f t="shared" si="0"/>
        <v>2144074.54</v>
      </c>
      <c r="F31" s="680">
        <v>487734.6</v>
      </c>
      <c r="G31" s="680"/>
      <c r="H31" s="681">
        <f t="shared" si="1"/>
        <v>487734.6</v>
      </c>
    </row>
    <row r="32" spans="1:8">
      <c r="A32" s="370">
        <v>11.2</v>
      </c>
      <c r="B32" s="378" t="s">
        <v>584</v>
      </c>
      <c r="C32" s="680">
        <v>283145</v>
      </c>
      <c r="D32" s="680"/>
      <c r="E32" s="681">
        <f t="shared" si="0"/>
        <v>283145</v>
      </c>
      <c r="F32" s="680">
        <v>0</v>
      </c>
      <c r="G32" s="680"/>
      <c r="H32" s="681">
        <f t="shared" si="1"/>
        <v>0</v>
      </c>
    </row>
    <row r="33" spans="1:8">
      <c r="A33" s="370">
        <v>13</v>
      </c>
      <c r="B33" s="376" t="s">
        <v>585</v>
      </c>
      <c r="C33" s="680">
        <v>36816827.879999988</v>
      </c>
      <c r="D33" s="680">
        <v>684987.99222601671</v>
      </c>
      <c r="E33" s="681">
        <f t="shared" si="0"/>
        <v>37501815.872226007</v>
      </c>
      <c r="F33" s="680">
        <v>36602210.769999973</v>
      </c>
      <c r="G33" s="680">
        <v>3422709.7996999724</v>
      </c>
      <c r="H33" s="681">
        <f t="shared" si="1"/>
        <v>40024920.569699943</v>
      </c>
    </row>
    <row r="34" spans="1:8">
      <c r="A34" s="370">
        <v>13.1</v>
      </c>
      <c r="B34" s="381" t="s">
        <v>586</v>
      </c>
      <c r="C34" s="680">
        <v>21733569</v>
      </c>
      <c r="D34" s="680"/>
      <c r="E34" s="681">
        <f t="shared" si="0"/>
        <v>21733569</v>
      </c>
      <c r="F34" s="680">
        <v>22019563.32</v>
      </c>
      <c r="G34" s="680"/>
      <c r="H34" s="681">
        <f t="shared" si="1"/>
        <v>22019563.32</v>
      </c>
    </row>
    <row r="35" spans="1:8">
      <c r="A35" s="370">
        <v>13.2</v>
      </c>
      <c r="B35" s="381" t="s">
        <v>587</v>
      </c>
      <c r="C35" s="680"/>
      <c r="D35" s="680"/>
      <c r="E35" s="681">
        <f t="shared" si="0"/>
        <v>0</v>
      </c>
      <c r="F35" s="680"/>
      <c r="G35" s="680"/>
      <c r="H35" s="681">
        <f t="shared" si="1"/>
        <v>0</v>
      </c>
    </row>
    <row r="36" spans="1:8">
      <c r="A36" s="370">
        <v>14</v>
      </c>
      <c r="B36" s="382" t="s">
        <v>588</v>
      </c>
      <c r="C36" s="680">
        <v>252926465.00938639</v>
      </c>
      <c r="D36" s="680">
        <v>196264543.3903833</v>
      </c>
      <c r="E36" s="681">
        <f t="shared" si="0"/>
        <v>449191008.39976966</v>
      </c>
      <c r="F36" s="680">
        <v>264614208.10101041</v>
      </c>
      <c r="G36" s="680">
        <v>190093075.86955857</v>
      </c>
      <c r="H36" s="681">
        <f t="shared" si="1"/>
        <v>454707283.97056901</v>
      </c>
    </row>
    <row r="37" spans="1:8" ht="22.5" customHeight="1">
      <c r="A37" s="370"/>
      <c r="B37" s="383" t="s">
        <v>589</v>
      </c>
      <c r="C37" s="741"/>
      <c r="D37" s="742"/>
      <c r="E37" s="742"/>
      <c r="F37" s="742"/>
      <c r="G37" s="742"/>
      <c r="H37" s="743"/>
    </row>
    <row r="38" spans="1:8">
      <c r="A38" s="370">
        <v>15</v>
      </c>
      <c r="B38" s="384" t="s">
        <v>590</v>
      </c>
      <c r="C38" s="680"/>
      <c r="D38" s="680"/>
      <c r="E38" s="681">
        <f>C38+D38</f>
        <v>0</v>
      </c>
      <c r="F38" s="680"/>
      <c r="G38" s="680"/>
      <c r="H38" s="681">
        <f>F38+G38</f>
        <v>0</v>
      </c>
    </row>
    <row r="39" spans="1:8">
      <c r="A39" s="385">
        <v>15.1</v>
      </c>
      <c r="B39" s="386" t="s">
        <v>566</v>
      </c>
      <c r="C39" s="680"/>
      <c r="D39" s="680"/>
      <c r="E39" s="681">
        <f t="shared" ref="E39:E53" si="2">C39+D39</f>
        <v>0</v>
      </c>
      <c r="F39" s="680"/>
      <c r="G39" s="680"/>
      <c r="H39" s="681">
        <f t="shared" ref="H39:H53" si="3">F39+G39</f>
        <v>0</v>
      </c>
    </row>
    <row r="40" spans="1:8" ht="24" customHeight="1">
      <c r="A40" s="385">
        <v>16</v>
      </c>
      <c r="B40" s="373" t="s">
        <v>591</v>
      </c>
      <c r="C40" s="680"/>
      <c r="D40" s="680"/>
      <c r="E40" s="681">
        <f t="shared" si="2"/>
        <v>0</v>
      </c>
      <c r="F40" s="680"/>
      <c r="G40" s="680"/>
      <c r="H40" s="681">
        <f t="shared" si="3"/>
        <v>0</v>
      </c>
    </row>
    <row r="41" spans="1:8">
      <c r="A41" s="385">
        <v>17</v>
      </c>
      <c r="B41" s="373" t="s">
        <v>592</v>
      </c>
      <c r="C41" s="680">
        <v>12054589.640000001</v>
      </c>
      <c r="D41" s="680">
        <v>942272.29999999993</v>
      </c>
      <c r="E41" s="681">
        <f t="shared" si="2"/>
        <v>12996861.940000001</v>
      </c>
      <c r="F41" s="680">
        <v>15589540.18</v>
      </c>
      <c r="G41" s="680">
        <v>1384416.5507</v>
      </c>
      <c r="H41" s="681">
        <f t="shared" si="3"/>
        <v>16973956.730700001</v>
      </c>
    </row>
    <row r="42" spans="1:8">
      <c r="A42" s="385">
        <v>17.100000000000001</v>
      </c>
      <c r="B42" s="387" t="s">
        <v>593</v>
      </c>
      <c r="C42" s="680">
        <v>12054589.640000001</v>
      </c>
      <c r="D42" s="680">
        <v>942272.29999999993</v>
      </c>
      <c r="E42" s="681">
        <f t="shared" si="2"/>
        <v>12996861.940000001</v>
      </c>
      <c r="F42" s="680">
        <v>15589540.18</v>
      </c>
      <c r="G42" s="680">
        <v>1384416.5507</v>
      </c>
      <c r="H42" s="681">
        <f t="shared" si="3"/>
        <v>16973956.730700001</v>
      </c>
    </row>
    <row r="43" spans="1:8">
      <c r="A43" s="385">
        <v>17.2</v>
      </c>
      <c r="B43" s="388" t="s">
        <v>594</v>
      </c>
      <c r="C43" s="680"/>
      <c r="D43" s="680"/>
      <c r="E43" s="681">
        <f t="shared" si="2"/>
        <v>0</v>
      </c>
      <c r="F43" s="680"/>
      <c r="G43" s="680"/>
      <c r="H43" s="681">
        <f t="shared" si="3"/>
        <v>0</v>
      </c>
    </row>
    <row r="44" spans="1:8">
      <c r="A44" s="385">
        <v>17.3</v>
      </c>
      <c r="B44" s="387" t="s">
        <v>595</v>
      </c>
      <c r="C44" s="680"/>
      <c r="D44" s="680"/>
      <c r="E44" s="681">
        <f t="shared" si="2"/>
        <v>0</v>
      </c>
      <c r="F44" s="680"/>
      <c r="G44" s="680"/>
      <c r="H44" s="681">
        <f t="shared" si="3"/>
        <v>0</v>
      </c>
    </row>
    <row r="45" spans="1:8">
      <c r="A45" s="385">
        <v>17.399999999999999</v>
      </c>
      <c r="B45" s="387" t="s">
        <v>596</v>
      </c>
      <c r="C45" s="680"/>
      <c r="D45" s="680"/>
      <c r="E45" s="681">
        <f t="shared" si="2"/>
        <v>0</v>
      </c>
      <c r="F45" s="680"/>
      <c r="G45" s="680"/>
      <c r="H45" s="681">
        <f t="shared" si="3"/>
        <v>0</v>
      </c>
    </row>
    <row r="46" spans="1:8">
      <c r="A46" s="385">
        <v>18</v>
      </c>
      <c r="B46" s="389" t="s">
        <v>597</v>
      </c>
      <c r="C46" s="680">
        <v>7907.7906829505173</v>
      </c>
      <c r="D46" s="680">
        <v>3.2093170494823302</v>
      </c>
      <c r="E46" s="681">
        <f t="shared" si="2"/>
        <v>7911</v>
      </c>
      <c r="F46" s="680">
        <v>8848</v>
      </c>
      <c r="G46" s="680">
        <v>35</v>
      </c>
      <c r="H46" s="681">
        <f t="shared" si="3"/>
        <v>8883</v>
      </c>
    </row>
    <row r="47" spans="1:8">
      <c r="A47" s="385">
        <v>19</v>
      </c>
      <c r="B47" s="389" t="s">
        <v>598</v>
      </c>
      <c r="C47" s="680">
        <v>231821.04</v>
      </c>
      <c r="D47" s="680">
        <v>0</v>
      </c>
      <c r="E47" s="681">
        <f t="shared" si="2"/>
        <v>231821.04</v>
      </c>
      <c r="F47" s="680">
        <v>375946.26</v>
      </c>
      <c r="G47" s="680">
        <v>0</v>
      </c>
      <c r="H47" s="681">
        <f t="shared" si="3"/>
        <v>375946.26</v>
      </c>
    </row>
    <row r="48" spans="1:8">
      <c r="A48" s="385">
        <v>19.100000000000001</v>
      </c>
      <c r="B48" s="390" t="s">
        <v>599</v>
      </c>
      <c r="C48" s="680">
        <v>231821.04</v>
      </c>
      <c r="D48" s="680">
        <v>0</v>
      </c>
      <c r="E48" s="681">
        <f t="shared" si="2"/>
        <v>231821.04</v>
      </c>
      <c r="F48" s="680">
        <v>244245.26</v>
      </c>
      <c r="G48" s="680">
        <v>0</v>
      </c>
      <c r="H48" s="681">
        <f t="shared" si="3"/>
        <v>244245.26</v>
      </c>
    </row>
    <row r="49" spans="1:8">
      <c r="A49" s="385">
        <v>19.2</v>
      </c>
      <c r="B49" s="391" t="s">
        <v>600</v>
      </c>
      <c r="C49" s="680">
        <v>0</v>
      </c>
      <c r="D49" s="680">
        <v>0</v>
      </c>
      <c r="E49" s="681">
        <f t="shared" si="2"/>
        <v>0</v>
      </c>
      <c r="F49" s="680">
        <v>131701</v>
      </c>
      <c r="G49" s="680">
        <v>0</v>
      </c>
      <c r="H49" s="681">
        <f t="shared" si="3"/>
        <v>131701</v>
      </c>
    </row>
    <row r="50" spans="1:8">
      <c r="A50" s="385">
        <v>20</v>
      </c>
      <c r="B50" s="392" t="s">
        <v>601</v>
      </c>
      <c r="C50" s="680">
        <v>0</v>
      </c>
      <c r="D50" s="680">
        <v>118830815.2652</v>
      </c>
      <c r="E50" s="681">
        <f t="shared" si="2"/>
        <v>118830815.2652</v>
      </c>
      <c r="F50" s="680">
        <v>0</v>
      </c>
      <c r="G50" s="680">
        <v>95338427.372799993</v>
      </c>
      <c r="H50" s="681">
        <f t="shared" si="3"/>
        <v>95338427.372799993</v>
      </c>
    </row>
    <row r="51" spans="1:8">
      <c r="A51" s="385">
        <v>21</v>
      </c>
      <c r="B51" s="380" t="s">
        <v>602</v>
      </c>
      <c r="C51" s="680">
        <v>3889502.63</v>
      </c>
      <c r="D51" s="680">
        <v>16202263.177900001</v>
      </c>
      <c r="E51" s="681">
        <f t="shared" si="2"/>
        <v>20091765.8079</v>
      </c>
      <c r="F51" s="680">
        <v>2070823.63</v>
      </c>
      <c r="G51" s="680">
        <v>14472352.568099998</v>
      </c>
      <c r="H51" s="681">
        <f t="shared" si="3"/>
        <v>16543176.198099997</v>
      </c>
    </row>
    <row r="52" spans="1:8">
      <c r="A52" s="385">
        <v>21.1</v>
      </c>
      <c r="B52" s="388" t="s">
        <v>603</v>
      </c>
      <c r="C52" s="680">
        <v>1060412.6299999999</v>
      </c>
      <c r="D52" s="680"/>
      <c r="E52" s="681">
        <f t="shared" si="2"/>
        <v>1060412.6299999999</v>
      </c>
      <c r="F52" s="680">
        <v>1060412.6299999999</v>
      </c>
      <c r="G52" s="680"/>
      <c r="H52" s="681">
        <f t="shared" si="3"/>
        <v>1060412.6299999999</v>
      </c>
    </row>
    <row r="53" spans="1:8">
      <c r="A53" s="385">
        <v>22</v>
      </c>
      <c r="B53" s="393" t="s">
        <v>604</v>
      </c>
      <c r="C53" s="680">
        <v>16183821.100682952</v>
      </c>
      <c r="D53" s="680">
        <v>135975353.95241708</v>
      </c>
      <c r="E53" s="681">
        <f t="shared" si="2"/>
        <v>152159175.05310002</v>
      </c>
      <c r="F53" s="680">
        <v>18045158.07</v>
      </c>
      <c r="G53" s="680">
        <v>111195231.49159998</v>
      </c>
      <c r="H53" s="681">
        <f t="shared" si="3"/>
        <v>129240389.56159997</v>
      </c>
    </row>
    <row r="54" spans="1:8" ht="24" customHeight="1">
      <c r="A54" s="385"/>
      <c r="B54" s="394" t="s">
        <v>605</v>
      </c>
      <c r="C54" s="741"/>
      <c r="D54" s="742"/>
      <c r="E54" s="742"/>
      <c r="F54" s="742"/>
      <c r="G54" s="742"/>
      <c r="H54" s="743"/>
    </row>
    <row r="55" spans="1:8">
      <c r="A55" s="385">
        <v>23</v>
      </c>
      <c r="B55" s="392" t="s">
        <v>606</v>
      </c>
      <c r="C55" s="680">
        <v>209008277</v>
      </c>
      <c r="D55" s="680"/>
      <c r="E55" s="681">
        <f>C55+D55</f>
        <v>209008277</v>
      </c>
      <c r="F55" s="680">
        <v>209008277</v>
      </c>
      <c r="G55" s="680"/>
      <c r="H55" s="681">
        <f>F55+G55</f>
        <v>209008277</v>
      </c>
    </row>
    <row r="56" spans="1:8">
      <c r="A56" s="385">
        <v>24</v>
      </c>
      <c r="B56" s="392" t="s">
        <v>607</v>
      </c>
      <c r="C56" s="680"/>
      <c r="D56" s="680"/>
      <c r="E56" s="681">
        <f t="shared" ref="E56:E69" si="4">C56+D56</f>
        <v>0</v>
      </c>
      <c r="F56" s="680"/>
      <c r="G56" s="680"/>
      <c r="H56" s="681">
        <f t="shared" ref="H56:H69" si="5">F56+G56</f>
        <v>0</v>
      </c>
    </row>
    <row r="57" spans="1:8">
      <c r="A57" s="385">
        <v>25</v>
      </c>
      <c r="B57" s="389" t="s">
        <v>608</v>
      </c>
      <c r="C57" s="680"/>
      <c r="D57" s="680"/>
      <c r="E57" s="681">
        <f t="shared" si="4"/>
        <v>0</v>
      </c>
      <c r="F57" s="680"/>
      <c r="G57" s="680"/>
      <c r="H57" s="681">
        <f t="shared" si="5"/>
        <v>0</v>
      </c>
    </row>
    <row r="58" spans="1:8">
      <c r="A58" s="385">
        <v>26</v>
      </c>
      <c r="B58" s="389" t="s">
        <v>609</v>
      </c>
      <c r="C58" s="680"/>
      <c r="D58" s="680"/>
      <c r="E58" s="681">
        <f t="shared" si="4"/>
        <v>0</v>
      </c>
      <c r="F58" s="680"/>
      <c r="G58" s="680"/>
      <c r="H58" s="681">
        <f t="shared" si="5"/>
        <v>0</v>
      </c>
    </row>
    <row r="59" spans="1:8">
      <c r="A59" s="385">
        <v>27</v>
      </c>
      <c r="B59" s="389" t="s">
        <v>610</v>
      </c>
      <c r="C59" s="680">
        <v>0</v>
      </c>
      <c r="D59" s="680">
        <v>56054100</v>
      </c>
      <c r="E59" s="681">
        <f t="shared" si="4"/>
        <v>56054100</v>
      </c>
      <c r="F59" s="680">
        <v>0</v>
      </c>
      <c r="G59" s="680">
        <v>49488700</v>
      </c>
      <c r="H59" s="681">
        <f t="shared" si="5"/>
        <v>49488700</v>
      </c>
    </row>
    <row r="60" spans="1:8">
      <c r="A60" s="385">
        <v>27.1</v>
      </c>
      <c r="B60" s="387" t="s">
        <v>611</v>
      </c>
      <c r="C60" s="680">
        <v>0</v>
      </c>
      <c r="D60" s="680">
        <v>56054100</v>
      </c>
      <c r="E60" s="681">
        <f t="shared" si="4"/>
        <v>56054100</v>
      </c>
      <c r="F60" s="680">
        <v>0</v>
      </c>
      <c r="G60" s="680">
        <v>49488700</v>
      </c>
      <c r="H60" s="681">
        <f t="shared" si="5"/>
        <v>49488700</v>
      </c>
    </row>
    <row r="61" spans="1:8">
      <c r="A61" s="385">
        <v>27.2</v>
      </c>
      <c r="B61" s="387" t="s">
        <v>612</v>
      </c>
      <c r="C61" s="680"/>
      <c r="D61" s="680"/>
      <c r="E61" s="681">
        <f t="shared" si="4"/>
        <v>0</v>
      </c>
      <c r="F61" s="680"/>
      <c r="G61" s="680"/>
      <c r="H61" s="681">
        <f t="shared" si="5"/>
        <v>0</v>
      </c>
    </row>
    <row r="62" spans="1:8">
      <c r="A62" s="385">
        <v>28</v>
      </c>
      <c r="B62" s="395" t="s">
        <v>613</v>
      </c>
      <c r="C62" s="680"/>
      <c r="D62" s="680"/>
      <c r="E62" s="681">
        <f t="shared" si="4"/>
        <v>0</v>
      </c>
      <c r="F62" s="680"/>
      <c r="G62" s="680"/>
      <c r="H62" s="681">
        <f t="shared" si="5"/>
        <v>0</v>
      </c>
    </row>
    <row r="63" spans="1:8">
      <c r="A63" s="385">
        <v>29</v>
      </c>
      <c r="B63" s="389" t="s">
        <v>614</v>
      </c>
      <c r="C63" s="680">
        <v>12445108</v>
      </c>
      <c r="D63" s="680">
        <v>0</v>
      </c>
      <c r="E63" s="681">
        <f t="shared" si="4"/>
        <v>12445108</v>
      </c>
      <c r="F63" s="680">
        <v>11716000</v>
      </c>
      <c r="G63" s="680">
        <v>0</v>
      </c>
      <c r="H63" s="681">
        <f t="shared" si="5"/>
        <v>11716000</v>
      </c>
    </row>
    <row r="64" spans="1:8">
      <c r="A64" s="385">
        <v>29.1</v>
      </c>
      <c r="B64" s="379" t="s">
        <v>615</v>
      </c>
      <c r="C64" s="680">
        <v>12445108</v>
      </c>
      <c r="D64" s="680"/>
      <c r="E64" s="681">
        <f t="shared" si="4"/>
        <v>12445108</v>
      </c>
      <c r="F64" s="680">
        <v>11716000</v>
      </c>
      <c r="G64" s="680"/>
      <c r="H64" s="681">
        <f t="shared" si="5"/>
        <v>11716000</v>
      </c>
    </row>
    <row r="65" spans="1:8" ht="25.35" customHeight="1">
      <c r="A65" s="385">
        <v>29.2</v>
      </c>
      <c r="B65" s="403" t="s">
        <v>616</v>
      </c>
      <c r="C65" s="680"/>
      <c r="D65" s="680"/>
      <c r="E65" s="681">
        <f t="shared" si="4"/>
        <v>0</v>
      </c>
      <c r="F65" s="680"/>
      <c r="G65" s="680"/>
      <c r="H65" s="681">
        <f t="shared" si="5"/>
        <v>0</v>
      </c>
    </row>
    <row r="66" spans="1:8" ht="22.5" customHeight="1">
      <c r="A66" s="385">
        <v>29.3</v>
      </c>
      <c r="B66" s="403" t="s">
        <v>617</v>
      </c>
      <c r="C66" s="680"/>
      <c r="D66" s="680"/>
      <c r="E66" s="681">
        <f t="shared" si="4"/>
        <v>0</v>
      </c>
      <c r="F66" s="680"/>
      <c r="G66" s="680"/>
      <c r="H66" s="681">
        <f t="shared" si="5"/>
        <v>0</v>
      </c>
    </row>
    <row r="67" spans="1:8">
      <c r="A67" s="385">
        <v>30</v>
      </c>
      <c r="B67" s="376" t="s">
        <v>618</v>
      </c>
      <c r="C67" s="680">
        <v>19524349.624262907</v>
      </c>
      <c r="D67" s="680"/>
      <c r="E67" s="681">
        <f t="shared" si="4"/>
        <v>19524349.624262907</v>
      </c>
      <c r="F67" s="680">
        <v>55253917.408969045</v>
      </c>
      <c r="G67" s="680"/>
      <c r="H67" s="681">
        <f t="shared" si="5"/>
        <v>55253917.408969045</v>
      </c>
    </row>
    <row r="68" spans="1:8">
      <c r="A68" s="385">
        <v>31</v>
      </c>
      <c r="B68" s="396" t="s">
        <v>619</v>
      </c>
      <c r="C68" s="680">
        <v>240977734.6242629</v>
      </c>
      <c r="D68" s="680">
        <v>56054100</v>
      </c>
      <c r="E68" s="681">
        <f t="shared" si="4"/>
        <v>297031834.62426293</v>
      </c>
      <c r="F68" s="680">
        <v>325466894.40896904</v>
      </c>
      <c r="G68" s="680">
        <v>0</v>
      </c>
      <c r="H68" s="681">
        <f t="shared" si="5"/>
        <v>325466894.40896904</v>
      </c>
    </row>
    <row r="69" spans="1:8">
      <c r="A69" s="385">
        <v>32</v>
      </c>
      <c r="B69" s="397" t="s">
        <v>620</v>
      </c>
      <c r="C69" s="680">
        <v>257161555.72494584</v>
      </c>
      <c r="D69" s="680">
        <v>192029453.95241708</v>
      </c>
      <c r="E69" s="681">
        <f t="shared" si="4"/>
        <v>449191009.67736292</v>
      </c>
      <c r="F69" s="680">
        <v>343512052.47896904</v>
      </c>
      <c r="G69" s="680">
        <v>111195231.49159998</v>
      </c>
      <c r="H69" s="681">
        <f t="shared" si="5"/>
        <v>454707283.97056901</v>
      </c>
    </row>
    <row r="70" spans="1:8">
      <c r="C70" s="614"/>
      <c r="D70" s="614"/>
      <c r="E70" s="614"/>
      <c r="F70" s="614"/>
      <c r="G70" s="614"/>
      <c r="H70" s="614"/>
    </row>
    <row r="71" spans="1:8">
      <c r="C71" s="614"/>
      <c r="D71" s="614"/>
      <c r="E71" s="614"/>
      <c r="F71" s="614"/>
      <c r="G71" s="614"/>
      <c r="H71" s="614"/>
    </row>
    <row r="72" spans="1:8">
      <c r="C72" s="614"/>
      <c r="D72" s="614"/>
      <c r="E72" s="614"/>
      <c r="F72" s="614"/>
      <c r="G72" s="614"/>
      <c r="H72" s="614"/>
    </row>
    <row r="73" spans="1:8">
      <c r="C73" s="614"/>
      <c r="D73" s="614"/>
      <c r="E73" s="614"/>
      <c r="F73" s="614"/>
      <c r="G73" s="614"/>
      <c r="H73" s="614"/>
    </row>
    <row r="74" spans="1:8">
      <c r="C74" s="614"/>
      <c r="D74" s="614"/>
      <c r="E74" s="614"/>
      <c r="F74" s="614"/>
      <c r="G74" s="614"/>
      <c r="H74" s="614"/>
    </row>
    <row r="75" spans="1:8">
      <c r="C75" s="614"/>
      <c r="D75" s="614"/>
      <c r="E75" s="614"/>
      <c r="F75" s="614"/>
      <c r="G75" s="614"/>
      <c r="H75" s="614"/>
    </row>
    <row r="76" spans="1:8">
      <c r="C76" s="614"/>
      <c r="D76" s="614"/>
      <c r="E76" s="614"/>
      <c r="F76" s="614"/>
      <c r="G76" s="614"/>
      <c r="H76" s="614"/>
    </row>
    <row r="77" spans="1:8">
      <c r="C77" s="614"/>
      <c r="D77" s="614"/>
      <c r="E77" s="614"/>
      <c r="F77" s="614"/>
      <c r="G77" s="614"/>
      <c r="H77" s="614"/>
    </row>
    <row r="78" spans="1:8">
      <c r="C78" s="614"/>
      <c r="D78" s="614"/>
      <c r="E78" s="614"/>
      <c r="F78" s="614"/>
      <c r="G78" s="614"/>
      <c r="H78" s="614"/>
    </row>
    <row r="79" spans="1:8">
      <c r="C79" s="614"/>
      <c r="D79" s="614"/>
      <c r="E79" s="614"/>
      <c r="F79" s="614"/>
      <c r="G79" s="614"/>
      <c r="H79" s="614"/>
    </row>
    <row r="80" spans="1:8">
      <c r="C80" s="614"/>
      <c r="D80" s="614"/>
      <c r="E80" s="614"/>
      <c r="F80" s="614"/>
      <c r="G80" s="614"/>
      <c r="H80" s="614"/>
    </row>
    <row r="81" spans="3:8">
      <c r="C81" s="614"/>
      <c r="D81" s="614"/>
      <c r="E81" s="614"/>
      <c r="F81" s="614"/>
      <c r="G81" s="614"/>
      <c r="H81" s="614"/>
    </row>
    <row r="82" spans="3:8">
      <c r="C82" s="614"/>
      <c r="D82" s="614"/>
      <c r="E82" s="614"/>
      <c r="F82" s="614"/>
      <c r="G82" s="614"/>
      <c r="H82" s="614"/>
    </row>
    <row r="83" spans="3:8">
      <c r="C83" s="614"/>
      <c r="D83" s="614"/>
      <c r="E83" s="614"/>
      <c r="F83" s="614"/>
      <c r="G83" s="614"/>
      <c r="H83" s="614"/>
    </row>
    <row r="84" spans="3:8">
      <c r="C84" s="614"/>
      <c r="D84" s="614"/>
      <c r="E84" s="614"/>
      <c r="F84" s="614"/>
      <c r="G84" s="614"/>
      <c r="H84" s="614"/>
    </row>
    <row r="85" spans="3:8">
      <c r="C85" s="614"/>
      <c r="D85" s="614"/>
      <c r="E85" s="614"/>
      <c r="F85" s="614"/>
      <c r="G85" s="614"/>
      <c r="H85" s="614"/>
    </row>
    <row r="86" spans="3:8">
      <c r="C86" s="614"/>
      <c r="D86" s="614"/>
      <c r="E86" s="614"/>
      <c r="F86" s="614"/>
      <c r="G86" s="614"/>
      <c r="H86" s="614"/>
    </row>
    <row r="87" spans="3:8">
      <c r="C87" s="614"/>
      <c r="D87" s="614"/>
      <c r="E87" s="614"/>
      <c r="F87" s="614"/>
      <c r="G87" s="614"/>
      <c r="H87" s="614"/>
    </row>
    <row r="88" spans="3:8">
      <c r="C88" s="614"/>
      <c r="D88" s="614"/>
      <c r="E88" s="614"/>
      <c r="F88" s="614"/>
      <c r="G88" s="614"/>
      <c r="H88" s="614"/>
    </row>
    <row r="89" spans="3:8">
      <c r="C89" s="614"/>
      <c r="D89" s="614"/>
      <c r="E89" s="614"/>
      <c r="F89" s="614"/>
      <c r="G89" s="614"/>
      <c r="H89" s="614"/>
    </row>
    <row r="90" spans="3:8">
      <c r="C90" s="614"/>
      <c r="D90" s="614"/>
      <c r="E90" s="614"/>
      <c r="F90" s="614"/>
      <c r="G90" s="614"/>
      <c r="H90" s="614"/>
    </row>
    <row r="91" spans="3:8">
      <c r="C91" s="614"/>
      <c r="D91" s="614"/>
      <c r="E91" s="614"/>
      <c r="F91" s="614"/>
      <c r="G91" s="614"/>
      <c r="H91" s="614"/>
    </row>
    <row r="92" spans="3:8">
      <c r="C92" s="614"/>
      <c r="D92" s="614"/>
      <c r="E92" s="614"/>
      <c r="F92" s="614"/>
      <c r="G92" s="614"/>
      <c r="H92" s="614"/>
    </row>
    <row r="93" spans="3:8">
      <c r="C93" s="614"/>
      <c r="D93" s="614"/>
      <c r="E93" s="614"/>
      <c r="F93" s="614"/>
      <c r="G93" s="614"/>
      <c r="H93" s="614"/>
    </row>
    <row r="94" spans="3:8">
      <c r="C94" s="614"/>
      <c r="D94" s="614"/>
      <c r="E94" s="614"/>
      <c r="F94" s="614"/>
      <c r="G94" s="614"/>
      <c r="H94" s="614"/>
    </row>
    <row r="95" spans="3:8">
      <c r="C95" s="614"/>
      <c r="D95" s="614"/>
      <c r="E95" s="614"/>
      <c r="F95" s="614"/>
      <c r="G95" s="614"/>
      <c r="H95" s="614"/>
    </row>
    <row r="96" spans="3:8">
      <c r="C96" s="614"/>
      <c r="D96" s="614"/>
      <c r="E96" s="614"/>
      <c r="F96" s="614"/>
      <c r="G96" s="614"/>
      <c r="H96" s="614"/>
    </row>
    <row r="97" spans="3:8">
      <c r="C97" s="614"/>
      <c r="D97" s="614"/>
      <c r="E97" s="614"/>
      <c r="F97" s="614"/>
      <c r="G97" s="614"/>
      <c r="H97" s="614"/>
    </row>
    <row r="98" spans="3:8">
      <c r="C98" s="614"/>
      <c r="D98" s="614"/>
      <c r="E98" s="614"/>
      <c r="F98" s="614"/>
      <c r="G98" s="614"/>
      <c r="H98" s="614"/>
    </row>
    <row r="99" spans="3:8">
      <c r="C99" s="614"/>
      <c r="D99" s="614"/>
      <c r="E99" s="614"/>
      <c r="F99" s="614"/>
      <c r="G99" s="614"/>
      <c r="H99" s="614"/>
    </row>
    <row r="100" spans="3:8">
      <c r="C100" s="614"/>
      <c r="D100" s="614"/>
      <c r="E100" s="614"/>
      <c r="F100" s="614"/>
      <c r="G100" s="614"/>
      <c r="H100" s="614"/>
    </row>
    <row r="101" spans="3:8">
      <c r="C101" s="614"/>
      <c r="D101" s="614"/>
      <c r="E101" s="614"/>
      <c r="F101" s="614"/>
      <c r="G101" s="614"/>
      <c r="H101" s="614"/>
    </row>
    <row r="102" spans="3:8">
      <c r="C102" s="614"/>
      <c r="D102" s="614"/>
      <c r="E102" s="614"/>
      <c r="F102" s="614"/>
      <c r="G102" s="614"/>
      <c r="H102" s="614"/>
    </row>
    <row r="103" spans="3:8">
      <c r="C103" s="614"/>
      <c r="D103" s="614"/>
      <c r="E103" s="614"/>
      <c r="F103" s="614"/>
      <c r="G103" s="614"/>
      <c r="H103" s="614"/>
    </row>
    <row r="104" spans="3:8">
      <c r="C104" s="614"/>
      <c r="D104" s="614"/>
      <c r="E104" s="614"/>
      <c r="F104" s="614"/>
      <c r="G104" s="614"/>
      <c r="H104" s="614"/>
    </row>
    <row r="105" spans="3:8">
      <c r="C105" s="614"/>
      <c r="D105" s="614"/>
      <c r="E105" s="614"/>
      <c r="F105" s="614"/>
      <c r="G105" s="614"/>
      <c r="H105" s="614"/>
    </row>
    <row r="106" spans="3:8">
      <c r="C106" s="614"/>
      <c r="D106" s="614"/>
      <c r="E106" s="614"/>
      <c r="F106" s="614"/>
      <c r="G106" s="614"/>
      <c r="H106" s="614"/>
    </row>
    <row r="107" spans="3:8">
      <c r="C107" s="614"/>
      <c r="D107" s="614"/>
      <c r="E107" s="614"/>
      <c r="F107" s="614"/>
      <c r="G107" s="614"/>
      <c r="H107" s="614"/>
    </row>
    <row r="108" spans="3:8">
      <c r="C108" s="614"/>
      <c r="D108" s="614"/>
      <c r="E108" s="614"/>
      <c r="F108" s="614"/>
      <c r="G108" s="614"/>
      <c r="H108" s="614"/>
    </row>
    <row r="109" spans="3:8">
      <c r="C109" s="614"/>
      <c r="D109" s="614"/>
      <c r="E109" s="614"/>
      <c r="F109" s="614"/>
      <c r="G109" s="614"/>
      <c r="H109" s="614"/>
    </row>
    <row r="110" spans="3:8">
      <c r="C110" s="614"/>
      <c r="D110" s="614"/>
      <c r="E110" s="614"/>
      <c r="F110" s="614"/>
      <c r="G110" s="614"/>
      <c r="H110" s="614"/>
    </row>
    <row r="111" spans="3:8">
      <c r="C111" s="614"/>
      <c r="D111" s="614"/>
      <c r="E111" s="614"/>
      <c r="F111" s="614"/>
      <c r="G111" s="614"/>
      <c r="H111" s="614"/>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10"/>
  <sheetViews>
    <sheetView topLeftCell="A29" zoomScale="80" zoomScaleNormal="80" workbookViewId="0">
      <selection activeCell="F54" sqref="F6:G54"/>
    </sheetView>
  </sheetViews>
  <sheetFormatPr defaultRowHeight="15"/>
  <cols>
    <col min="2" max="2" width="66.7109375" customWidth="1"/>
    <col min="3" max="8" width="17.7109375" customWidth="1"/>
  </cols>
  <sheetData>
    <row r="1" spans="1:8" s="5" customFormat="1" ht="14.25">
      <c r="A1" s="2" t="s">
        <v>30</v>
      </c>
      <c r="B1" s="3" t="str">
        <f>'Info '!C2</f>
        <v>JSC "VTB Bank (Georgia)"</v>
      </c>
      <c r="C1" s="3"/>
      <c r="D1" s="4"/>
      <c r="E1" s="4"/>
      <c r="F1" s="4"/>
      <c r="G1" s="4"/>
    </row>
    <row r="2" spans="1:8" s="5" customFormat="1" ht="14.25">
      <c r="A2" s="2" t="s">
        <v>31</v>
      </c>
      <c r="B2" s="326">
        <f>'Info '!D2</f>
        <v>45747</v>
      </c>
      <c r="C2" s="6"/>
      <c r="D2" s="7"/>
      <c r="E2" s="7"/>
      <c r="F2" s="7"/>
      <c r="G2" s="7"/>
      <c r="H2" s="8"/>
    </row>
    <row r="4" spans="1:8">
      <c r="A4" s="752" t="s">
        <v>6</v>
      </c>
      <c r="B4" s="754" t="s">
        <v>621</v>
      </c>
      <c r="C4" s="747" t="s">
        <v>558</v>
      </c>
      <c r="D4" s="747"/>
      <c r="E4" s="747"/>
      <c r="F4" s="747" t="s">
        <v>559</v>
      </c>
      <c r="G4" s="747"/>
      <c r="H4" s="748"/>
    </row>
    <row r="5" spans="1:8" ht="15.6" customHeight="1">
      <c r="A5" s="753"/>
      <c r="B5" s="755"/>
      <c r="C5" s="400" t="s">
        <v>32</v>
      </c>
      <c r="D5" s="400" t="s">
        <v>33</v>
      </c>
      <c r="E5" s="400" t="s">
        <v>34</v>
      </c>
      <c r="F5" s="400" t="s">
        <v>32</v>
      </c>
      <c r="G5" s="400" t="s">
        <v>33</v>
      </c>
      <c r="H5" s="400" t="s">
        <v>34</v>
      </c>
    </row>
    <row r="6" spans="1:8">
      <c r="A6" s="401">
        <v>1</v>
      </c>
      <c r="B6" s="402" t="s">
        <v>622</v>
      </c>
      <c r="C6" s="680">
        <v>1615468.7062770892</v>
      </c>
      <c r="D6" s="680">
        <v>1954223.1220223531</v>
      </c>
      <c r="E6" s="681">
        <f>C6+D6</f>
        <v>3569691.8282994423</v>
      </c>
      <c r="F6" s="680">
        <v>2396957.1801068196</v>
      </c>
      <c r="G6" s="680">
        <v>2002794.195226901</v>
      </c>
      <c r="H6" s="681">
        <f>F6+G6</f>
        <v>4399751.3753337208</v>
      </c>
    </row>
    <row r="7" spans="1:8">
      <c r="A7" s="401">
        <v>1.1000000000000001</v>
      </c>
      <c r="B7" s="403" t="s">
        <v>565</v>
      </c>
      <c r="C7" s="680"/>
      <c r="D7" s="680"/>
      <c r="E7" s="681">
        <f t="shared" ref="E7:E45" si="0">C7+D7</f>
        <v>0</v>
      </c>
      <c r="F7" s="680"/>
      <c r="G7" s="680"/>
      <c r="H7" s="681">
        <f t="shared" ref="H7:H45" si="1">F7+G7</f>
        <v>0</v>
      </c>
    </row>
    <row r="8" spans="1:8">
      <c r="A8" s="401">
        <v>1.2</v>
      </c>
      <c r="B8" s="403" t="s">
        <v>567</v>
      </c>
      <c r="C8" s="680">
        <v>0</v>
      </c>
      <c r="D8" s="680"/>
      <c r="E8" s="681">
        <f t="shared" si="0"/>
        <v>0</v>
      </c>
      <c r="F8" s="680">
        <v>0</v>
      </c>
      <c r="G8" s="680"/>
      <c r="H8" s="681">
        <f t="shared" si="1"/>
        <v>0</v>
      </c>
    </row>
    <row r="9" spans="1:8" ht="21.6" customHeight="1">
      <c r="A9" s="401">
        <v>1.3</v>
      </c>
      <c r="B9" s="403" t="s">
        <v>623</v>
      </c>
      <c r="C9" s="680"/>
      <c r="D9" s="680"/>
      <c r="E9" s="681">
        <f t="shared" si="0"/>
        <v>0</v>
      </c>
      <c r="F9" s="680"/>
      <c r="G9" s="680"/>
      <c r="H9" s="681">
        <f t="shared" si="1"/>
        <v>0</v>
      </c>
    </row>
    <row r="10" spans="1:8">
      <c r="A10" s="401">
        <v>1.4</v>
      </c>
      <c r="B10" s="403" t="s">
        <v>569</v>
      </c>
      <c r="C10" s="680"/>
      <c r="D10" s="680"/>
      <c r="E10" s="681">
        <f t="shared" si="0"/>
        <v>0</v>
      </c>
      <c r="F10" s="680"/>
      <c r="G10" s="680"/>
      <c r="H10" s="681">
        <f t="shared" si="1"/>
        <v>0</v>
      </c>
    </row>
    <row r="11" spans="1:8">
      <c r="A11" s="401">
        <v>1.5</v>
      </c>
      <c r="B11" s="403" t="s">
        <v>573</v>
      </c>
      <c r="C11" s="680">
        <v>1615468.7062770892</v>
      </c>
      <c r="D11" s="680">
        <v>1954223.1220223531</v>
      </c>
      <c r="E11" s="681">
        <f t="shared" si="0"/>
        <v>3569691.8282994423</v>
      </c>
      <c r="F11" s="680">
        <v>2396957.1801068196</v>
      </c>
      <c r="G11" s="680">
        <v>2002794.195226901</v>
      </c>
      <c r="H11" s="681">
        <f t="shared" si="1"/>
        <v>4399751.3753337208</v>
      </c>
    </row>
    <row r="12" spans="1:8">
      <c r="A12" s="401">
        <v>1.6</v>
      </c>
      <c r="B12" s="404" t="s">
        <v>455</v>
      </c>
      <c r="C12" s="680"/>
      <c r="D12" s="680"/>
      <c r="E12" s="681">
        <f t="shared" si="0"/>
        <v>0</v>
      </c>
      <c r="F12" s="680"/>
      <c r="G12" s="680"/>
      <c r="H12" s="681">
        <f t="shared" si="1"/>
        <v>0</v>
      </c>
    </row>
    <row r="13" spans="1:8">
      <c r="A13" s="401">
        <v>2</v>
      </c>
      <c r="B13" s="405" t="s">
        <v>624</v>
      </c>
      <c r="C13" s="680">
        <v>-242924.87</v>
      </c>
      <c r="D13" s="680">
        <v>-2169288.89</v>
      </c>
      <c r="E13" s="681">
        <f t="shared" si="0"/>
        <v>-2412213.7600000002</v>
      </c>
      <c r="F13" s="680">
        <v>-284395</v>
      </c>
      <c r="G13" s="680">
        <v>-2037828.35</v>
      </c>
      <c r="H13" s="681">
        <f t="shared" si="1"/>
        <v>-2322223.35</v>
      </c>
    </row>
    <row r="14" spans="1:8">
      <c r="A14" s="401">
        <v>2.1</v>
      </c>
      <c r="B14" s="403" t="s">
        <v>625</v>
      </c>
      <c r="C14" s="680"/>
      <c r="D14" s="680"/>
      <c r="E14" s="681">
        <f t="shared" si="0"/>
        <v>0</v>
      </c>
      <c r="F14" s="680"/>
      <c r="G14" s="680"/>
      <c r="H14" s="681">
        <f t="shared" si="1"/>
        <v>0</v>
      </c>
    </row>
    <row r="15" spans="1:8" ht="24.6" customHeight="1">
      <c r="A15" s="401">
        <v>2.2000000000000002</v>
      </c>
      <c r="B15" s="403" t="s">
        <v>626</v>
      </c>
      <c r="C15" s="680"/>
      <c r="D15" s="680"/>
      <c r="E15" s="681">
        <f t="shared" si="0"/>
        <v>0</v>
      </c>
      <c r="F15" s="680"/>
      <c r="G15" s="680"/>
      <c r="H15" s="681">
        <f t="shared" si="1"/>
        <v>0</v>
      </c>
    </row>
    <row r="16" spans="1:8" ht="20.85" customHeight="1">
      <c r="A16" s="401">
        <v>2.2999999999999998</v>
      </c>
      <c r="B16" s="403" t="s">
        <v>627</v>
      </c>
      <c r="C16" s="680">
        <v>-242924.87</v>
      </c>
      <c r="D16" s="680">
        <v>-2169288.89</v>
      </c>
      <c r="E16" s="681">
        <f t="shared" si="0"/>
        <v>-2412213.7600000002</v>
      </c>
      <c r="F16" s="680">
        <v>-284395</v>
      </c>
      <c r="G16" s="680">
        <v>-2037828.35</v>
      </c>
      <c r="H16" s="681">
        <f t="shared" si="1"/>
        <v>-2322223.35</v>
      </c>
    </row>
    <row r="17" spans="1:8">
      <c r="A17" s="401">
        <v>2.4</v>
      </c>
      <c r="B17" s="403" t="s">
        <v>628</v>
      </c>
      <c r="C17" s="680"/>
      <c r="D17" s="680">
        <v>0</v>
      </c>
      <c r="E17" s="681">
        <f t="shared" si="0"/>
        <v>0</v>
      </c>
      <c r="F17" s="680"/>
      <c r="G17" s="680">
        <v>0</v>
      </c>
      <c r="H17" s="681">
        <f t="shared" si="1"/>
        <v>0</v>
      </c>
    </row>
    <row r="18" spans="1:8">
      <c r="A18" s="401">
        <v>3</v>
      </c>
      <c r="B18" s="405" t="s">
        <v>629</v>
      </c>
      <c r="C18" s="680"/>
      <c r="D18" s="680"/>
      <c r="E18" s="681">
        <f t="shared" si="0"/>
        <v>0</v>
      </c>
      <c r="F18" s="680"/>
      <c r="G18" s="680"/>
      <c r="H18" s="681">
        <f t="shared" si="1"/>
        <v>0</v>
      </c>
    </row>
    <row r="19" spans="1:8">
      <c r="A19" s="401">
        <v>4</v>
      </c>
      <c r="B19" s="405" t="s">
        <v>630</v>
      </c>
      <c r="C19" s="680">
        <v>1580.5700000000002</v>
      </c>
      <c r="D19" s="680">
        <v>0</v>
      </c>
      <c r="E19" s="681">
        <f t="shared" si="0"/>
        <v>1580.5700000000002</v>
      </c>
      <c r="F19" s="680">
        <v>15030.990000000002</v>
      </c>
      <c r="G19" s="680"/>
      <c r="H19" s="681">
        <f t="shared" si="1"/>
        <v>15030.990000000002</v>
      </c>
    </row>
    <row r="20" spans="1:8">
      <c r="A20" s="401">
        <v>5</v>
      </c>
      <c r="B20" s="405" t="s">
        <v>631</v>
      </c>
      <c r="C20" s="680">
        <v>-3405.65</v>
      </c>
      <c r="D20" s="680">
        <v>0</v>
      </c>
      <c r="E20" s="681">
        <f t="shared" si="0"/>
        <v>-3405.65</v>
      </c>
      <c r="F20" s="680">
        <v>-3986.16</v>
      </c>
      <c r="G20" s="680"/>
      <c r="H20" s="681">
        <f t="shared" si="1"/>
        <v>-3986.16</v>
      </c>
    </row>
    <row r="21" spans="1:8" ht="24" customHeight="1">
      <c r="A21" s="401">
        <v>6</v>
      </c>
      <c r="B21" s="405" t="s">
        <v>632</v>
      </c>
      <c r="C21" s="680">
        <v>3516</v>
      </c>
      <c r="D21" s="680">
        <v>121</v>
      </c>
      <c r="E21" s="681">
        <f t="shared" si="0"/>
        <v>3637</v>
      </c>
      <c r="F21" s="680">
        <v>5030.42</v>
      </c>
      <c r="G21" s="680"/>
      <c r="H21" s="681">
        <f t="shared" si="1"/>
        <v>5030.42</v>
      </c>
    </row>
    <row r="22" spans="1:8" ht="18.600000000000001" customHeight="1">
      <c r="A22" s="401">
        <v>7</v>
      </c>
      <c r="B22" s="405" t="s">
        <v>633</v>
      </c>
      <c r="C22" s="680"/>
      <c r="D22" s="680"/>
      <c r="E22" s="681">
        <f t="shared" si="0"/>
        <v>0</v>
      </c>
      <c r="F22" s="680"/>
      <c r="G22" s="680"/>
      <c r="H22" s="681">
        <f t="shared" si="1"/>
        <v>0</v>
      </c>
    </row>
    <row r="23" spans="1:8" ht="25.5" customHeight="1">
      <c r="A23" s="401">
        <v>8</v>
      </c>
      <c r="B23" s="406" t="s">
        <v>634</v>
      </c>
      <c r="C23" s="680"/>
      <c r="D23" s="680"/>
      <c r="E23" s="681">
        <f t="shared" si="0"/>
        <v>0</v>
      </c>
      <c r="F23" s="680"/>
      <c r="G23" s="680"/>
      <c r="H23" s="681">
        <f t="shared" si="1"/>
        <v>0</v>
      </c>
    </row>
    <row r="24" spans="1:8" ht="34.5" customHeight="1">
      <c r="A24" s="401">
        <v>9</v>
      </c>
      <c r="B24" s="406" t="s">
        <v>635</v>
      </c>
      <c r="C24" s="680"/>
      <c r="D24" s="680"/>
      <c r="E24" s="681">
        <f t="shared" si="0"/>
        <v>0</v>
      </c>
      <c r="F24" s="680"/>
      <c r="G24" s="680"/>
      <c r="H24" s="681">
        <f t="shared" si="1"/>
        <v>0</v>
      </c>
    </row>
    <row r="25" spans="1:8">
      <c r="A25" s="401">
        <v>10</v>
      </c>
      <c r="B25" s="405" t="s">
        <v>636</v>
      </c>
      <c r="C25" s="680">
        <v>-29339690.626001019</v>
      </c>
      <c r="D25" s="680">
        <v>0</v>
      </c>
      <c r="E25" s="681">
        <f t="shared" si="0"/>
        <v>-29339690.626001019</v>
      </c>
      <c r="F25" s="680">
        <v>1761483.53985071</v>
      </c>
      <c r="G25" s="680"/>
      <c r="H25" s="681">
        <f t="shared" si="1"/>
        <v>1761483.53985071</v>
      </c>
    </row>
    <row r="26" spans="1:8">
      <c r="A26" s="401">
        <v>11</v>
      </c>
      <c r="B26" s="407" t="s">
        <v>637</v>
      </c>
      <c r="C26" s="680">
        <v>0</v>
      </c>
      <c r="D26" s="680">
        <v>0</v>
      </c>
      <c r="E26" s="681">
        <f t="shared" si="0"/>
        <v>0</v>
      </c>
      <c r="F26" s="680">
        <v>2137.58</v>
      </c>
      <c r="G26" s="680"/>
      <c r="H26" s="681">
        <f t="shared" si="1"/>
        <v>2137.58</v>
      </c>
    </row>
    <row r="27" spans="1:8">
      <c r="A27" s="401">
        <v>12</v>
      </c>
      <c r="B27" s="405" t="s">
        <v>638</v>
      </c>
      <c r="C27" s="680">
        <v>0</v>
      </c>
      <c r="D27" s="680">
        <v>0</v>
      </c>
      <c r="E27" s="681">
        <f t="shared" si="0"/>
        <v>0</v>
      </c>
      <c r="F27" s="680">
        <v>5</v>
      </c>
      <c r="G27" s="680"/>
      <c r="H27" s="681">
        <f t="shared" si="1"/>
        <v>5</v>
      </c>
    </row>
    <row r="28" spans="1:8">
      <c r="A28" s="401">
        <v>13</v>
      </c>
      <c r="B28" s="408" t="s">
        <v>639</v>
      </c>
      <c r="C28" s="680">
        <v>-767554.34999999986</v>
      </c>
      <c r="D28" s="680">
        <v>-19896</v>
      </c>
      <c r="E28" s="681">
        <f t="shared" si="0"/>
        <v>-787450.34999999986</v>
      </c>
      <c r="F28" s="680">
        <v>-976292.96999999986</v>
      </c>
      <c r="G28" s="680"/>
      <c r="H28" s="681">
        <f t="shared" si="1"/>
        <v>-976292.96999999986</v>
      </c>
    </row>
    <row r="29" spans="1:8">
      <c r="A29" s="401">
        <v>14</v>
      </c>
      <c r="B29" s="409" t="s">
        <v>640</v>
      </c>
      <c r="C29" s="680">
        <v>-1864079</v>
      </c>
      <c r="D29" s="680">
        <v>0</v>
      </c>
      <c r="E29" s="681">
        <f t="shared" si="0"/>
        <v>-1864079</v>
      </c>
      <c r="F29" s="680">
        <v>-1849188</v>
      </c>
      <c r="G29" s="680">
        <v>0</v>
      </c>
      <c r="H29" s="681">
        <f t="shared" si="1"/>
        <v>-1849188</v>
      </c>
    </row>
    <row r="30" spans="1:8">
      <c r="A30" s="401">
        <v>14.1</v>
      </c>
      <c r="B30" s="378" t="s">
        <v>641</v>
      </c>
      <c r="C30" s="680">
        <v>-1864079</v>
      </c>
      <c r="D30" s="680">
        <v>0</v>
      </c>
      <c r="E30" s="681">
        <f t="shared" si="0"/>
        <v>-1864079</v>
      </c>
      <c r="F30" s="680">
        <v>-1849188</v>
      </c>
      <c r="G30" s="680"/>
      <c r="H30" s="681">
        <f t="shared" si="1"/>
        <v>-1849188</v>
      </c>
    </row>
    <row r="31" spans="1:8">
      <c r="A31" s="401">
        <v>14.2</v>
      </c>
      <c r="B31" s="378" t="s">
        <v>642</v>
      </c>
      <c r="C31" s="680">
        <v>0</v>
      </c>
      <c r="D31" s="680"/>
      <c r="E31" s="681">
        <f t="shared" si="0"/>
        <v>0</v>
      </c>
      <c r="F31" s="680">
        <v>0</v>
      </c>
      <c r="G31" s="680"/>
      <c r="H31" s="681">
        <f t="shared" si="1"/>
        <v>0</v>
      </c>
    </row>
    <row r="32" spans="1:8">
      <c r="A32" s="401">
        <v>15</v>
      </c>
      <c r="B32" s="405" t="s">
        <v>643</v>
      </c>
      <c r="C32" s="680">
        <v>-355796</v>
      </c>
      <c r="D32" s="680">
        <v>0</v>
      </c>
      <c r="E32" s="681">
        <f t="shared" si="0"/>
        <v>-355796</v>
      </c>
      <c r="F32" s="680">
        <v>-342825</v>
      </c>
      <c r="G32" s="680"/>
      <c r="H32" s="681">
        <f t="shared" si="1"/>
        <v>-342825</v>
      </c>
    </row>
    <row r="33" spans="1:8" ht="22.5" customHeight="1">
      <c r="A33" s="401">
        <v>16</v>
      </c>
      <c r="B33" s="376" t="s">
        <v>644</v>
      </c>
      <c r="C33" s="680">
        <v>0</v>
      </c>
      <c r="D33" s="680">
        <v>0</v>
      </c>
      <c r="E33" s="681">
        <f t="shared" si="0"/>
        <v>0</v>
      </c>
      <c r="F33" s="680"/>
      <c r="G33" s="680"/>
      <c r="H33" s="681">
        <f t="shared" si="1"/>
        <v>0</v>
      </c>
    </row>
    <row r="34" spans="1:8">
      <c r="A34" s="401">
        <v>17</v>
      </c>
      <c r="B34" s="405" t="s">
        <v>645</v>
      </c>
      <c r="C34" s="680">
        <v>0</v>
      </c>
      <c r="D34" s="680">
        <v>0</v>
      </c>
      <c r="E34" s="681">
        <f t="shared" si="0"/>
        <v>0</v>
      </c>
      <c r="F34" s="680">
        <v>13881.834160087001</v>
      </c>
      <c r="G34" s="680">
        <v>0</v>
      </c>
      <c r="H34" s="681">
        <f t="shared" si="1"/>
        <v>13881.834160087001</v>
      </c>
    </row>
    <row r="35" spans="1:8">
      <c r="A35" s="401">
        <v>17.100000000000001</v>
      </c>
      <c r="B35" s="378" t="s">
        <v>646</v>
      </c>
      <c r="C35" s="680">
        <v>0</v>
      </c>
      <c r="D35" s="680"/>
      <c r="E35" s="681">
        <f t="shared" si="0"/>
        <v>0</v>
      </c>
      <c r="F35" s="680">
        <v>0</v>
      </c>
      <c r="G35" s="680"/>
      <c r="H35" s="681">
        <f t="shared" si="1"/>
        <v>0</v>
      </c>
    </row>
    <row r="36" spans="1:8">
      <c r="A36" s="401">
        <v>17.2</v>
      </c>
      <c r="B36" s="378" t="s">
        <v>647</v>
      </c>
      <c r="C36" s="680"/>
      <c r="D36" s="680">
        <v>0</v>
      </c>
      <c r="E36" s="681">
        <f t="shared" si="0"/>
        <v>0</v>
      </c>
      <c r="F36" s="680">
        <v>13881.834160087001</v>
      </c>
      <c r="G36" s="680"/>
      <c r="H36" s="681">
        <f t="shared" si="1"/>
        <v>13881.834160087001</v>
      </c>
    </row>
    <row r="37" spans="1:8" ht="41.85" customHeight="1">
      <c r="A37" s="401">
        <v>18</v>
      </c>
      <c r="B37" s="410" t="s">
        <v>648</v>
      </c>
      <c r="C37" s="680">
        <v>-2326764.7721901075</v>
      </c>
      <c r="D37" s="680">
        <v>0</v>
      </c>
      <c r="E37" s="681">
        <f t="shared" si="0"/>
        <v>-2326764.7721901075</v>
      </c>
      <c r="F37" s="680">
        <v>-282979.56173924298</v>
      </c>
      <c r="G37" s="680">
        <v>0</v>
      </c>
      <c r="H37" s="681">
        <f t="shared" si="1"/>
        <v>-282979.56173924298</v>
      </c>
    </row>
    <row r="38" spans="1:8">
      <c r="A38" s="401">
        <v>18.100000000000001</v>
      </c>
      <c r="B38" s="411" t="s">
        <v>649</v>
      </c>
      <c r="C38" s="680"/>
      <c r="D38" s="680"/>
      <c r="E38" s="681">
        <f t="shared" si="0"/>
        <v>0</v>
      </c>
      <c r="F38" s="680"/>
      <c r="G38" s="680"/>
      <c r="H38" s="681">
        <f t="shared" si="1"/>
        <v>0</v>
      </c>
    </row>
    <row r="39" spans="1:8">
      <c r="A39" s="401">
        <v>18.2</v>
      </c>
      <c r="B39" s="411" t="s">
        <v>650</v>
      </c>
      <c r="C39" s="680">
        <v>-2326764.7721901075</v>
      </c>
      <c r="D39" s="680">
        <v>0</v>
      </c>
      <c r="E39" s="681">
        <f t="shared" si="0"/>
        <v>-2326764.7721901075</v>
      </c>
      <c r="F39" s="680">
        <v>-282979.56173924298</v>
      </c>
      <c r="G39" s="680"/>
      <c r="H39" s="681">
        <f t="shared" si="1"/>
        <v>-282979.56173924298</v>
      </c>
    </row>
    <row r="40" spans="1:8" ht="24.6" customHeight="1">
      <c r="A40" s="401">
        <v>19</v>
      </c>
      <c r="B40" s="410" t="s">
        <v>651</v>
      </c>
      <c r="C40" s="680"/>
      <c r="D40" s="680"/>
      <c r="E40" s="681">
        <f t="shared" si="0"/>
        <v>0</v>
      </c>
      <c r="F40" s="680"/>
      <c r="G40" s="680"/>
      <c r="H40" s="681">
        <f t="shared" si="1"/>
        <v>0</v>
      </c>
    </row>
    <row r="41" spans="1:8" ht="17.850000000000001" customHeight="1">
      <c r="A41" s="401">
        <v>20</v>
      </c>
      <c r="B41" s="410" t="s">
        <v>652</v>
      </c>
      <c r="C41" s="680"/>
      <c r="D41" s="680"/>
      <c r="E41" s="681">
        <f t="shared" si="0"/>
        <v>0</v>
      </c>
      <c r="F41" s="680"/>
      <c r="G41" s="680"/>
      <c r="H41" s="681">
        <f t="shared" si="1"/>
        <v>0</v>
      </c>
    </row>
    <row r="42" spans="1:8" ht="26.85" customHeight="1">
      <c r="A42" s="401">
        <v>21</v>
      </c>
      <c r="B42" s="410" t="s">
        <v>653</v>
      </c>
      <c r="C42" s="680"/>
      <c r="D42" s="680"/>
      <c r="E42" s="681">
        <f t="shared" si="0"/>
        <v>0</v>
      </c>
      <c r="F42" s="680"/>
      <c r="G42" s="680"/>
      <c r="H42" s="681">
        <f t="shared" si="1"/>
        <v>0</v>
      </c>
    </row>
    <row r="43" spans="1:8">
      <c r="A43" s="401">
        <v>22</v>
      </c>
      <c r="B43" s="412" t="s">
        <v>654</v>
      </c>
      <c r="C43" s="680">
        <v>-33279649.991914041</v>
      </c>
      <c r="D43" s="680">
        <v>-234840.76797764702</v>
      </c>
      <c r="E43" s="681">
        <f t="shared" si="0"/>
        <v>-33514490.759891689</v>
      </c>
      <c r="F43" s="680">
        <v>454859.85237837397</v>
      </c>
      <c r="G43" s="680">
        <v>-35034.154773099115</v>
      </c>
      <c r="H43" s="681">
        <f t="shared" si="1"/>
        <v>419825.69760527485</v>
      </c>
    </row>
    <row r="44" spans="1:8">
      <c r="A44" s="401">
        <v>23</v>
      </c>
      <c r="B44" s="412" t="s">
        <v>655</v>
      </c>
      <c r="C44" s="680">
        <v>33844</v>
      </c>
      <c r="D44" s="680">
        <v>0</v>
      </c>
      <c r="E44" s="681">
        <f t="shared" si="0"/>
        <v>33844</v>
      </c>
      <c r="F44" s="680">
        <v>-43779</v>
      </c>
      <c r="G44" s="680"/>
      <c r="H44" s="681">
        <f t="shared" si="1"/>
        <v>-43779</v>
      </c>
    </row>
    <row r="45" spans="1:8">
      <c r="A45" s="401">
        <v>24</v>
      </c>
      <c r="B45" s="413" t="s">
        <v>656</v>
      </c>
      <c r="C45" s="680">
        <v>-33313493.991914041</v>
      </c>
      <c r="D45" s="680">
        <v>-234840.76797764702</v>
      </c>
      <c r="E45" s="681">
        <f t="shared" si="0"/>
        <v>-33548334.759891689</v>
      </c>
      <c r="F45" s="680">
        <v>498638.85237837397</v>
      </c>
      <c r="G45" s="680">
        <v>-35034.154773099115</v>
      </c>
      <c r="H45" s="681">
        <f t="shared" si="1"/>
        <v>463604.69760527485</v>
      </c>
    </row>
    <row r="46" spans="1:8">
      <c r="C46" s="687"/>
      <c r="D46" s="687"/>
      <c r="E46" s="687"/>
      <c r="F46" s="687"/>
      <c r="G46" s="687"/>
      <c r="H46" s="687"/>
    </row>
    <row r="47" spans="1:8">
      <c r="C47" s="687"/>
      <c r="D47" s="687"/>
      <c r="E47" s="687"/>
      <c r="F47" s="687"/>
      <c r="G47" s="687"/>
      <c r="H47" s="687"/>
    </row>
    <row r="48" spans="1:8">
      <c r="C48" s="687"/>
      <c r="D48" s="687"/>
      <c r="E48" s="687"/>
      <c r="F48" s="687"/>
      <c r="G48" s="687"/>
      <c r="H48" s="687"/>
    </row>
    <row r="49" spans="3:8">
      <c r="C49" s="687"/>
      <c r="D49" s="687"/>
      <c r="E49" s="687"/>
      <c r="F49" s="687"/>
      <c r="G49" s="687"/>
      <c r="H49" s="687"/>
    </row>
    <row r="50" spans="3:8">
      <c r="C50" s="687"/>
      <c r="D50" s="687"/>
      <c r="E50" s="687"/>
      <c r="F50" s="687"/>
      <c r="G50" s="687"/>
      <c r="H50" s="687"/>
    </row>
    <row r="51" spans="3:8">
      <c r="C51" s="687"/>
      <c r="D51" s="687"/>
      <c r="E51" s="687"/>
      <c r="F51" s="687"/>
      <c r="G51" s="687"/>
      <c r="H51" s="687"/>
    </row>
    <row r="52" spans="3:8">
      <c r="C52" s="687"/>
      <c r="D52" s="687"/>
      <c r="E52" s="687"/>
      <c r="F52" s="687"/>
      <c r="G52" s="687"/>
      <c r="H52" s="687"/>
    </row>
    <row r="53" spans="3:8">
      <c r="C53" s="687"/>
      <c r="D53" s="687"/>
      <c r="E53" s="687"/>
      <c r="F53" s="687"/>
      <c r="G53" s="687"/>
      <c r="H53" s="687"/>
    </row>
    <row r="54" spans="3:8">
      <c r="C54" s="687"/>
      <c r="D54" s="687"/>
      <c r="E54" s="687"/>
      <c r="F54" s="687"/>
      <c r="G54" s="687"/>
      <c r="H54" s="687"/>
    </row>
    <row r="55" spans="3:8">
      <c r="C55" s="687"/>
      <c r="D55" s="687"/>
      <c r="E55" s="687"/>
      <c r="F55" s="687"/>
      <c r="G55" s="687"/>
      <c r="H55" s="687"/>
    </row>
    <row r="56" spans="3:8">
      <c r="C56" s="687"/>
      <c r="D56" s="687"/>
      <c r="E56" s="687"/>
      <c r="F56" s="687"/>
      <c r="G56" s="687"/>
      <c r="H56" s="687"/>
    </row>
    <row r="57" spans="3:8">
      <c r="C57" s="687"/>
      <c r="D57" s="687"/>
      <c r="E57" s="687"/>
      <c r="F57" s="687"/>
      <c r="G57" s="687"/>
      <c r="H57" s="687"/>
    </row>
    <row r="58" spans="3:8">
      <c r="C58" s="687"/>
      <c r="D58" s="687"/>
      <c r="E58" s="687"/>
      <c r="F58" s="687"/>
      <c r="G58" s="687"/>
      <c r="H58" s="687"/>
    </row>
    <row r="59" spans="3:8">
      <c r="C59" s="687"/>
      <c r="D59" s="687"/>
      <c r="E59" s="687"/>
      <c r="F59" s="687"/>
      <c r="G59" s="687"/>
      <c r="H59" s="687"/>
    </row>
    <row r="60" spans="3:8">
      <c r="C60" s="687"/>
      <c r="D60" s="687"/>
      <c r="E60" s="687"/>
      <c r="F60" s="687"/>
      <c r="G60" s="687"/>
      <c r="H60" s="687"/>
    </row>
    <row r="61" spans="3:8">
      <c r="C61" s="687"/>
      <c r="D61" s="687"/>
      <c r="E61" s="687"/>
      <c r="F61" s="687"/>
      <c r="G61" s="687"/>
      <c r="H61" s="687"/>
    </row>
    <row r="62" spans="3:8">
      <c r="C62" s="687"/>
      <c r="D62" s="687"/>
      <c r="E62" s="687"/>
      <c r="F62" s="687"/>
      <c r="G62" s="687"/>
      <c r="H62" s="687"/>
    </row>
    <row r="63" spans="3:8">
      <c r="C63" s="687"/>
      <c r="D63" s="687"/>
      <c r="E63" s="687"/>
      <c r="F63" s="687"/>
      <c r="G63" s="687"/>
      <c r="H63" s="687"/>
    </row>
    <row r="64" spans="3:8">
      <c r="C64" s="687"/>
      <c r="D64" s="687"/>
      <c r="E64" s="687"/>
      <c r="F64" s="687"/>
      <c r="G64" s="687"/>
      <c r="H64" s="687"/>
    </row>
    <row r="65" spans="3:8">
      <c r="C65" s="687"/>
      <c r="D65" s="687"/>
      <c r="E65" s="687"/>
      <c r="F65" s="687"/>
      <c r="G65" s="687"/>
      <c r="H65" s="687"/>
    </row>
    <row r="66" spans="3:8">
      <c r="C66" s="687"/>
      <c r="D66" s="687"/>
      <c r="E66" s="687"/>
      <c r="F66" s="687"/>
      <c r="G66" s="687"/>
      <c r="H66" s="687"/>
    </row>
    <row r="67" spans="3:8">
      <c r="C67" s="687"/>
      <c r="D67" s="687"/>
      <c r="E67" s="687"/>
      <c r="F67" s="687"/>
      <c r="G67" s="687"/>
      <c r="H67" s="687"/>
    </row>
    <row r="68" spans="3:8">
      <c r="C68" s="687"/>
      <c r="D68" s="687"/>
      <c r="E68" s="687"/>
      <c r="F68" s="687"/>
      <c r="G68" s="687"/>
      <c r="H68" s="687"/>
    </row>
    <row r="69" spans="3:8">
      <c r="C69" s="614"/>
      <c r="D69" s="614"/>
      <c r="E69" s="614"/>
      <c r="F69" s="614"/>
      <c r="G69" s="614"/>
      <c r="H69" s="614"/>
    </row>
    <row r="70" spans="3:8">
      <c r="C70" s="614"/>
      <c r="D70" s="614"/>
      <c r="E70" s="614"/>
      <c r="F70" s="614"/>
      <c r="G70" s="614"/>
      <c r="H70" s="614"/>
    </row>
    <row r="71" spans="3:8">
      <c r="C71" s="614"/>
      <c r="D71" s="614"/>
      <c r="E71" s="614"/>
      <c r="F71" s="614"/>
      <c r="G71" s="614"/>
      <c r="H71" s="614"/>
    </row>
    <row r="72" spans="3:8">
      <c r="C72" s="614"/>
      <c r="D72" s="614"/>
      <c r="E72" s="614"/>
      <c r="F72" s="614"/>
      <c r="G72" s="614"/>
      <c r="H72" s="614"/>
    </row>
    <row r="73" spans="3:8">
      <c r="C73" s="614"/>
      <c r="D73" s="614"/>
      <c r="E73" s="614"/>
      <c r="F73" s="614"/>
      <c r="G73" s="614"/>
      <c r="H73" s="614"/>
    </row>
    <row r="74" spans="3:8">
      <c r="C74" s="614"/>
      <c r="D74" s="614"/>
      <c r="E74" s="614"/>
      <c r="F74" s="614"/>
      <c r="G74" s="614"/>
      <c r="H74" s="614"/>
    </row>
    <row r="75" spans="3:8">
      <c r="C75" s="614"/>
      <c r="D75" s="614"/>
      <c r="E75" s="614"/>
      <c r="F75" s="614"/>
      <c r="G75" s="614"/>
      <c r="H75" s="614"/>
    </row>
    <row r="76" spans="3:8">
      <c r="C76" s="614"/>
      <c r="D76" s="614"/>
      <c r="E76" s="614"/>
      <c r="F76" s="614"/>
      <c r="G76" s="614"/>
      <c r="H76" s="614"/>
    </row>
    <row r="77" spans="3:8">
      <c r="C77" s="614"/>
      <c r="D77" s="614"/>
      <c r="E77" s="614"/>
      <c r="F77" s="614"/>
      <c r="G77" s="614"/>
      <c r="H77" s="614"/>
    </row>
    <row r="78" spans="3:8">
      <c r="C78" s="614"/>
      <c r="D78" s="614"/>
      <c r="E78" s="614"/>
      <c r="F78" s="614"/>
      <c r="G78" s="614"/>
      <c r="H78" s="614"/>
    </row>
    <row r="79" spans="3:8">
      <c r="C79" s="614"/>
      <c r="D79" s="614"/>
      <c r="E79" s="614"/>
      <c r="F79" s="614"/>
      <c r="G79" s="614"/>
      <c r="H79" s="614"/>
    </row>
    <row r="80" spans="3:8">
      <c r="C80" s="614"/>
      <c r="D80" s="614"/>
      <c r="E80" s="614"/>
      <c r="F80" s="614"/>
      <c r="G80" s="614"/>
      <c r="H80" s="614"/>
    </row>
    <row r="81" spans="3:8">
      <c r="C81" s="614"/>
      <c r="D81" s="614"/>
      <c r="E81" s="614"/>
      <c r="F81" s="614"/>
      <c r="G81" s="614"/>
      <c r="H81" s="614"/>
    </row>
    <row r="82" spans="3:8">
      <c r="C82" s="614"/>
      <c r="D82" s="614"/>
      <c r="E82" s="614"/>
      <c r="F82" s="614"/>
      <c r="G82" s="614"/>
      <c r="H82" s="614"/>
    </row>
    <row r="83" spans="3:8">
      <c r="C83" s="614"/>
      <c r="D83" s="614"/>
      <c r="E83" s="614"/>
      <c r="F83" s="614"/>
      <c r="G83" s="614"/>
      <c r="H83" s="614"/>
    </row>
    <row r="84" spans="3:8">
      <c r="C84" s="614"/>
      <c r="D84" s="614"/>
      <c r="E84" s="614"/>
      <c r="F84" s="614"/>
      <c r="G84" s="614"/>
      <c r="H84" s="614"/>
    </row>
    <row r="85" spans="3:8">
      <c r="C85" s="614"/>
      <c r="D85" s="614"/>
      <c r="E85" s="614"/>
      <c r="F85" s="614"/>
      <c r="G85" s="614"/>
      <c r="H85" s="614"/>
    </row>
    <row r="86" spans="3:8">
      <c r="C86" s="614"/>
      <c r="D86" s="614"/>
      <c r="E86" s="614"/>
      <c r="F86" s="614"/>
      <c r="G86" s="614"/>
      <c r="H86" s="614"/>
    </row>
    <row r="87" spans="3:8">
      <c r="C87" s="614"/>
      <c r="D87" s="614"/>
      <c r="E87" s="614"/>
      <c r="F87" s="614"/>
      <c r="G87" s="614"/>
      <c r="H87" s="614"/>
    </row>
    <row r="88" spans="3:8">
      <c r="C88" s="614"/>
      <c r="D88" s="614"/>
      <c r="E88" s="614"/>
      <c r="F88" s="614"/>
      <c r="G88" s="614"/>
      <c r="H88" s="614"/>
    </row>
    <row r="89" spans="3:8">
      <c r="C89" s="614"/>
      <c r="D89" s="614"/>
      <c r="E89" s="614"/>
      <c r="F89" s="614"/>
      <c r="G89" s="614"/>
      <c r="H89" s="614"/>
    </row>
    <row r="90" spans="3:8">
      <c r="C90" s="614"/>
      <c r="D90" s="614"/>
      <c r="E90" s="614"/>
      <c r="F90" s="614"/>
      <c r="G90" s="614"/>
      <c r="H90" s="614"/>
    </row>
    <row r="91" spans="3:8">
      <c r="C91" s="614"/>
      <c r="D91" s="614"/>
      <c r="E91" s="614"/>
      <c r="F91" s="614"/>
      <c r="G91" s="614"/>
      <c r="H91" s="614"/>
    </row>
    <row r="92" spans="3:8">
      <c r="C92" s="614"/>
      <c r="D92" s="614"/>
      <c r="E92" s="614"/>
      <c r="F92" s="614"/>
      <c r="G92" s="614"/>
      <c r="H92" s="614"/>
    </row>
    <row r="93" spans="3:8">
      <c r="C93" s="614"/>
      <c r="D93" s="614"/>
      <c r="E93" s="614"/>
      <c r="F93" s="614"/>
      <c r="G93" s="614"/>
      <c r="H93" s="614"/>
    </row>
    <row r="94" spans="3:8">
      <c r="C94" s="614"/>
      <c r="D94" s="614"/>
      <c r="E94" s="614"/>
      <c r="F94" s="614"/>
      <c r="G94" s="614"/>
      <c r="H94" s="614"/>
    </row>
    <row r="95" spans="3:8">
      <c r="C95" s="614"/>
      <c r="D95" s="614"/>
      <c r="E95" s="614"/>
      <c r="F95" s="614"/>
      <c r="G95" s="614"/>
      <c r="H95" s="614"/>
    </row>
    <row r="96" spans="3:8">
      <c r="C96" s="614"/>
      <c r="D96" s="614"/>
      <c r="E96" s="614"/>
      <c r="F96" s="614"/>
      <c r="G96" s="614"/>
      <c r="H96" s="614"/>
    </row>
    <row r="97" spans="3:8">
      <c r="C97" s="614"/>
      <c r="D97" s="614"/>
      <c r="E97" s="614"/>
      <c r="F97" s="614"/>
      <c r="G97" s="614"/>
      <c r="H97" s="614"/>
    </row>
    <row r="98" spans="3:8">
      <c r="C98" s="614"/>
      <c r="D98" s="614"/>
      <c r="E98" s="614"/>
      <c r="F98" s="614"/>
      <c r="G98" s="614"/>
      <c r="H98" s="614"/>
    </row>
    <row r="99" spans="3:8">
      <c r="C99" s="614"/>
      <c r="D99" s="614"/>
      <c r="E99" s="614"/>
      <c r="F99" s="614"/>
      <c r="G99" s="614"/>
      <c r="H99" s="614"/>
    </row>
    <row r="100" spans="3:8">
      <c r="C100" s="614"/>
      <c r="D100" s="614"/>
      <c r="E100" s="614"/>
      <c r="F100" s="614"/>
      <c r="G100" s="614"/>
      <c r="H100" s="614"/>
    </row>
    <row r="101" spans="3:8">
      <c r="C101" s="614"/>
      <c r="D101" s="614"/>
      <c r="E101" s="614"/>
      <c r="F101" s="614"/>
      <c r="G101" s="614"/>
      <c r="H101" s="614"/>
    </row>
    <row r="102" spans="3:8">
      <c r="C102" s="614"/>
      <c r="D102" s="614"/>
      <c r="E102" s="614"/>
      <c r="F102" s="614"/>
      <c r="G102" s="614"/>
      <c r="H102" s="614"/>
    </row>
    <row r="103" spans="3:8">
      <c r="C103" s="614"/>
      <c r="D103" s="614"/>
      <c r="E103" s="614"/>
      <c r="F103" s="614"/>
      <c r="G103" s="614"/>
      <c r="H103" s="614"/>
    </row>
    <row r="104" spans="3:8">
      <c r="C104" s="614"/>
      <c r="D104" s="614"/>
      <c r="E104" s="614"/>
      <c r="F104" s="614"/>
      <c r="G104" s="614"/>
      <c r="H104" s="614"/>
    </row>
    <row r="105" spans="3:8">
      <c r="C105" s="614"/>
      <c r="D105" s="614"/>
      <c r="E105" s="614"/>
      <c r="F105" s="614"/>
      <c r="G105" s="614"/>
      <c r="H105" s="614"/>
    </row>
    <row r="106" spans="3:8">
      <c r="C106" s="614"/>
      <c r="D106" s="614"/>
      <c r="E106" s="614"/>
      <c r="F106" s="614"/>
      <c r="G106" s="614"/>
      <c r="H106" s="614"/>
    </row>
    <row r="107" spans="3:8">
      <c r="C107" s="614"/>
      <c r="D107" s="614"/>
      <c r="E107" s="614"/>
      <c r="F107" s="614"/>
      <c r="G107" s="614"/>
      <c r="H107" s="614"/>
    </row>
    <row r="108" spans="3:8">
      <c r="C108" s="614"/>
      <c r="D108" s="614"/>
      <c r="E108" s="614"/>
      <c r="F108" s="614"/>
      <c r="G108" s="614"/>
      <c r="H108" s="614"/>
    </row>
    <row r="109" spans="3:8">
      <c r="C109" s="614"/>
      <c r="D109" s="614"/>
      <c r="E109" s="614"/>
      <c r="F109" s="614"/>
      <c r="G109" s="614"/>
      <c r="H109" s="614"/>
    </row>
    <row r="110" spans="3:8">
      <c r="C110" s="614"/>
      <c r="D110" s="614"/>
      <c r="E110" s="614"/>
      <c r="F110" s="614"/>
      <c r="G110" s="614"/>
      <c r="H110" s="614"/>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50"/>
  <sheetViews>
    <sheetView topLeftCell="A3" zoomScale="80" zoomScaleNormal="80" workbookViewId="0">
      <selection activeCell="C40" sqref="C40"/>
    </sheetView>
  </sheetViews>
  <sheetFormatPr defaultRowHeight="15"/>
  <cols>
    <col min="1" max="1" width="8.7109375" style="398"/>
    <col min="2" max="2" width="87.7109375" bestFit="1" customWidth="1"/>
    <col min="3" max="8" width="15.42578125" customWidth="1"/>
  </cols>
  <sheetData>
    <row r="1" spans="1:8" s="5" customFormat="1" ht="14.25">
      <c r="A1" s="2" t="s">
        <v>30</v>
      </c>
      <c r="B1" s="3" t="str">
        <f>'Info '!C2</f>
        <v>JSC "VTB Bank (Georgia)"</v>
      </c>
      <c r="C1" s="3"/>
      <c r="D1" s="4"/>
      <c r="E1" s="4"/>
      <c r="F1" s="4"/>
      <c r="G1" s="4"/>
    </row>
    <row r="2" spans="1:8" s="5" customFormat="1" ht="14.25">
      <c r="A2" s="2" t="s">
        <v>31</v>
      </c>
      <c r="B2" s="326">
        <f>'Info '!D2</f>
        <v>45747</v>
      </c>
      <c r="C2" s="6"/>
      <c r="D2" s="7"/>
      <c r="E2" s="7"/>
      <c r="F2" s="7"/>
      <c r="G2" s="7"/>
      <c r="H2" s="8"/>
    </row>
    <row r="3" spans="1:8" ht="15.75" thickBot="1">
      <c r="A3"/>
    </row>
    <row r="4" spans="1:8">
      <c r="A4" s="756" t="s">
        <v>6</v>
      </c>
      <c r="B4" s="757" t="s">
        <v>94</v>
      </c>
      <c r="C4" s="747" t="s">
        <v>558</v>
      </c>
      <c r="D4" s="747"/>
      <c r="E4" s="747"/>
      <c r="F4" s="747" t="s">
        <v>559</v>
      </c>
      <c r="G4" s="747"/>
      <c r="H4" s="748"/>
    </row>
    <row r="5" spans="1:8">
      <c r="A5" s="756"/>
      <c r="B5" s="757"/>
      <c r="C5" s="400" t="s">
        <v>32</v>
      </c>
      <c r="D5" s="400" t="s">
        <v>33</v>
      </c>
      <c r="E5" s="400" t="s">
        <v>34</v>
      </c>
      <c r="F5" s="400" t="s">
        <v>32</v>
      </c>
      <c r="G5" s="400" t="s">
        <v>33</v>
      </c>
      <c r="H5" s="400" t="s">
        <v>34</v>
      </c>
    </row>
    <row r="6" spans="1:8" ht="15.75">
      <c r="A6" s="385">
        <v>1</v>
      </c>
      <c r="B6" s="414" t="s">
        <v>657</v>
      </c>
      <c r="C6" s="688"/>
      <c r="D6" s="688"/>
      <c r="E6" s="689">
        <v>0</v>
      </c>
      <c r="F6" s="688"/>
      <c r="G6" s="688"/>
      <c r="H6" s="690">
        <v>0</v>
      </c>
    </row>
    <row r="7" spans="1:8" ht="15.75">
      <c r="A7" s="385">
        <v>2</v>
      </c>
      <c r="B7" s="414" t="s">
        <v>196</v>
      </c>
      <c r="C7" s="688"/>
      <c r="D7" s="688"/>
      <c r="E7" s="689">
        <f t="shared" ref="E7:E42" si="0">C7+D7</f>
        <v>0</v>
      </c>
      <c r="F7" s="688"/>
      <c r="G7" s="688"/>
      <c r="H7" s="690">
        <f t="shared" ref="H7:H42" si="1">F7+G7</f>
        <v>0</v>
      </c>
    </row>
    <row r="8" spans="1:8" ht="15.75">
      <c r="A8" s="385">
        <v>3</v>
      </c>
      <c r="B8" s="414" t="s">
        <v>206</v>
      </c>
      <c r="C8" s="688">
        <v>31338203</v>
      </c>
      <c r="D8" s="688">
        <v>3243676686</v>
      </c>
      <c r="E8" s="689">
        <f t="shared" si="0"/>
        <v>3275014889</v>
      </c>
      <c r="F8" s="688">
        <v>57892348.840000004</v>
      </c>
      <c r="G8" s="688">
        <v>3366820350.3899999</v>
      </c>
      <c r="H8" s="690">
        <f t="shared" si="1"/>
        <v>3424712699.23</v>
      </c>
    </row>
    <row r="9" spans="1:8" ht="15.75">
      <c r="A9" s="385">
        <v>3.1</v>
      </c>
      <c r="B9" s="415" t="s">
        <v>197</v>
      </c>
      <c r="C9" s="688">
        <v>31338203</v>
      </c>
      <c r="D9" s="688">
        <v>3219362510.9032998</v>
      </c>
      <c r="E9" s="689">
        <f t="shared" si="0"/>
        <v>3250700713.9032998</v>
      </c>
      <c r="F9" s="688">
        <v>57892348.840000004</v>
      </c>
      <c r="G9" s="688">
        <v>3242098172.9549999</v>
      </c>
      <c r="H9" s="690">
        <f t="shared" si="1"/>
        <v>3299990521.7950001</v>
      </c>
    </row>
    <row r="10" spans="1:8" ht="15.75">
      <c r="A10" s="385">
        <v>3.2</v>
      </c>
      <c r="B10" s="415" t="s">
        <v>193</v>
      </c>
      <c r="C10" s="688">
        <v>0</v>
      </c>
      <c r="D10" s="688">
        <v>24314175.096700002</v>
      </c>
      <c r="E10" s="689">
        <f t="shared" si="0"/>
        <v>24314175.096700002</v>
      </c>
      <c r="F10" s="688">
        <v>0</v>
      </c>
      <c r="G10" s="688">
        <v>124722177.435</v>
      </c>
      <c r="H10" s="690">
        <f t="shared" si="1"/>
        <v>124722177.435</v>
      </c>
    </row>
    <row r="11" spans="1:8" ht="15.75">
      <c r="A11" s="385">
        <v>4</v>
      </c>
      <c r="B11" s="416" t="s">
        <v>195</v>
      </c>
      <c r="C11" s="688">
        <f>C12+C13</f>
        <v>0</v>
      </c>
      <c r="D11" s="688">
        <f>D12+D13</f>
        <v>0</v>
      </c>
      <c r="E11" s="689">
        <f t="shared" si="0"/>
        <v>0</v>
      </c>
      <c r="F11" s="688">
        <v>0</v>
      </c>
      <c r="G11" s="688">
        <v>0</v>
      </c>
      <c r="H11" s="690">
        <f t="shared" si="1"/>
        <v>0</v>
      </c>
    </row>
    <row r="12" spans="1:8" ht="15.75">
      <c r="A12" s="385">
        <v>4.0999999999999996</v>
      </c>
      <c r="B12" s="415" t="s">
        <v>179</v>
      </c>
      <c r="C12" s="688"/>
      <c r="D12" s="688"/>
      <c r="E12" s="689">
        <f t="shared" si="0"/>
        <v>0</v>
      </c>
      <c r="F12" s="688"/>
      <c r="G12" s="688"/>
      <c r="H12" s="690">
        <f t="shared" si="1"/>
        <v>0</v>
      </c>
    </row>
    <row r="13" spans="1:8" ht="15.75">
      <c r="A13" s="385">
        <v>4.2</v>
      </c>
      <c r="B13" s="415" t="s">
        <v>180</v>
      </c>
      <c r="C13" s="688"/>
      <c r="D13" s="688"/>
      <c r="E13" s="689">
        <f t="shared" si="0"/>
        <v>0</v>
      </c>
      <c r="F13" s="688"/>
      <c r="G13" s="688"/>
      <c r="H13" s="690">
        <f t="shared" si="1"/>
        <v>0</v>
      </c>
    </row>
    <row r="14" spans="1:8" ht="15.75">
      <c r="A14" s="385">
        <v>5</v>
      </c>
      <c r="B14" s="416" t="s">
        <v>205</v>
      </c>
      <c r="C14" s="688">
        <v>24287780</v>
      </c>
      <c r="D14" s="688">
        <v>598193576.39549994</v>
      </c>
      <c r="E14" s="689">
        <f t="shared" si="0"/>
        <v>622481356.39549994</v>
      </c>
      <c r="F14" s="688">
        <v>26307780</v>
      </c>
      <c r="G14" s="688">
        <v>627354062.12150002</v>
      </c>
      <c r="H14" s="690">
        <f t="shared" si="1"/>
        <v>653661842.12150002</v>
      </c>
    </row>
    <row r="15" spans="1:8" ht="15.75">
      <c r="A15" s="385">
        <v>5.0999999999999996</v>
      </c>
      <c r="B15" s="417" t="s">
        <v>183</v>
      </c>
      <c r="C15" s="688">
        <v>230000</v>
      </c>
      <c r="D15" s="688">
        <v>293090.27759999997</v>
      </c>
      <c r="E15" s="689">
        <f t="shared" si="0"/>
        <v>523090.27759999997</v>
      </c>
      <c r="F15" s="688">
        <v>2250000</v>
      </c>
      <c r="G15" s="688">
        <v>610460.51850000001</v>
      </c>
      <c r="H15" s="690">
        <f t="shared" si="1"/>
        <v>2860460.5185000002</v>
      </c>
    </row>
    <row r="16" spans="1:8" ht="15.75">
      <c r="A16" s="385">
        <v>5.2</v>
      </c>
      <c r="B16" s="417" t="s">
        <v>182</v>
      </c>
      <c r="C16" s="688">
        <v>0</v>
      </c>
      <c r="D16" s="688">
        <v>74018.439799999993</v>
      </c>
      <c r="E16" s="689">
        <f t="shared" si="0"/>
        <v>74018.439799999993</v>
      </c>
      <c r="F16" s="688">
        <v>0</v>
      </c>
      <c r="G16" s="688">
        <v>72092.617599999998</v>
      </c>
      <c r="H16" s="690">
        <f t="shared" si="1"/>
        <v>72092.617599999998</v>
      </c>
    </row>
    <row r="17" spans="1:8" ht="15.75">
      <c r="A17" s="385">
        <v>5.3</v>
      </c>
      <c r="B17" s="417" t="s">
        <v>181</v>
      </c>
      <c r="C17" s="688">
        <v>23225400</v>
      </c>
      <c r="D17" s="688">
        <v>403472049.43349999</v>
      </c>
      <c r="E17" s="689">
        <f t="shared" si="0"/>
        <v>426697449.43349999</v>
      </c>
      <c r="F17" s="688">
        <v>23225400</v>
      </c>
      <c r="G17" s="688">
        <v>407968650.77520001</v>
      </c>
      <c r="H17" s="690">
        <f t="shared" si="1"/>
        <v>431194050.77520001</v>
      </c>
    </row>
    <row r="18" spans="1:8" ht="15.75">
      <c r="A18" s="385" t="s">
        <v>15</v>
      </c>
      <c r="B18" s="418" t="s">
        <v>36</v>
      </c>
      <c r="C18" s="688">
        <v>138000</v>
      </c>
      <c r="D18" s="688">
        <v>33932632.600000001</v>
      </c>
      <c r="E18" s="689">
        <f t="shared" si="0"/>
        <v>34070632.600000001</v>
      </c>
      <c r="F18" s="688">
        <v>138000</v>
      </c>
      <c r="G18" s="688">
        <v>34026814.850000001</v>
      </c>
      <c r="H18" s="690">
        <f t="shared" si="1"/>
        <v>34164814.850000001</v>
      </c>
    </row>
    <row r="19" spans="1:8" ht="15.75">
      <c r="A19" s="385" t="s">
        <v>16</v>
      </c>
      <c r="B19" s="418" t="s">
        <v>37</v>
      </c>
      <c r="C19" s="688">
        <v>23074400</v>
      </c>
      <c r="D19" s="688">
        <v>269144686.80040002</v>
      </c>
      <c r="E19" s="689">
        <f t="shared" si="0"/>
        <v>292219086.80040002</v>
      </c>
      <c r="F19" s="688">
        <v>23074400</v>
      </c>
      <c r="G19" s="688">
        <v>270788974.63</v>
      </c>
      <c r="H19" s="690">
        <f t="shared" si="1"/>
        <v>293863374.63</v>
      </c>
    </row>
    <row r="20" spans="1:8" ht="15.75">
      <c r="A20" s="385" t="s">
        <v>17</v>
      </c>
      <c r="B20" s="418" t="s">
        <v>38</v>
      </c>
      <c r="C20" s="688">
        <v>0</v>
      </c>
      <c r="D20" s="688">
        <v>18286318.399999999</v>
      </c>
      <c r="E20" s="689">
        <f t="shared" si="0"/>
        <v>18286318.399999999</v>
      </c>
      <c r="F20" s="688">
        <v>0</v>
      </c>
      <c r="G20" s="688">
        <v>17810542.399999999</v>
      </c>
      <c r="H20" s="690">
        <f t="shared" si="1"/>
        <v>17810542.399999999</v>
      </c>
    </row>
    <row r="21" spans="1:8" ht="15.75">
      <c r="A21" s="385" t="s">
        <v>18</v>
      </c>
      <c r="B21" s="418" t="s">
        <v>39</v>
      </c>
      <c r="C21" s="688">
        <v>13000</v>
      </c>
      <c r="D21" s="688">
        <v>39617898.248499997</v>
      </c>
      <c r="E21" s="689">
        <f t="shared" si="0"/>
        <v>39630898.248499997</v>
      </c>
      <c r="F21" s="688">
        <v>13000</v>
      </c>
      <c r="G21" s="688">
        <v>43957329.654600002</v>
      </c>
      <c r="H21" s="690">
        <f t="shared" si="1"/>
        <v>43970329.654600002</v>
      </c>
    </row>
    <row r="22" spans="1:8" ht="15.75">
      <c r="A22" s="385" t="s">
        <v>19</v>
      </c>
      <c r="B22" s="418" t="s">
        <v>40</v>
      </c>
      <c r="C22" s="688">
        <v>0</v>
      </c>
      <c r="D22" s="688">
        <v>42490513.384599999</v>
      </c>
      <c r="E22" s="689">
        <f t="shared" si="0"/>
        <v>42490513.384599999</v>
      </c>
      <c r="F22" s="688">
        <v>0</v>
      </c>
      <c r="G22" s="688">
        <v>41384989.240599997</v>
      </c>
      <c r="H22" s="690">
        <f t="shared" si="1"/>
        <v>41384989.240599997</v>
      </c>
    </row>
    <row r="23" spans="1:8" ht="15.75">
      <c r="A23" s="385">
        <v>5.4</v>
      </c>
      <c r="B23" s="417" t="s">
        <v>184</v>
      </c>
      <c r="C23" s="688">
        <v>804767</v>
      </c>
      <c r="D23" s="688">
        <v>130863215.33409999</v>
      </c>
      <c r="E23" s="689">
        <f t="shared" si="0"/>
        <v>131667982.33409999</v>
      </c>
      <c r="F23" s="688">
        <v>804767</v>
      </c>
      <c r="G23" s="688">
        <v>156863578.33289999</v>
      </c>
      <c r="H23" s="690">
        <f t="shared" si="1"/>
        <v>157668345.33289999</v>
      </c>
    </row>
    <row r="24" spans="1:8" ht="15.75">
      <c r="A24" s="385">
        <v>5.5</v>
      </c>
      <c r="B24" s="417" t="s">
        <v>185</v>
      </c>
      <c r="C24" s="688">
        <v>5</v>
      </c>
      <c r="D24" s="688">
        <v>55346002.767300002</v>
      </c>
      <c r="E24" s="689">
        <f t="shared" si="0"/>
        <v>55346007.767300002</v>
      </c>
      <c r="F24" s="688">
        <v>5</v>
      </c>
      <c r="G24" s="688">
        <v>53906002.695299998</v>
      </c>
      <c r="H24" s="690">
        <f t="shared" si="1"/>
        <v>53906007.695299998</v>
      </c>
    </row>
    <row r="25" spans="1:8" ht="15.75">
      <c r="A25" s="385">
        <v>5.6</v>
      </c>
      <c r="B25" s="417" t="s">
        <v>186</v>
      </c>
      <c r="C25" s="688">
        <v>0</v>
      </c>
      <c r="D25" s="688">
        <v>7748440</v>
      </c>
      <c r="E25" s="689">
        <f t="shared" si="0"/>
        <v>7748440</v>
      </c>
      <c r="F25" s="688">
        <v>0</v>
      </c>
      <c r="G25" s="688">
        <v>7546840</v>
      </c>
      <c r="H25" s="690">
        <f t="shared" si="1"/>
        <v>7546840</v>
      </c>
    </row>
    <row r="26" spans="1:8" ht="15.75">
      <c r="A26" s="385">
        <v>5.7</v>
      </c>
      <c r="B26" s="417" t="s">
        <v>40</v>
      </c>
      <c r="C26" s="688">
        <v>27608</v>
      </c>
      <c r="D26" s="688">
        <v>396760.14319999999</v>
      </c>
      <c r="E26" s="689">
        <f t="shared" si="0"/>
        <v>424368.14319999999</v>
      </c>
      <c r="F26" s="688">
        <v>27608</v>
      </c>
      <c r="G26" s="688">
        <v>386437.18199999997</v>
      </c>
      <c r="H26" s="690">
        <f t="shared" si="1"/>
        <v>414045.18199999997</v>
      </c>
    </row>
    <row r="27" spans="1:8" ht="15.75">
      <c r="A27" s="385">
        <v>6</v>
      </c>
      <c r="B27" s="419" t="s">
        <v>658</v>
      </c>
      <c r="C27" s="688">
        <v>0</v>
      </c>
      <c r="D27" s="688">
        <v>0</v>
      </c>
      <c r="E27" s="689">
        <f t="shared" si="0"/>
        <v>0</v>
      </c>
      <c r="F27" s="688"/>
      <c r="G27" s="688"/>
      <c r="H27" s="690">
        <f t="shared" si="1"/>
        <v>0</v>
      </c>
    </row>
    <row r="28" spans="1:8" ht="15.75">
      <c r="A28" s="385">
        <v>7</v>
      </c>
      <c r="B28" s="419" t="s">
        <v>659</v>
      </c>
      <c r="C28" s="688">
        <v>200000</v>
      </c>
      <c r="D28" s="688">
        <v>16019</v>
      </c>
      <c r="E28" s="689">
        <f t="shared" si="0"/>
        <v>216019</v>
      </c>
      <c r="F28" s="688">
        <v>2320000</v>
      </c>
      <c r="G28" s="688">
        <v>15602.09</v>
      </c>
      <c r="H28" s="690">
        <f t="shared" si="1"/>
        <v>2335602.09</v>
      </c>
    </row>
    <row r="29" spans="1:8" ht="15.75">
      <c r="A29" s="385">
        <v>8</v>
      </c>
      <c r="B29" s="419" t="s">
        <v>194</v>
      </c>
      <c r="C29" s="688"/>
      <c r="D29" s="688"/>
      <c r="E29" s="689">
        <f t="shared" si="0"/>
        <v>0</v>
      </c>
      <c r="F29" s="688"/>
      <c r="G29" s="688"/>
      <c r="H29" s="690">
        <f t="shared" si="1"/>
        <v>0</v>
      </c>
    </row>
    <row r="30" spans="1:8" ht="15.75">
      <c r="A30" s="385">
        <v>9</v>
      </c>
      <c r="B30" s="420" t="s">
        <v>211</v>
      </c>
      <c r="C30" s="688">
        <f>C31+C32+C33+C34+C35+C36+C37</f>
        <v>0</v>
      </c>
      <c r="D30" s="688">
        <f>D31+D32+D33+D34+D35+D36+D37</f>
        <v>0</v>
      </c>
      <c r="E30" s="689">
        <f t="shared" si="0"/>
        <v>0</v>
      </c>
      <c r="F30" s="688">
        <v>0</v>
      </c>
      <c r="G30" s="688">
        <v>0</v>
      </c>
      <c r="H30" s="690">
        <f t="shared" si="1"/>
        <v>0</v>
      </c>
    </row>
    <row r="31" spans="1:8" ht="15.75">
      <c r="A31" s="385">
        <v>9.1</v>
      </c>
      <c r="B31" s="421" t="s">
        <v>201</v>
      </c>
      <c r="C31" s="688"/>
      <c r="D31" s="688"/>
      <c r="E31" s="689">
        <f t="shared" si="0"/>
        <v>0</v>
      </c>
      <c r="F31" s="688"/>
      <c r="G31" s="688"/>
      <c r="H31" s="690">
        <f t="shared" si="1"/>
        <v>0</v>
      </c>
    </row>
    <row r="32" spans="1:8" ht="15.75">
      <c r="A32" s="385">
        <v>9.1999999999999993</v>
      </c>
      <c r="B32" s="421" t="s">
        <v>202</v>
      </c>
      <c r="C32" s="688"/>
      <c r="D32" s="688"/>
      <c r="E32" s="689">
        <f t="shared" si="0"/>
        <v>0</v>
      </c>
      <c r="F32" s="688"/>
      <c r="G32" s="688"/>
      <c r="H32" s="690">
        <f t="shared" si="1"/>
        <v>0</v>
      </c>
    </row>
    <row r="33" spans="1:8" ht="15.75">
      <c r="A33" s="385">
        <v>9.3000000000000007</v>
      </c>
      <c r="B33" s="421" t="s">
        <v>198</v>
      </c>
      <c r="C33" s="688"/>
      <c r="D33" s="688"/>
      <c r="E33" s="689">
        <f t="shared" si="0"/>
        <v>0</v>
      </c>
      <c r="F33" s="688"/>
      <c r="G33" s="688"/>
      <c r="H33" s="690">
        <f t="shared" si="1"/>
        <v>0</v>
      </c>
    </row>
    <row r="34" spans="1:8" ht="15.75">
      <c r="A34" s="385">
        <v>9.4</v>
      </c>
      <c r="B34" s="421" t="s">
        <v>199</v>
      </c>
      <c r="C34" s="688"/>
      <c r="D34" s="688"/>
      <c r="E34" s="689">
        <f t="shared" si="0"/>
        <v>0</v>
      </c>
      <c r="F34" s="688"/>
      <c r="G34" s="688"/>
      <c r="H34" s="690">
        <f t="shared" si="1"/>
        <v>0</v>
      </c>
    </row>
    <row r="35" spans="1:8" ht="15.75">
      <c r="A35" s="385">
        <v>9.5</v>
      </c>
      <c r="B35" s="421" t="s">
        <v>200</v>
      </c>
      <c r="C35" s="688"/>
      <c r="D35" s="688"/>
      <c r="E35" s="689">
        <f t="shared" si="0"/>
        <v>0</v>
      </c>
      <c r="F35" s="688"/>
      <c r="G35" s="688"/>
      <c r="H35" s="690">
        <f t="shared" si="1"/>
        <v>0</v>
      </c>
    </row>
    <row r="36" spans="1:8" ht="15.75">
      <c r="A36" s="385">
        <v>9.6</v>
      </c>
      <c r="B36" s="421" t="s">
        <v>203</v>
      </c>
      <c r="C36" s="688"/>
      <c r="D36" s="688"/>
      <c r="E36" s="689">
        <f t="shared" si="0"/>
        <v>0</v>
      </c>
      <c r="F36" s="688"/>
      <c r="G36" s="688"/>
      <c r="H36" s="690">
        <f t="shared" si="1"/>
        <v>0</v>
      </c>
    </row>
    <row r="37" spans="1:8" ht="15.75">
      <c r="A37" s="385">
        <v>9.6999999999999993</v>
      </c>
      <c r="B37" s="421" t="s">
        <v>204</v>
      </c>
      <c r="C37" s="688"/>
      <c r="D37" s="688"/>
      <c r="E37" s="689">
        <f t="shared" si="0"/>
        <v>0</v>
      </c>
      <c r="F37" s="688"/>
      <c r="G37" s="688"/>
      <c r="H37" s="690">
        <f t="shared" si="1"/>
        <v>0</v>
      </c>
    </row>
    <row r="38" spans="1:8" ht="15.75">
      <c r="A38" s="385">
        <v>10</v>
      </c>
      <c r="B38" s="416" t="s">
        <v>207</v>
      </c>
      <c r="C38" s="688">
        <f>SUM(C39:C42)</f>
        <v>23141135.759999998</v>
      </c>
      <c r="D38" s="688">
        <f>SUM(D39:D42)</f>
        <v>13769746.720000003</v>
      </c>
      <c r="E38" s="689">
        <f t="shared" si="0"/>
        <v>36910882.480000004</v>
      </c>
      <c r="F38" s="688">
        <v>19357013.41</v>
      </c>
      <c r="G38" s="688">
        <v>9396156.0700000003</v>
      </c>
      <c r="H38" s="690">
        <f t="shared" si="1"/>
        <v>28753169.48</v>
      </c>
    </row>
    <row r="39" spans="1:8" ht="15.75">
      <c r="A39" s="385">
        <v>10.1</v>
      </c>
      <c r="B39" s="422" t="s">
        <v>208</v>
      </c>
      <c r="C39" s="688">
        <v>0</v>
      </c>
      <c r="D39" s="688">
        <v>0</v>
      </c>
      <c r="E39" s="689">
        <f t="shared" si="0"/>
        <v>0</v>
      </c>
      <c r="F39" s="688">
        <v>2320</v>
      </c>
      <c r="G39" s="688">
        <v>0</v>
      </c>
      <c r="H39" s="690">
        <f t="shared" si="1"/>
        <v>2320</v>
      </c>
    </row>
    <row r="40" spans="1:8" ht="15.75">
      <c r="A40" s="385">
        <v>10.199999999999999</v>
      </c>
      <c r="B40" s="422" t="s">
        <v>209</v>
      </c>
      <c r="C40" s="688">
        <v>3473733.58</v>
      </c>
      <c r="D40" s="688">
        <v>0</v>
      </c>
      <c r="E40" s="689">
        <f t="shared" si="0"/>
        <v>3473733.58</v>
      </c>
      <c r="F40" s="688">
        <v>28</v>
      </c>
      <c r="G40" s="688">
        <v>0</v>
      </c>
      <c r="H40" s="690">
        <f t="shared" si="1"/>
        <v>28</v>
      </c>
    </row>
    <row r="41" spans="1:8" ht="15.75">
      <c r="A41" s="385">
        <v>10.3</v>
      </c>
      <c r="B41" s="422" t="s">
        <v>212</v>
      </c>
      <c r="C41" s="688">
        <v>10964386.869999999</v>
      </c>
      <c r="D41" s="688">
        <v>1893468.96</v>
      </c>
      <c r="E41" s="689">
        <f t="shared" si="0"/>
        <v>12857855.829999998</v>
      </c>
      <c r="F41" s="688">
        <v>11125239.16</v>
      </c>
      <c r="G41" s="688">
        <v>1845589.2599999998</v>
      </c>
      <c r="H41" s="690">
        <f t="shared" si="1"/>
        <v>12970828.42</v>
      </c>
    </row>
    <row r="42" spans="1:8" ht="25.5">
      <c r="A42" s="385">
        <v>10.4</v>
      </c>
      <c r="B42" s="422" t="s">
        <v>213</v>
      </c>
      <c r="C42" s="688">
        <v>8703015.3100000005</v>
      </c>
      <c r="D42" s="688">
        <v>11876277.760000002</v>
      </c>
      <c r="E42" s="689">
        <f t="shared" si="0"/>
        <v>20579293.07</v>
      </c>
      <c r="F42" s="688">
        <v>8229426.25</v>
      </c>
      <c r="G42" s="688">
        <v>7550566.8100000005</v>
      </c>
      <c r="H42" s="690">
        <f t="shared" si="1"/>
        <v>15779993.060000001</v>
      </c>
    </row>
    <row r="43" spans="1:8" ht="16.5" thickBot="1">
      <c r="A43" s="385">
        <v>11</v>
      </c>
      <c r="B43" s="139" t="s">
        <v>210</v>
      </c>
      <c r="C43" s="688"/>
      <c r="D43" s="688"/>
      <c r="E43" s="689">
        <f t="shared" ref="E43" si="2">C43+D43</f>
        <v>0</v>
      </c>
      <c r="F43" s="688"/>
      <c r="G43" s="688"/>
      <c r="H43" s="690">
        <f t="shared" ref="H43" si="3">F43+G43</f>
        <v>0</v>
      </c>
    </row>
    <row r="44" spans="1:8" ht="15.75">
      <c r="C44" s="423"/>
      <c r="D44" s="423"/>
      <c r="E44" s="423"/>
      <c r="F44" s="423"/>
      <c r="G44" s="423"/>
      <c r="H44" s="423"/>
    </row>
    <row r="45" spans="1:8" ht="15.75">
      <c r="C45" s="423"/>
      <c r="D45" s="423"/>
      <c r="E45" s="423"/>
      <c r="F45" s="423"/>
      <c r="G45" s="423"/>
      <c r="H45" s="423"/>
    </row>
    <row r="46" spans="1:8" ht="15.75">
      <c r="C46" s="423"/>
      <c r="D46" s="423"/>
      <c r="E46" s="423"/>
      <c r="F46" s="423"/>
      <c r="G46" s="423"/>
      <c r="H46" s="423"/>
    </row>
    <row r="47" spans="1:8" ht="15.75">
      <c r="C47" s="423"/>
      <c r="D47" s="423"/>
      <c r="E47" s="423"/>
      <c r="F47" s="423"/>
      <c r="G47" s="423"/>
      <c r="H47" s="423"/>
    </row>
    <row r="48" spans="1:8">
      <c r="C48" s="614"/>
      <c r="D48" s="614"/>
      <c r="E48" s="614"/>
      <c r="F48" s="614"/>
      <c r="G48" s="614"/>
      <c r="H48" s="614"/>
    </row>
    <row r="49" spans="3:8">
      <c r="C49" s="614"/>
      <c r="D49" s="614"/>
      <c r="E49" s="614"/>
      <c r="F49" s="614"/>
      <c r="G49" s="614"/>
      <c r="H49" s="614"/>
    </row>
    <row r="50" spans="3:8">
      <c r="C50" s="614"/>
      <c r="D50" s="614"/>
      <c r="E50" s="614"/>
      <c r="F50" s="614"/>
      <c r="G50" s="614"/>
      <c r="H50" s="614"/>
    </row>
    <row r="51" spans="3:8">
      <c r="C51" s="614"/>
      <c r="D51" s="614"/>
      <c r="E51" s="614"/>
      <c r="F51" s="614"/>
      <c r="G51" s="614"/>
      <c r="H51" s="614"/>
    </row>
    <row r="52" spans="3:8">
      <c r="C52" s="614"/>
      <c r="D52" s="614"/>
      <c r="E52" s="614"/>
      <c r="F52" s="614"/>
      <c r="G52" s="614"/>
      <c r="H52" s="614"/>
    </row>
    <row r="53" spans="3:8">
      <c r="C53" s="614"/>
      <c r="D53" s="614"/>
      <c r="E53" s="614"/>
      <c r="F53" s="614"/>
      <c r="G53" s="614"/>
      <c r="H53" s="614"/>
    </row>
    <row r="54" spans="3:8">
      <c r="C54" s="614"/>
      <c r="D54" s="614"/>
      <c r="E54" s="614"/>
      <c r="F54" s="614"/>
      <c r="G54" s="614"/>
      <c r="H54" s="614"/>
    </row>
    <row r="55" spans="3:8">
      <c r="C55" s="614"/>
      <c r="D55" s="614"/>
      <c r="E55" s="614"/>
      <c r="F55" s="614"/>
      <c r="G55" s="614"/>
      <c r="H55" s="614"/>
    </row>
    <row r="56" spans="3:8">
      <c r="C56" s="614"/>
      <c r="D56" s="614"/>
      <c r="E56" s="614"/>
      <c r="F56" s="614"/>
      <c r="G56" s="614"/>
      <c r="H56" s="614"/>
    </row>
    <row r="57" spans="3:8">
      <c r="C57" s="614"/>
      <c r="D57" s="614"/>
      <c r="E57" s="614"/>
      <c r="F57" s="614"/>
      <c r="G57" s="614"/>
      <c r="H57" s="614"/>
    </row>
    <row r="58" spans="3:8">
      <c r="C58" s="614"/>
      <c r="D58" s="614"/>
      <c r="E58" s="614"/>
      <c r="F58" s="614"/>
      <c r="G58" s="614"/>
      <c r="H58" s="614"/>
    </row>
    <row r="59" spans="3:8">
      <c r="C59" s="614"/>
      <c r="D59" s="614"/>
      <c r="E59" s="614"/>
      <c r="F59" s="614"/>
      <c r="G59" s="614"/>
      <c r="H59" s="614"/>
    </row>
    <row r="60" spans="3:8">
      <c r="C60" s="614"/>
      <c r="D60" s="614"/>
      <c r="E60" s="614"/>
      <c r="F60" s="614"/>
      <c r="G60" s="614"/>
      <c r="H60" s="614"/>
    </row>
    <row r="61" spans="3:8">
      <c r="C61" s="614"/>
      <c r="D61" s="614"/>
      <c r="E61" s="614"/>
      <c r="F61" s="614"/>
      <c r="G61" s="614"/>
      <c r="H61" s="614"/>
    </row>
    <row r="62" spans="3:8">
      <c r="C62" s="614"/>
      <c r="D62" s="614"/>
      <c r="E62" s="614"/>
      <c r="F62" s="614"/>
      <c r="G62" s="614"/>
      <c r="H62" s="614"/>
    </row>
    <row r="63" spans="3:8">
      <c r="C63" s="614"/>
      <c r="D63" s="614"/>
      <c r="E63" s="614"/>
      <c r="F63" s="614"/>
      <c r="G63" s="614"/>
      <c r="H63" s="614"/>
    </row>
    <row r="64" spans="3:8">
      <c r="C64" s="614"/>
      <c r="D64" s="614"/>
      <c r="E64" s="614"/>
      <c r="F64" s="614"/>
      <c r="G64" s="614"/>
      <c r="H64" s="614"/>
    </row>
    <row r="65" spans="3:8">
      <c r="C65" s="614"/>
      <c r="D65" s="614"/>
      <c r="E65" s="614"/>
      <c r="F65" s="614"/>
      <c r="G65" s="614"/>
      <c r="H65" s="614"/>
    </row>
    <row r="66" spans="3:8">
      <c r="C66" s="614"/>
      <c r="D66" s="614"/>
      <c r="E66" s="614"/>
      <c r="F66" s="614"/>
      <c r="G66" s="614"/>
      <c r="H66" s="614"/>
    </row>
    <row r="67" spans="3:8">
      <c r="C67" s="614"/>
      <c r="D67" s="614"/>
      <c r="E67" s="614"/>
      <c r="F67" s="614"/>
      <c r="G67" s="614"/>
      <c r="H67" s="614"/>
    </row>
    <row r="68" spans="3:8">
      <c r="C68" s="614"/>
      <c r="D68" s="614"/>
      <c r="E68" s="614"/>
      <c r="F68" s="614"/>
      <c r="G68" s="614"/>
      <c r="H68" s="614"/>
    </row>
    <row r="69" spans="3:8">
      <c r="C69" s="614"/>
      <c r="D69" s="614"/>
      <c r="E69" s="614"/>
      <c r="F69" s="614"/>
      <c r="G69" s="614"/>
      <c r="H69" s="614"/>
    </row>
    <row r="70" spans="3:8">
      <c r="C70" s="614"/>
      <c r="D70" s="614"/>
      <c r="E70" s="614"/>
      <c r="F70" s="614"/>
      <c r="G70" s="614"/>
      <c r="H70" s="614"/>
    </row>
    <row r="71" spans="3:8">
      <c r="C71" s="614"/>
      <c r="D71" s="614"/>
      <c r="E71" s="614"/>
      <c r="F71" s="614"/>
      <c r="G71" s="614"/>
      <c r="H71" s="614"/>
    </row>
    <row r="72" spans="3:8">
      <c r="C72" s="614"/>
      <c r="D72" s="614"/>
      <c r="E72" s="614"/>
      <c r="F72" s="614"/>
      <c r="G72" s="614"/>
      <c r="H72" s="614"/>
    </row>
    <row r="73" spans="3:8">
      <c r="C73" s="614"/>
      <c r="D73" s="614"/>
      <c r="E73" s="614"/>
      <c r="F73" s="614"/>
      <c r="G73" s="614"/>
      <c r="H73" s="614"/>
    </row>
    <row r="74" spans="3:8">
      <c r="C74" s="614"/>
      <c r="D74" s="614"/>
      <c r="E74" s="614"/>
      <c r="F74" s="614"/>
      <c r="G74" s="614"/>
      <c r="H74" s="614"/>
    </row>
    <row r="75" spans="3:8">
      <c r="C75" s="614"/>
      <c r="D75" s="614"/>
      <c r="E75" s="614"/>
      <c r="F75" s="614"/>
      <c r="G75" s="614"/>
      <c r="H75" s="614"/>
    </row>
    <row r="76" spans="3:8">
      <c r="C76" s="614"/>
      <c r="D76" s="614"/>
      <c r="E76" s="614"/>
      <c r="F76" s="614"/>
      <c r="G76" s="614"/>
      <c r="H76" s="614"/>
    </row>
    <row r="77" spans="3:8">
      <c r="C77" s="614"/>
      <c r="D77" s="614"/>
      <c r="E77" s="614"/>
      <c r="F77" s="614"/>
      <c r="G77" s="614"/>
      <c r="H77" s="614"/>
    </row>
    <row r="78" spans="3:8">
      <c r="C78" s="614"/>
      <c r="D78" s="614"/>
      <c r="E78" s="614"/>
      <c r="F78" s="614"/>
      <c r="G78" s="614"/>
      <c r="H78" s="614"/>
    </row>
    <row r="79" spans="3:8">
      <c r="C79" s="614"/>
      <c r="D79" s="614"/>
      <c r="E79" s="614"/>
      <c r="F79" s="614"/>
      <c r="G79" s="614"/>
      <c r="H79" s="614"/>
    </row>
    <row r="80" spans="3:8">
      <c r="C80" s="614"/>
      <c r="D80" s="614"/>
      <c r="E80" s="614"/>
      <c r="F80" s="614"/>
      <c r="G80" s="614"/>
      <c r="H80" s="614"/>
    </row>
    <row r="81" spans="3:8">
      <c r="C81" s="614"/>
      <c r="D81" s="614"/>
      <c r="E81" s="614"/>
      <c r="F81" s="614"/>
      <c r="G81" s="614"/>
      <c r="H81" s="614"/>
    </row>
    <row r="82" spans="3:8">
      <c r="C82" s="614"/>
      <c r="D82" s="614"/>
      <c r="E82" s="614"/>
      <c r="F82" s="614"/>
      <c r="G82" s="614"/>
      <c r="H82" s="614"/>
    </row>
    <row r="83" spans="3:8">
      <c r="C83" s="614"/>
      <c r="D83" s="614"/>
      <c r="E83" s="614"/>
      <c r="F83" s="614"/>
      <c r="G83" s="614"/>
      <c r="H83" s="614"/>
    </row>
    <row r="84" spans="3:8">
      <c r="C84" s="614"/>
      <c r="D84" s="614"/>
      <c r="E84" s="614"/>
      <c r="F84" s="614"/>
      <c r="G84" s="614"/>
      <c r="H84" s="614"/>
    </row>
    <row r="85" spans="3:8">
      <c r="C85" s="614"/>
      <c r="D85" s="614"/>
      <c r="E85" s="614"/>
      <c r="F85" s="614"/>
      <c r="G85" s="614"/>
      <c r="H85" s="614"/>
    </row>
    <row r="86" spans="3:8">
      <c r="C86" s="614"/>
      <c r="D86" s="614"/>
      <c r="E86" s="614"/>
      <c r="F86" s="614"/>
      <c r="G86" s="614"/>
      <c r="H86" s="614"/>
    </row>
    <row r="87" spans="3:8">
      <c r="C87" s="614"/>
      <c r="D87" s="614"/>
      <c r="E87" s="614"/>
      <c r="F87" s="614"/>
      <c r="G87" s="614"/>
      <c r="H87" s="614"/>
    </row>
    <row r="88" spans="3:8">
      <c r="C88" s="614"/>
      <c r="D88" s="614"/>
      <c r="E88" s="614"/>
      <c r="F88" s="614"/>
      <c r="G88" s="614"/>
      <c r="H88" s="614"/>
    </row>
    <row r="89" spans="3:8">
      <c r="C89" s="614"/>
      <c r="D89" s="614"/>
      <c r="E89" s="614"/>
      <c r="F89" s="614"/>
      <c r="G89" s="614"/>
      <c r="H89" s="614"/>
    </row>
    <row r="90" spans="3:8">
      <c r="C90" s="614"/>
      <c r="D90" s="614"/>
      <c r="E90" s="614"/>
      <c r="F90" s="614"/>
      <c r="G90" s="614"/>
      <c r="H90" s="614"/>
    </row>
    <row r="91" spans="3:8">
      <c r="C91" s="614"/>
      <c r="D91" s="614"/>
      <c r="E91" s="614"/>
      <c r="F91" s="614"/>
      <c r="G91" s="614"/>
      <c r="H91" s="614"/>
    </row>
    <row r="92" spans="3:8">
      <c r="C92" s="614"/>
      <c r="D92" s="614"/>
      <c r="E92" s="614"/>
      <c r="F92" s="614"/>
      <c r="G92" s="614"/>
      <c r="H92" s="614"/>
    </row>
    <row r="93" spans="3:8">
      <c r="C93" s="614"/>
      <c r="D93" s="614"/>
      <c r="E93" s="614"/>
      <c r="F93" s="614"/>
      <c r="G93" s="614"/>
      <c r="H93" s="614"/>
    </row>
    <row r="94" spans="3:8">
      <c r="C94" s="614"/>
      <c r="D94" s="614"/>
      <c r="E94" s="614"/>
      <c r="F94" s="614"/>
      <c r="G94" s="614"/>
      <c r="H94" s="614"/>
    </row>
    <row r="95" spans="3:8">
      <c r="C95" s="614"/>
      <c r="D95" s="614"/>
      <c r="E95" s="614"/>
      <c r="F95" s="614"/>
      <c r="G95" s="614"/>
      <c r="H95" s="614"/>
    </row>
    <row r="96" spans="3:8">
      <c r="C96" s="614"/>
      <c r="D96" s="614"/>
      <c r="E96" s="614"/>
      <c r="F96" s="614"/>
      <c r="G96" s="614"/>
      <c r="H96" s="614"/>
    </row>
    <row r="97" spans="3:8">
      <c r="C97" s="614"/>
      <c r="D97" s="614"/>
      <c r="E97" s="614"/>
      <c r="F97" s="614"/>
      <c r="G97" s="614"/>
      <c r="H97" s="614"/>
    </row>
    <row r="98" spans="3:8">
      <c r="C98" s="614"/>
      <c r="D98" s="614"/>
      <c r="E98" s="614"/>
      <c r="F98" s="614"/>
      <c r="G98" s="614"/>
      <c r="H98" s="614"/>
    </row>
    <row r="99" spans="3:8">
      <c r="C99" s="614"/>
      <c r="D99" s="614"/>
      <c r="E99" s="614"/>
      <c r="F99" s="614"/>
      <c r="G99" s="614"/>
      <c r="H99" s="614"/>
    </row>
    <row r="100" spans="3:8">
      <c r="C100" s="614"/>
      <c r="D100" s="614"/>
      <c r="E100" s="614"/>
      <c r="F100" s="614"/>
      <c r="G100" s="614"/>
      <c r="H100" s="614"/>
    </row>
    <row r="101" spans="3:8">
      <c r="C101" s="614"/>
      <c r="D101" s="614"/>
      <c r="E101" s="614"/>
      <c r="F101" s="614"/>
      <c r="G101" s="614"/>
      <c r="H101" s="614"/>
    </row>
    <row r="102" spans="3:8">
      <c r="C102" s="614"/>
      <c r="D102" s="614"/>
      <c r="E102" s="614"/>
      <c r="F102" s="614"/>
      <c r="G102" s="614"/>
      <c r="H102" s="614"/>
    </row>
    <row r="103" spans="3:8">
      <c r="C103" s="614"/>
      <c r="D103" s="614"/>
      <c r="E103" s="614"/>
      <c r="F103" s="614"/>
      <c r="G103" s="614"/>
      <c r="H103" s="614"/>
    </row>
    <row r="104" spans="3:8">
      <c r="C104" s="614"/>
      <c r="D104" s="614"/>
      <c r="E104" s="614"/>
      <c r="F104" s="614"/>
      <c r="G104" s="614"/>
      <c r="H104" s="614"/>
    </row>
    <row r="105" spans="3:8">
      <c r="C105" s="614"/>
      <c r="D105" s="614"/>
      <c r="E105" s="614"/>
      <c r="F105" s="614"/>
      <c r="G105" s="614"/>
      <c r="H105" s="614"/>
    </row>
    <row r="106" spans="3:8">
      <c r="C106" s="614"/>
      <c r="D106" s="614"/>
      <c r="E106" s="614"/>
      <c r="F106" s="614"/>
      <c r="G106" s="614"/>
      <c r="H106" s="614"/>
    </row>
    <row r="107" spans="3:8">
      <c r="C107" s="614"/>
      <c r="D107" s="614"/>
      <c r="E107" s="614"/>
      <c r="F107" s="614"/>
      <c r="G107" s="614"/>
      <c r="H107" s="614"/>
    </row>
    <row r="108" spans="3:8">
      <c r="C108" s="614"/>
      <c r="D108" s="614"/>
      <c r="E108" s="614"/>
      <c r="F108" s="614"/>
      <c r="G108" s="614"/>
      <c r="H108" s="614"/>
    </row>
    <row r="109" spans="3:8">
      <c r="C109" s="614"/>
      <c r="D109" s="614"/>
      <c r="E109" s="614"/>
      <c r="F109" s="614"/>
      <c r="G109" s="614"/>
      <c r="H109" s="614"/>
    </row>
    <row r="110" spans="3:8">
      <c r="C110" s="614"/>
      <c r="D110" s="614"/>
      <c r="E110" s="614"/>
      <c r="F110" s="614"/>
      <c r="G110" s="614"/>
      <c r="H110" s="614"/>
    </row>
    <row r="111" spans="3:8">
      <c r="C111" s="614"/>
      <c r="D111" s="614"/>
      <c r="E111" s="614"/>
      <c r="F111" s="614"/>
      <c r="G111" s="614"/>
      <c r="H111" s="614"/>
    </row>
    <row r="112" spans="3:8">
      <c r="C112" s="614"/>
      <c r="D112" s="614"/>
      <c r="E112" s="614"/>
      <c r="F112" s="614"/>
      <c r="G112" s="614"/>
      <c r="H112" s="614"/>
    </row>
    <row r="113" spans="3:8">
      <c r="C113" s="614"/>
      <c r="D113" s="614"/>
      <c r="E113" s="614"/>
      <c r="F113" s="614"/>
      <c r="G113" s="614"/>
      <c r="H113" s="614"/>
    </row>
    <row r="114" spans="3:8">
      <c r="C114" s="614"/>
      <c r="D114" s="614"/>
      <c r="E114" s="614"/>
      <c r="F114" s="614"/>
      <c r="G114" s="614"/>
      <c r="H114" s="614"/>
    </row>
    <row r="115" spans="3:8">
      <c r="C115" s="614"/>
      <c r="D115" s="614"/>
      <c r="E115" s="614"/>
      <c r="F115" s="614"/>
      <c r="G115" s="614"/>
      <c r="H115" s="614"/>
    </row>
    <row r="116" spans="3:8">
      <c r="C116" s="614"/>
      <c r="D116" s="614"/>
      <c r="E116" s="614"/>
      <c r="F116" s="614"/>
      <c r="G116" s="614"/>
      <c r="H116" s="614"/>
    </row>
    <row r="117" spans="3:8">
      <c r="C117" s="614"/>
      <c r="D117" s="614"/>
      <c r="E117" s="614"/>
      <c r="F117" s="614"/>
      <c r="G117" s="614"/>
      <c r="H117" s="614"/>
    </row>
    <row r="118" spans="3:8">
      <c r="C118" s="614"/>
      <c r="D118" s="614"/>
      <c r="E118" s="614"/>
      <c r="F118" s="614"/>
      <c r="G118" s="614"/>
      <c r="H118" s="614"/>
    </row>
    <row r="119" spans="3:8">
      <c r="C119" s="614"/>
      <c r="D119" s="614"/>
      <c r="E119" s="614"/>
      <c r="F119" s="614"/>
      <c r="G119" s="614"/>
      <c r="H119" s="614"/>
    </row>
    <row r="120" spans="3:8">
      <c r="C120" s="614"/>
      <c r="D120" s="614"/>
      <c r="E120" s="614"/>
      <c r="F120" s="614"/>
      <c r="G120" s="614"/>
      <c r="H120" s="614"/>
    </row>
    <row r="121" spans="3:8">
      <c r="C121" s="614"/>
      <c r="D121" s="614"/>
      <c r="E121" s="614"/>
      <c r="F121" s="614"/>
      <c r="G121" s="614"/>
      <c r="H121" s="614"/>
    </row>
    <row r="122" spans="3:8">
      <c r="C122" s="614"/>
      <c r="D122" s="614"/>
      <c r="E122" s="614"/>
      <c r="F122" s="614"/>
      <c r="G122" s="614"/>
      <c r="H122" s="614"/>
    </row>
    <row r="123" spans="3:8">
      <c r="C123" s="614"/>
      <c r="D123" s="614"/>
      <c r="E123" s="614"/>
      <c r="F123" s="614"/>
      <c r="G123" s="614"/>
      <c r="H123" s="614"/>
    </row>
    <row r="124" spans="3:8">
      <c r="C124" s="614"/>
      <c r="D124" s="614"/>
      <c r="E124" s="614"/>
      <c r="F124" s="614"/>
      <c r="G124" s="614"/>
      <c r="H124" s="614"/>
    </row>
    <row r="125" spans="3:8">
      <c r="C125" s="614"/>
      <c r="D125" s="614"/>
      <c r="E125" s="614"/>
      <c r="F125" s="614"/>
      <c r="G125" s="614"/>
      <c r="H125" s="614"/>
    </row>
    <row r="126" spans="3:8">
      <c r="C126" s="614"/>
      <c r="D126" s="614"/>
      <c r="E126" s="614"/>
      <c r="F126" s="614"/>
      <c r="G126" s="614"/>
      <c r="H126" s="614"/>
    </row>
    <row r="127" spans="3:8">
      <c r="C127" s="614"/>
      <c r="D127" s="614"/>
      <c r="E127" s="614"/>
      <c r="F127" s="614"/>
      <c r="G127" s="614"/>
      <c r="H127" s="614"/>
    </row>
    <row r="128" spans="3:8">
      <c r="C128" s="614"/>
      <c r="D128" s="614"/>
      <c r="E128" s="614"/>
      <c r="F128" s="614"/>
      <c r="G128" s="614"/>
      <c r="H128" s="614"/>
    </row>
    <row r="129" spans="3:8">
      <c r="C129" s="614"/>
      <c r="D129" s="614"/>
      <c r="E129" s="614"/>
      <c r="F129" s="614"/>
      <c r="G129" s="614"/>
      <c r="H129" s="614"/>
    </row>
    <row r="130" spans="3:8">
      <c r="C130" s="614"/>
      <c r="D130" s="614"/>
      <c r="E130" s="614"/>
      <c r="F130" s="614"/>
      <c r="G130" s="614"/>
      <c r="H130" s="614"/>
    </row>
    <row r="131" spans="3:8">
      <c r="C131" s="614"/>
      <c r="D131" s="614"/>
      <c r="E131" s="614"/>
      <c r="F131" s="614"/>
      <c r="G131" s="614"/>
      <c r="H131" s="614"/>
    </row>
    <row r="132" spans="3:8">
      <c r="C132" s="614"/>
      <c r="D132" s="614"/>
      <c r="E132" s="614"/>
      <c r="F132" s="614"/>
      <c r="G132" s="614"/>
      <c r="H132" s="614"/>
    </row>
    <row r="133" spans="3:8">
      <c r="C133" s="614"/>
      <c r="D133" s="614"/>
      <c r="E133" s="614"/>
      <c r="F133" s="614"/>
      <c r="G133" s="614"/>
      <c r="H133" s="614"/>
    </row>
    <row r="134" spans="3:8">
      <c r="C134" s="614"/>
      <c r="D134" s="614"/>
      <c r="E134" s="614"/>
      <c r="F134" s="614"/>
      <c r="G134" s="614"/>
      <c r="H134" s="614"/>
    </row>
    <row r="135" spans="3:8">
      <c r="C135" s="614"/>
      <c r="D135" s="614"/>
      <c r="E135" s="614"/>
      <c r="F135" s="614"/>
      <c r="G135" s="614"/>
      <c r="H135" s="614"/>
    </row>
    <row r="136" spans="3:8">
      <c r="C136" s="614"/>
      <c r="D136" s="614"/>
      <c r="E136" s="614"/>
      <c r="F136" s="614"/>
      <c r="G136" s="614"/>
      <c r="H136" s="614"/>
    </row>
    <row r="137" spans="3:8">
      <c r="C137" s="614"/>
      <c r="D137" s="614"/>
      <c r="E137" s="614"/>
      <c r="F137" s="614"/>
      <c r="G137" s="614"/>
      <c r="H137" s="614"/>
    </row>
    <row r="138" spans="3:8">
      <c r="C138" s="614"/>
      <c r="D138" s="614"/>
      <c r="E138" s="614"/>
      <c r="F138" s="614"/>
      <c r="G138" s="614"/>
      <c r="H138" s="614"/>
    </row>
    <row r="139" spans="3:8">
      <c r="C139" s="614"/>
      <c r="D139" s="614"/>
      <c r="E139" s="614"/>
      <c r="F139" s="614"/>
      <c r="G139" s="614"/>
      <c r="H139" s="614"/>
    </row>
    <row r="140" spans="3:8">
      <c r="C140" s="614"/>
      <c r="D140" s="614"/>
      <c r="E140" s="614"/>
      <c r="F140" s="614"/>
      <c r="G140" s="614"/>
      <c r="H140" s="614"/>
    </row>
    <row r="141" spans="3:8">
      <c r="C141" s="614"/>
      <c r="D141" s="614"/>
      <c r="E141" s="614"/>
      <c r="F141" s="614"/>
      <c r="G141" s="614"/>
      <c r="H141" s="614"/>
    </row>
    <row r="142" spans="3:8">
      <c r="C142" s="614"/>
      <c r="D142" s="614"/>
      <c r="E142" s="614"/>
      <c r="F142" s="614"/>
      <c r="G142" s="614"/>
      <c r="H142" s="614"/>
    </row>
    <row r="143" spans="3:8">
      <c r="C143" s="614"/>
      <c r="D143" s="614"/>
      <c r="E143" s="614"/>
      <c r="F143" s="614"/>
      <c r="G143" s="614"/>
      <c r="H143" s="614"/>
    </row>
    <row r="144" spans="3:8">
      <c r="C144" s="614"/>
      <c r="D144" s="614"/>
      <c r="E144" s="614"/>
      <c r="F144" s="614"/>
      <c r="G144" s="614"/>
      <c r="H144" s="614"/>
    </row>
    <row r="145" spans="3:8">
      <c r="C145" s="614"/>
      <c r="D145" s="614"/>
      <c r="E145" s="614"/>
      <c r="F145" s="614"/>
      <c r="G145" s="614"/>
      <c r="H145" s="614"/>
    </row>
    <row r="146" spans="3:8">
      <c r="C146" s="614"/>
      <c r="D146" s="614"/>
      <c r="E146" s="614"/>
      <c r="F146" s="614"/>
      <c r="G146" s="614"/>
      <c r="H146" s="614"/>
    </row>
    <row r="147" spans="3:8">
      <c r="C147" s="614"/>
      <c r="D147" s="614"/>
      <c r="E147" s="614"/>
      <c r="F147" s="614"/>
      <c r="G147" s="614"/>
      <c r="H147" s="614"/>
    </row>
    <row r="148" spans="3:8">
      <c r="C148" s="614"/>
      <c r="D148" s="614"/>
      <c r="E148" s="614"/>
      <c r="F148" s="614"/>
      <c r="G148" s="614"/>
      <c r="H148" s="614"/>
    </row>
    <row r="149" spans="3:8">
      <c r="C149" s="614"/>
      <c r="D149" s="614"/>
      <c r="E149" s="614"/>
      <c r="F149" s="614"/>
      <c r="G149" s="614"/>
      <c r="H149" s="614"/>
    </row>
    <row r="150" spans="3:8">
      <c r="C150" s="614"/>
      <c r="D150" s="614"/>
      <c r="E150" s="614"/>
      <c r="F150" s="614"/>
      <c r="G150" s="614"/>
      <c r="H150" s="614"/>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120" zoomScaleNormal="12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4" bestFit="1" customWidth="1"/>
    <col min="2" max="2" width="93.5703125" style="4" customWidth="1"/>
    <col min="3" max="3" width="10.7109375" style="4" customWidth="1"/>
    <col min="4" max="4" width="10.85546875" style="4" bestFit="1" customWidth="1"/>
    <col min="5" max="5" width="10.85546875" style="17" bestFit="1" customWidth="1"/>
    <col min="6" max="6" width="12.140625" style="17" customWidth="1"/>
    <col min="7" max="7" width="10.85546875" style="17" bestFit="1" customWidth="1"/>
    <col min="8" max="11" width="9.7109375" style="17" customWidth="1"/>
    <col min="12" max="16384" width="9.28515625" style="17"/>
  </cols>
  <sheetData>
    <row r="1" spans="1:8">
      <c r="A1" s="2" t="s">
        <v>30</v>
      </c>
      <c r="B1" s="3" t="str">
        <f>'Info '!C2</f>
        <v>JSC "VTB Bank (Georgia)"</v>
      </c>
      <c r="C1" s="3"/>
    </row>
    <row r="2" spans="1:8">
      <c r="A2" s="2" t="s">
        <v>31</v>
      </c>
      <c r="B2" s="326">
        <f>'Info '!D2</f>
        <v>45747</v>
      </c>
      <c r="C2" s="6"/>
      <c r="D2" s="7"/>
      <c r="E2" s="20"/>
      <c r="F2" s="20"/>
      <c r="G2" s="20"/>
      <c r="H2" s="20"/>
    </row>
    <row r="3" spans="1:8" ht="13.5" thickBot="1">
      <c r="A3" s="2"/>
      <c r="B3" s="3"/>
      <c r="C3" s="6"/>
      <c r="D3" s="7"/>
      <c r="E3" s="20"/>
      <c r="F3" s="20"/>
      <c r="G3" s="20"/>
      <c r="H3" s="20"/>
    </row>
    <row r="4" spans="1:8" ht="15" customHeight="1" thickBot="1">
      <c r="A4" s="7" t="s">
        <v>96</v>
      </c>
      <c r="B4" s="86" t="s">
        <v>187</v>
      </c>
      <c r="C4" s="21" t="s">
        <v>35</v>
      </c>
      <c r="F4" s="725" t="s">
        <v>736</v>
      </c>
      <c r="G4" s="726"/>
    </row>
    <row r="5" spans="1:8" ht="15" customHeight="1">
      <c r="A5" s="164" t="s">
        <v>6</v>
      </c>
      <c r="B5" s="165"/>
      <c r="C5" s="324" t="str">
        <f>INT((MONTH($B$2))/3)&amp;"Q"&amp;"-"&amp;YEAR($B$2)</f>
        <v>1Q-2025</v>
      </c>
      <c r="D5" s="324" t="str">
        <f>IF(INT(MONTH($B$2))=3, "4"&amp;"Q"&amp;"-"&amp;YEAR($B$2)-1, IF(INT(MONTH($B$2))=6, "1"&amp;"Q"&amp;"-"&amp;YEAR($B$2), IF(INT(MONTH($B$2))=9, "2"&amp;"Q"&amp;"-"&amp;YEAR($B$2),IF(INT(MONTH($B$2))=12, "3"&amp;"Q"&amp;"-"&amp;YEAR($B$2), 0))))</f>
        <v>4Q-2024</v>
      </c>
      <c r="E5" s="324" t="str">
        <f>IF(INT(MONTH($B$2))=3, "3"&amp;"Q"&amp;"-"&amp;YEAR($B$2)-1, IF(INT(MONTH($B$2))=6, "4"&amp;"Q"&amp;"-"&amp;YEAR($B$2)-1, IF(INT(MONTH($B$2))=9, "1"&amp;"Q"&amp;"-"&amp;YEAR($B$2),IF(INT(MONTH($B$2))=12, "2"&amp;"Q"&amp;"-"&amp;YEAR($B$2), 0))))</f>
        <v>3Q-2024</v>
      </c>
      <c r="F5" s="324" t="str">
        <f>IF(INT(MONTH($B$2))=3, "2"&amp;"Q"&amp;"-"&amp;YEAR($B$2)-1, IF(INT(MONTH($B$2))=6, "3"&amp;"Q"&amp;"-"&amp;YEAR($B$2)-1, IF(INT(MONTH($B$2))=9, "4"&amp;"Q"&amp;"-"&amp;YEAR($B$2)-1,IF(INT(MONTH($B$2))=12, "1"&amp;"Q"&amp;"-"&amp;YEAR($B$2), 0))))</f>
        <v>2Q-2024</v>
      </c>
      <c r="G5" s="325" t="str">
        <f>IF(INT(MONTH($B$2))=3, "1"&amp;"Q"&amp;"-"&amp;YEAR($B$2)-1, IF(INT(MONTH($B$2))=6, "2"&amp;"Q"&amp;"-"&amp;YEAR($B$2)-1, IF(INT(MONTH($B$2))=9, "3"&amp;"Q"&amp;"-"&amp;YEAR($B$2)-1,IF(INT(MONTH($B$2))=12, "4"&amp;"Q"&amp;"-"&amp;YEAR($B$2)-1, 0))))</f>
        <v>1Q-2024</v>
      </c>
    </row>
    <row r="6" spans="1:8" ht="15" customHeight="1">
      <c r="A6" s="22">
        <v>1</v>
      </c>
      <c r="B6" s="250" t="s">
        <v>191</v>
      </c>
      <c r="C6" s="319">
        <f>C7+C9+C10</f>
        <v>280677683.8740586</v>
      </c>
      <c r="D6" s="320">
        <f>D7+D9+D10</f>
        <v>289607085.6474117</v>
      </c>
      <c r="E6" s="252">
        <f t="shared" ref="E6:G6" si="0">E7+E9+E10</f>
        <v>300815922.62531</v>
      </c>
      <c r="F6" s="319">
        <f t="shared" si="0"/>
        <v>310114061.63538712</v>
      </c>
      <c r="G6" s="322">
        <f t="shared" si="0"/>
        <v>305381708.72451621</v>
      </c>
    </row>
    <row r="7" spans="1:8" ht="15" customHeight="1">
      <c r="A7" s="22">
        <v>1.1000000000000001</v>
      </c>
      <c r="B7" s="250" t="s">
        <v>357</v>
      </c>
      <c r="C7" s="691">
        <v>280585092.70082432</v>
      </c>
      <c r="D7" s="691">
        <v>289514442.48778641</v>
      </c>
      <c r="E7" s="691">
        <v>300723402.82530999</v>
      </c>
      <c r="F7" s="692">
        <v>310026244.58038962</v>
      </c>
      <c r="G7" s="691">
        <v>305250615.29279292</v>
      </c>
    </row>
    <row r="8" spans="1:8">
      <c r="A8" s="22" t="s">
        <v>14</v>
      </c>
      <c r="B8" s="250" t="s">
        <v>95</v>
      </c>
      <c r="C8" s="691">
        <v>707862.5</v>
      </c>
      <c r="D8" s="691">
        <v>792472.5</v>
      </c>
      <c r="E8" s="691">
        <v>0</v>
      </c>
      <c r="F8" s="692">
        <v>0</v>
      </c>
      <c r="G8" s="691">
        <v>0</v>
      </c>
    </row>
    <row r="9" spans="1:8" ht="15" customHeight="1">
      <c r="A9" s="22">
        <v>1.2</v>
      </c>
      <c r="B9" s="251" t="s">
        <v>94</v>
      </c>
      <c r="C9" s="691">
        <v>92591.173234302783</v>
      </c>
      <c r="D9" s="691">
        <v>92643.159625306376</v>
      </c>
      <c r="E9" s="691">
        <v>92519.8</v>
      </c>
      <c r="F9" s="692">
        <v>87817.054997499916</v>
      </c>
      <c r="G9" s="691">
        <v>131093.43172326882</v>
      </c>
    </row>
    <row r="10" spans="1:8" ht="15" customHeight="1">
      <c r="A10" s="22">
        <v>1.3</v>
      </c>
      <c r="B10" s="250" t="s">
        <v>28</v>
      </c>
      <c r="C10" s="693">
        <v>0</v>
      </c>
      <c r="D10" s="693">
        <v>0</v>
      </c>
      <c r="E10" s="693">
        <v>0</v>
      </c>
      <c r="F10" s="692">
        <v>0</v>
      </c>
      <c r="G10" s="693">
        <v>0</v>
      </c>
    </row>
    <row r="11" spans="1:8" ht="15" customHeight="1">
      <c r="A11" s="22">
        <v>2</v>
      </c>
      <c r="B11" s="250" t="s">
        <v>188</v>
      </c>
      <c r="C11" s="691">
        <v>186403342.12812796</v>
      </c>
      <c r="D11" s="691">
        <v>186812095.97714475</v>
      </c>
      <c r="E11" s="691">
        <v>188868827.36185053</v>
      </c>
      <c r="F11" s="692">
        <v>190200488.01198363</v>
      </c>
      <c r="G11" s="691">
        <v>181081494.18333694</v>
      </c>
    </row>
    <row r="12" spans="1:8" ht="15" customHeight="1">
      <c r="A12" s="22">
        <v>3</v>
      </c>
      <c r="B12" s="250" t="s">
        <v>189</v>
      </c>
      <c r="C12" s="693">
        <v>61890734.110378385</v>
      </c>
      <c r="D12" s="693">
        <v>61890734.110378385</v>
      </c>
      <c r="E12" s="693">
        <v>94935796.149143949</v>
      </c>
      <c r="F12" s="692">
        <v>94935796.149143949</v>
      </c>
      <c r="G12" s="693">
        <v>94935796.149143949</v>
      </c>
    </row>
    <row r="13" spans="1:8" ht="15" customHeight="1" thickBot="1">
      <c r="A13" s="24">
        <v>4</v>
      </c>
      <c r="B13" s="25" t="s">
        <v>190</v>
      </c>
      <c r="C13" s="253">
        <f>C6+C11+C12</f>
        <v>528971760.11256492</v>
      </c>
      <c r="D13" s="321">
        <f>D6+D11+D12</f>
        <v>538309915.73493481</v>
      </c>
      <c r="E13" s="254">
        <f t="shared" ref="E13:G13" si="1">E6+E11+E12</f>
        <v>584620546.1363045</v>
      </c>
      <c r="F13" s="253">
        <f t="shared" si="1"/>
        <v>595250345.79651475</v>
      </c>
      <c r="G13" s="323">
        <f t="shared" si="1"/>
        <v>581398999.05699706</v>
      </c>
    </row>
    <row r="14" spans="1:8">
      <c r="B14" s="28"/>
      <c r="C14" s="613">
        <f>C13-'1. key ratios '!C15</f>
        <v>0</v>
      </c>
      <c r="D14" s="613">
        <f>D13-'1. key ratios '!D15</f>
        <v>0</v>
      </c>
      <c r="E14" s="613">
        <f>E13-'1. key ratios '!E15</f>
        <v>0</v>
      </c>
      <c r="F14" s="613">
        <f>F13-'1. key ratios '!F15</f>
        <v>0</v>
      </c>
    </row>
    <row r="15" spans="1:8" ht="25.5">
      <c r="B15" s="29" t="s">
        <v>358</v>
      </c>
    </row>
    <row r="16" spans="1:8">
      <c r="B16" s="29"/>
    </row>
    <row r="17" s="17" customFormat="1" ht="11.25"/>
    <row r="18" s="17" customFormat="1" ht="11.25"/>
    <row r="19" s="17" customFormat="1" ht="11.25"/>
    <row r="20" s="17" customFormat="1" ht="11.25"/>
    <row r="21" s="17" customFormat="1" ht="11.25"/>
    <row r="22" s="17" customFormat="1" ht="11.25"/>
    <row r="23" s="17" customFormat="1" ht="11.25"/>
    <row r="24" s="17" customFormat="1" ht="11.25"/>
    <row r="25" s="17" customFormat="1" ht="11.25"/>
    <row r="26" s="17" customFormat="1" ht="11.25"/>
    <row r="27" s="17" customFormat="1" ht="11.25"/>
    <row r="28" s="17" customFormat="1" ht="11.25"/>
    <row r="29" s="17"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33" sqref="C33"/>
    </sheetView>
  </sheetViews>
  <sheetFormatPr defaultColWidth="9.28515625" defaultRowHeight="14.25"/>
  <cols>
    <col min="1" max="1" width="9.5703125" style="4" bestFit="1" customWidth="1"/>
    <col min="2" max="2" width="65.5703125" style="4" customWidth="1"/>
    <col min="3" max="3" width="27.5703125" style="4" customWidth="1"/>
    <col min="4" max="16384" width="9.28515625" style="5"/>
  </cols>
  <sheetData>
    <row r="1" spans="1:8">
      <c r="A1" s="2" t="s">
        <v>30</v>
      </c>
      <c r="B1" s="3" t="str">
        <f>'Info '!C2</f>
        <v>JSC "VTB Bank (Georgia)"</v>
      </c>
    </row>
    <row r="2" spans="1:8">
      <c r="A2" s="2" t="s">
        <v>31</v>
      </c>
      <c r="B2" s="326">
        <f>'Info '!D2</f>
        <v>45747</v>
      </c>
    </row>
    <row r="4" spans="1:8" ht="28.35" customHeight="1" thickBot="1">
      <c r="A4" s="30" t="s">
        <v>41</v>
      </c>
      <c r="B4" s="31" t="s">
        <v>163</v>
      </c>
      <c r="C4" s="32"/>
    </row>
    <row r="5" spans="1:8">
      <c r="A5" s="33"/>
      <c r="B5" s="313" t="s">
        <v>42</v>
      </c>
      <c r="C5" s="314" t="s">
        <v>371</v>
      </c>
    </row>
    <row r="6" spans="1:8">
      <c r="A6" s="540">
        <v>1</v>
      </c>
      <c r="B6" s="541" t="s">
        <v>712</v>
      </c>
      <c r="C6" s="542" t="s">
        <v>715</v>
      </c>
    </row>
    <row r="7" spans="1:8">
      <c r="A7" s="540">
        <v>2</v>
      </c>
      <c r="B7" s="541" t="s">
        <v>716</v>
      </c>
      <c r="C7" s="542" t="s">
        <v>717</v>
      </c>
    </row>
    <row r="8" spans="1:8">
      <c r="A8" s="540">
        <v>3</v>
      </c>
      <c r="B8" s="541" t="s">
        <v>718</v>
      </c>
      <c r="C8" s="542" t="s">
        <v>717</v>
      </c>
    </row>
    <row r="9" spans="1:8">
      <c r="A9" s="540">
        <v>4</v>
      </c>
      <c r="B9" s="634" t="s">
        <v>735</v>
      </c>
      <c r="C9" s="542" t="s">
        <v>717</v>
      </c>
    </row>
    <row r="10" spans="1:8">
      <c r="A10" s="34">
        <v>5</v>
      </c>
      <c r="B10" s="35"/>
      <c r="C10" s="36"/>
    </row>
    <row r="11" spans="1:8">
      <c r="A11" s="34">
        <v>6</v>
      </c>
      <c r="B11" s="35"/>
      <c r="C11" s="36"/>
    </row>
    <row r="12" spans="1:8">
      <c r="A12" s="34">
        <v>7</v>
      </c>
      <c r="B12" s="35"/>
      <c r="C12" s="36"/>
      <c r="H12" s="37"/>
    </row>
    <row r="13" spans="1:8">
      <c r="A13" s="34">
        <v>8</v>
      </c>
      <c r="B13" s="35"/>
      <c r="C13" s="36"/>
    </row>
    <row r="14" spans="1:8">
      <c r="A14" s="34">
        <v>9</v>
      </c>
      <c r="B14" s="35"/>
      <c r="C14" s="36"/>
    </row>
    <row r="15" spans="1:8">
      <c r="A15" s="34">
        <v>10</v>
      </c>
      <c r="B15" s="35"/>
      <c r="C15" s="36"/>
    </row>
    <row r="16" spans="1:8">
      <c r="A16" s="34"/>
      <c r="B16" s="315"/>
      <c r="C16" s="316"/>
    </row>
    <row r="17" spans="1:3" ht="25.5">
      <c r="A17" s="34"/>
      <c r="B17" s="317" t="s">
        <v>43</v>
      </c>
      <c r="C17" s="318" t="s">
        <v>372</v>
      </c>
    </row>
    <row r="18" spans="1:3">
      <c r="A18" s="543">
        <v>1</v>
      </c>
      <c r="B18" s="544" t="s">
        <v>713</v>
      </c>
      <c r="C18" s="545" t="s">
        <v>719</v>
      </c>
    </row>
    <row r="19" spans="1:3">
      <c r="A19" s="543">
        <v>2</v>
      </c>
      <c r="B19" s="544" t="s">
        <v>720</v>
      </c>
      <c r="C19" s="545" t="s">
        <v>721</v>
      </c>
    </row>
    <row r="20" spans="1:3">
      <c r="A20" s="543">
        <v>3</v>
      </c>
      <c r="B20" s="544" t="s">
        <v>722</v>
      </c>
      <c r="C20" s="545" t="s">
        <v>723</v>
      </c>
    </row>
    <row r="21" spans="1:3">
      <c r="A21" s="543">
        <v>4</v>
      </c>
      <c r="B21" s="544" t="s">
        <v>724</v>
      </c>
      <c r="C21" s="545" t="s">
        <v>725</v>
      </c>
    </row>
    <row r="22" spans="1:3">
      <c r="A22" s="543">
        <v>5</v>
      </c>
      <c r="B22" s="544" t="s">
        <v>726</v>
      </c>
      <c r="C22" s="545" t="s">
        <v>727</v>
      </c>
    </row>
    <row r="23" spans="1:3">
      <c r="A23" s="543">
        <v>6</v>
      </c>
      <c r="B23" s="544" t="s">
        <v>728</v>
      </c>
      <c r="C23" s="545" t="s">
        <v>729</v>
      </c>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58" t="s">
        <v>44</v>
      </c>
      <c r="C29" s="759"/>
    </row>
    <row r="30" spans="1:3">
      <c r="A30" s="546">
        <v>1</v>
      </c>
      <c r="B30" s="547" t="s">
        <v>730</v>
      </c>
      <c r="C30" s="548">
        <v>0.97384321770185212</v>
      </c>
    </row>
    <row r="31" spans="1:3" ht="15.75" customHeight="1">
      <c r="A31" s="546">
        <v>2</v>
      </c>
      <c r="B31" s="547" t="s">
        <v>731</v>
      </c>
      <c r="C31" s="548">
        <v>1.472765597699272E-2</v>
      </c>
    </row>
    <row r="32" spans="1:3" ht="29.25" customHeight="1">
      <c r="A32" s="34"/>
      <c r="B32" s="758" t="s">
        <v>45</v>
      </c>
      <c r="C32" s="759"/>
    </row>
    <row r="33" spans="1:3">
      <c r="A33" s="619">
        <v>1</v>
      </c>
      <c r="B33" s="634" t="s">
        <v>732</v>
      </c>
      <c r="C33" s="635">
        <v>0.60183510853974465</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77"/>
  <sheetViews>
    <sheetView zoomScale="70" zoomScaleNormal="70" workbookViewId="0">
      <pane xSplit="1" ySplit="5" topLeftCell="B6" activePane="bottomRight" state="frozen"/>
      <selection activeCell="B2" sqref="B2"/>
      <selection pane="topRight" activeCell="B2" sqref="B2"/>
      <selection pane="bottomLeft" activeCell="B2" sqref="B2"/>
      <selection pane="bottomRight" activeCell="E35" sqref="C8:E35"/>
    </sheetView>
  </sheetViews>
  <sheetFormatPr defaultColWidth="9.28515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199" t="s">
        <v>30</v>
      </c>
      <c r="B1" s="3" t="str">
        <f>'Info '!C2</f>
        <v>JSC "VTB Bank (Georgia)"</v>
      </c>
      <c r="C1" s="53"/>
      <c r="D1" s="53"/>
      <c r="E1" s="53"/>
      <c r="F1" s="15"/>
    </row>
    <row r="2" spans="1:7" s="43" customFormat="1" ht="15.75" customHeight="1">
      <c r="A2" s="199" t="s">
        <v>31</v>
      </c>
      <c r="B2" s="326">
        <f>'Info '!D2</f>
        <v>45747</v>
      </c>
    </row>
    <row r="3" spans="1:7" s="43" customFormat="1" ht="15.75" customHeight="1">
      <c r="A3" s="199"/>
    </row>
    <row r="4" spans="1:7" s="43" customFormat="1" ht="15.75" customHeight="1" thickBot="1">
      <c r="A4" s="200" t="s">
        <v>99</v>
      </c>
      <c r="B4" s="764" t="s">
        <v>225</v>
      </c>
      <c r="C4" s="765"/>
      <c r="D4" s="765"/>
      <c r="E4" s="765"/>
    </row>
    <row r="5" spans="1:7" s="47" customFormat="1" ht="17.850000000000001" customHeight="1">
      <c r="A5" s="148"/>
      <c r="B5" s="149"/>
      <c r="C5" s="45" t="s">
        <v>0</v>
      </c>
      <c r="D5" s="45" t="s">
        <v>1</v>
      </c>
      <c r="E5" s="46" t="s">
        <v>2</v>
      </c>
    </row>
    <row r="6" spans="1:7" s="15" customFormat="1" ht="14.85" customHeight="1">
      <c r="A6" s="201"/>
      <c r="B6" s="760" t="s">
        <v>232</v>
      </c>
      <c r="C6" s="760" t="s">
        <v>660</v>
      </c>
      <c r="D6" s="762" t="s">
        <v>98</v>
      </c>
      <c r="E6" s="763"/>
      <c r="G6" s="5"/>
    </row>
    <row r="7" spans="1:7" s="15" customFormat="1" ht="99.6" customHeight="1">
      <c r="A7" s="201"/>
      <c r="B7" s="761"/>
      <c r="C7" s="760"/>
      <c r="D7" s="234" t="s">
        <v>97</v>
      </c>
      <c r="E7" s="235" t="s">
        <v>233</v>
      </c>
      <c r="G7" s="5"/>
    </row>
    <row r="8" spans="1:7" ht="21">
      <c r="A8" s="370">
        <v>1</v>
      </c>
      <c r="B8" s="371" t="s">
        <v>561</v>
      </c>
      <c r="C8" s="694">
        <f>SUM(C9:C11)</f>
        <v>182687539.47370002</v>
      </c>
      <c r="D8" s="694">
        <v>0</v>
      </c>
      <c r="E8" s="694">
        <f>C8-D8</f>
        <v>182687539.47370002</v>
      </c>
      <c r="F8" s="15"/>
    </row>
    <row r="9" spans="1:7" ht="15">
      <c r="A9" s="370">
        <v>1.1000000000000001</v>
      </c>
      <c r="B9" s="372" t="s">
        <v>562</v>
      </c>
      <c r="C9" s="694">
        <f>'2. SOFP'!E8</f>
        <v>175788349.9339</v>
      </c>
      <c r="D9" s="694">
        <v>0</v>
      </c>
      <c r="E9" s="694">
        <f t="shared" ref="E9:E36" si="0">C9-D9</f>
        <v>175788349.9339</v>
      </c>
      <c r="F9" s="15"/>
    </row>
    <row r="10" spans="1:7" ht="15">
      <c r="A10" s="370">
        <v>1.2</v>
      </c>
      <c r="B10" s="372" t="s">
        <v>563</v>
      </c>
      <c r="C10" s="694">
        <f>'2. SOFP'!E9</f>
        <v>351.36</v>
      </c>
      <c r="D10" s="694">
        <v>0</v>
      </c>
      <c r="E10" s="694">
        <f t="shared" si="0"/>
        <v>351.36</v>
      </c>
      <c r="F10" s="15"/>
    </row>
    <row r="11" spans="1:7" ht="15">
      <c r="A11" s="370">
        <v>1.3</v>
      </c>
      <c r="B11" s="372" t="s">
        <v>564</v>
      </c>
      <c r="C11" s="694">
        <f>'2. SOFP'!E10</f>
        <v>6898838.1798</v>
      </c>
      <c r="D11" s="694">
        <v>0</v>
      </c>
      <c r="E11" s="694">
        <f t="shared" si="0"/>
        <v>6898838.1798</v>
      </c>
      <c r="F11" s="15"/>
    </row>
    <row r="12" spans="1:7" ht="15">
      <c r="A12" s="370">
        <v>2</v>
      </c>
      <c r="B12" s="373" t="s">
        <v>565</v>
      </c>
      <c r="C12" s="694"/>
      <c r="D12" s="694"/>
      <c r="E12" s="694">
        <f t="shared" si="0"/>
        <v>0</v>
      </c>
      <c r="F12" s="15"/>
    </row>
    <row r="13" spans="1:7" ht="15">
      <c r="A13" s="370">
        <v>2.1</v>
      </c>
      <c r="B13" s="374" t="s">
        <v>566</v>
      </c>
      <c r="C13" s="694"/>
      <c r="D13" s="694"/>
      <c r="E13" s="694">
        <f t="shared" si="0"/>
        <v>0</v>
      </c>
      <c r="F13" s="15"/>
    </row>
    <row r="14" spans="1:7" ht="21">
      <c r="A14" s="370">
        <v>3</v>
      </c>
      <c r="B14" s="375" t="s">
        <v>567</v>
      </c>
      <c r="C14" s="694"/>
      <c r="D14" s="694"/>
      <c r="E14" s="694">
        <f t="shared" si="0"/>
        <v>0</v>
      </c>
      <c r="F14" s="15"/>
    </row>
    <row r="15" spans="1:7" ht="21">
      <c r="A15" s="370">
        <v>4</v>
      </c>
      <c r="B15" s="376" t="s">
        <v>568</v>
      </c>
      <c r="C15" s="694"/>
      <c r="D15" s="694"/>
      <c r="E15" s="694">
        <f t="shared" si="0"/>
        <v>0</v>
      </c>
      <c r="F15" s="15"/>
    </row>
    <row r="16" spans="1:7" ht="21">
      <c r="A16" s="370">
        <v>5</v>
      </c>
      <c r="B16" s="377" t="s">
        <v>569</v>
      </c>
      <c r="C16" s="694">
        <f>C17+C18+C19</f>
        <v>54000</v>
      </c>
      <c r="D16" s="694">
        <v>0</v>
      </c>
      <c r="E16" s="694">
        <f t="shared" si="0"/>
        <v>54000</v>
      </c>
      <c r="F16" s="15"/>
    </row>
    <row r="17" spans="1:6" ht="15">
      <c r="A17" s="370">
        <v>5.0999999999999996</v>
      </c>
      <c r="B17" s="378" t="s">
        <v>570</v>
      </c>
      <c r="C17" s="694">
        <f>'2. SOFP'!C16</f>
        <v>54000</v>
      </c>
      <c r="D17" s="694"/>
      <c r="E17" s="694">
        <f t="shared" si="0"/>
        <v>54000</v>
      </c>
      <c r="F17" s="15"/>
    </row>
    <row r="18" spans="1:6" ht="15">
      <c r="A18" s="370">
        <v>5.2</v>
      </c>
      <c r="B18" s="378" t="s">
        <v>571</v>
      </c>
      <c r="C18" s="694"/>
      <c r="D18" s="694"/>
      <c r="E18" s="694">
        <f t="shared" si="0"/>
        <v>0</v>
      </c>
      <c r="F18" s="15"/>
    </row>
    <row r="19" spans="1:6" ht="15">
      <c r="A19" s="370">
        <v>5.3</v>
      </c>
      <c r="B19" s="379" t="s">
        <v>572</v>
      </c>
      <c r="C19" s="694"/>
      <c r="D19" s="694"/>
      <c r="E19" s="694">
        <f t="shared" si="0"/>
        <v>0</v>
      </c>
      <c r="F19" s="15"/>
    </row>
    <row r="20" spans="1:6" ht="15">
      <c r="A20" s="370">
        <v>6</v>
      </c>
      <c r="B20" s="375" t="s">
        <v>573</v>
      </c>
      <c r="C20" s="694">
        <f>C21+C22</f>
        <v>163921724.05384371</v>
      </c>
      <c r="D20" s="694">
        <f>D21+D22</f>
        <v>0</v>
      </c>
      <c r="E20" s="694">
        <f>E21+E22</f>
        <v>163921724.05384371</v>
      </c>
      <c r="F20" s="15"/>
    </row>
    <row r="21" spans="1:6" ht="15">
      <c r="A21" s="370">
        <v>6.1</v>
      </c>
      <c r="B21" s="378" t="s">
        <v>571</v>
      </c>
      <c r="C21" s="695"/>
      <c r="D21" s="695"/>
      <c r="E21" s="694">
        <f t="shared" si="0"/>
        <v>0</v>
      </c>
      <c r="F21" s="15"/>
    </row>
    <row r="22" spans="1:6" ht="15">
      <c r="A22" s="370">
        <v>6.2</v>
      </c>
      <c r="B22" s="379" t="s">
        <v>572</v>
      </c>
      <c r="C22" s="695">
        <f>'2. SOFP'!E21</f>
        <v>163921724.05384371</v>
      </c>
      <c r="D22" s="695">
        <v>0</v>
      </c>
      <c r="E22" s="694">
        <f t="shared" si="0"/>
        <v>163921724.05384371</v>
      </c>
      <c r="F22" s="15"/>
    </row>
    <row r="23" spans="1:6" ht="21">
      <c r="A23" s="370">
        <v>7</v>
      </c>
      <c r="B23" s="373" t="s">
        <v>574</v>
      </c>
      <c r="C23" s="695">
        <v>0</v>
      </c>
      <c r="D23" s="695">
        <v>0</v>
      </c>
      <c r="E23" s="694">
        <f t="shared" si="0"/>
        <v>0</v>
      </c>
      <c r="F23" s="15"/>
    </row>
    <row r="24" spans="1:6" ht="21">
      <c r="A24" s="370">
        <v>8</v>
      </c>
      <c r="B24" s="380" t="s">
        <v>575</v>
      </c>
      <c r="C24" s="695"/>
      <c r="D24" s="695"/>
      <c r="E24" s="694">
        <f t="shared" si="0"/>
        <v>0</v>
      </c>
      <c r="F24" s="15"/>
    </row>
    <row r="25" spans="1:6" ht="15">
      <c r="A25" s="370">
        <v>9</v>
      </c>
      <c r="B25" s="376" t="s">
        <v>576</v>
      </c>
      <c r="C25" s="695">
        <f>C26+C27</f>
        <v>61637118.220000014</v>
      </c>
      <c r="D25" s="695">
        <v>0</v>
      </c>
      <c r="E25" s="694">
        <f t="shared" si="0"/>
        <v>61637118.220000014</v>
      </c>
      <c r="F25" s="15"/>
    </row>
    <row r="26" spans="1:6" ht="15">
      <c r="A26" s="370">
        <v>9.1</v>
      </c>
      <c r="B26" s="378" t="s">
        <v>577</v>
      </c>
      <c r="C26" s="695">
        <f>'2. SOFP'!C25</f>
        <v>33736792.219999999</v>
      </c>
      <c r="D26" s="695"/>
      <c r="E26" s="694">
        <f t="shared" si="0"/>
        <v>33736792.219999999</v>
      </c>
      <c r="F26" s="15"/>
    </row>
    <row r="27" spans="1:6" ht="15">
      <c r="A27" s="370">
        <v>9.1999999999999993</v>
      </c>
      <c r="B27" s="378" t="s">
        <v>578</v>
      </c>
      <c r="C27" s="695">
        <f>'2. SOFP'!C26</f>
        <v>27900326.000000019</v>
      </c>
      <c r="D27" s="695"/>
      <c r="E27" s="694">
        <f t="shared" si="0"/>
        <v>27900326.000000019</v>
      </c>
      <c r="F27" s="15"/>
    </row>
    <row r="28" spans="1:6" ht="15">
      <c r="A28" s="370">
        <v>10</v>
      </c>
      <c r="B28" s="376" t="s">
        <v>579</v>
      </c>
      <c r="C28" s="695">
        <f>C29+C30</f>
        <v>961591.24000000022</v>
      </c>
      <c r="D28" s="695">
        <f>D29+D30</f>
        <v>961591.24000000022</v>
      </c>
      <c r="E28" s="694">
        <f t="shared" si="0"/>
        <v>0</v>
      </c>
      <c r="F28" s="15"/>
    </row>
    <row r="29" spans="1:6" ht="15">
      <c r="A29" s="370">
        <v>10.1</v>
      </c>
      <c r="B29" s="378" t="s">
        <v>580</v>
      </c>
      <c r="C29" s="695">
        <f>'2. SOFP'!C28</f>
        <v>0</v>
      </c>
      <c r="D29" s="695"/>
      <c r="E29" s="694">
        <f t="shared" si="0"/>
        <v>0</v>
      </c>
      <c r="F29" s="15"/>
    </row>
    <row r="30" spans="1:6" ht="15">
      <c r="A30" s="370">
        <v>10.199999999999999</v>
      </c>
      <c r="B30" s="378" t="s">
        <v>581</v>
      </c>
      <c r="C30" s="695">
        <f>'2. SOFP'!C29</f>
        <v>961591.24000000022</v>
      </c>
      <c r="D30" s="695">
        <f>C30</f>
        <v>961591.24000000022</v>
      </c>
      <c r="E30" s="694">
        <f t="shared" si="0"/>
        <v>0</v>
      </c>
      <c r="F30" s="15"/>
    </row>
    <row r="31" spans="1:6" ht="15">
      <c r="A31" s="370">
        <v>11</v>
      </c>
      <c r="B31" s="376" t="s">
        <v>582</v>
      </c>
      <c r="C31" s="695">
        <f>C32+C33</f>
        <v>2427219.54</v>
      </c>
      <c r="D31" s="695">
        <v>0</v>
      </c>
      <c r="E31" s="694">
        <f t="shared" si="0"/>
        <v>2427219.54</v>
      </c>
      <c r="F31" s="15"/>
    </row>
    <row r="32" spans="1:6" ht="15">
      <c r="A32" s="370">
        <v>11.1</v>
      </c>
      <c r="B32" s="378" t="s">
        <v>583</v>
      </c>
      <c r="C32" s="695">
        <f>'2. SOFP'!C31</f>
        <v>2144074.54</v>
      </c>
      <c r="D32" s="695"/>
      <c r="E32" s="694">
        <f t="shared" si="0"/>
        <v>2144074.54</v>
      </c>
      <c r="F32" s="15"/>
    </row>
    <row r="33" spans="1:7" ht="15">
      <c r="A33" s="370">
        <v>11.2</v>
      </c>
      <c r="B33" s="378" t="s">
        <v>584</v>
      </c>
      <c r="C33" s="695">
        <f>'2. SOFP'!C32</f>
        <v>283145</v>
      </c>
      <c r="D33" s="695"/>
      <c r="E33" s="694">
        <f t="shared" si="0"/>
        <v>283145</v>
      </c>
      <c r="F33" s="15"/>
    </row>
    <row r="34" spans="1:7" ht="15">
      <c r="A34" s="370">
        <v>13</v>
      </c>
      <c r="B34" s="376" t="s">
        <v>585</v>
      </c>
      <c r="C34" s="695">
        <f>'2. SOFP'!E33</f>
        <v>37501815.872226007</v>
      </c>
      <c r="D34" s="695"/>
      <c r="E34" s="694">
        <f t="shared" si="0"/>
        <v>37501815.872226007</v>
      </c>
      <c r="F34" s="15"/>
    </row>
    <row r="35" spans="1:7" ht="15">
      <c r="A35" s="370">
        <v>13.1</v>
      </c>
      <c r="B35" s="381" t="s">
        <v>586</v>
      </c>
      <c r="C35" s="695">
        <f>'2. SOFP'!E34</f>
        <v>21733569</v>
      </c>
      <c r="D35" s="695"/>
      <c r="E35" s="694">
        <f t="shared" si="0"/>
        <v>21733569</v>
      </c>
      <c r="F35" s="15"/>
    </row>
    <row r="36" spans="1:7" ht="15">
      <c r="A36" s="370">
        <v>13.2</v>
      </c>
      <c r="B36" s="381" t="s">
        <v>587</v>
      </c>
      <c r="C36" s="695"/>
      <c r="D36" s="695"/>
      <c r="E36" s="694">
        <f t="shared" si="0"/>
        <v>0</v>
      </c>
      <c r="F36" s="15"/>
    </row>
    <row r="37" spans="1:7" ht="26.25" thickBot="1">
      <c r="A37" s="106"/>
      <c r="B37" s="202" t="s">
        <v>234</v>
      </c>
      <c r="C37" s="612">
        <f>SUM(C8,C12,C14,C15,C16,C20,C23,C24,C25,C28,C31,C34)</f>
        <v>449191008.39976978</v>
      </c>
      <c r="D37" s="612">
        <f t="shared" ref="D37:E37" si="1">SUM(D8,D12,D14,D15,D16,D20,D23,D24,D25,D28,D31,D34)</f>
        <v>961591.24000000022</v>
      </c>
      <c r="E37" s="612">
        <f t="shared" si="1"/>
        <v>448229417.15976977</v>
      </c>
    </row>
    <row r="38" spans="1:7" ht="15">
      <c r="A38" s="5"/>
      <c r="B38" s="5"/>
      <c r="C38" s="611">
        <f>C37-'2. SOFP'!E36</f>
        <v>0</v>
      </c>
      <c r="D38" s="614"/>
      <c r="E38" s="614"/>
    </row>
    <row r="39" spans="1:7" ht="15">
      <c r="A39" s="5"/>
      <c r="B39" s="5"/>
      <c r="C39" s="614"/>
      <c r="D39" s="614"/>
      <c r="E39" s="614"/>
    </row>
    <row r="40" spans="1:7">
      <c r="C40" s="620"/>
      <c r="D40" s="620"/>
      <c r="E40" s="620"/>
    </row>
    <row r="41" spans="1:7" s="4" customFormat="1">
      <c r="B41" s="48"/>
      <c r="C41" s="620"/>
      <c r="D41" s="620"/>
      <c r="E41" s="620"/>
      <c r="F41" s="5"/>
      <c r="G41" s="5"/>
    </row>
    <row r="42" spans="1:7" s="4" customFormat="1">
      <c r="B42" s="48"/>
      <c r="C42" s="620"/>
      <c r="D42" s="620"/>
      <c r="E42" s="620"/>
      <c r="F42" s="5"/>
      <c r="G42" s="5"/>
    </row>
    <row r="43" spans="1:7" s="4" customFormat="1">
      <c r="B43" s="48"/>
      <c r="C43" s="620"/>
      <c r="D43" s="620"/>
      <c r="E43" s="620"/>
      <c r="F43" s="5"/>
      <c r="G43" s="5"/>
    </row>
    <row r="44" spans="1:7" s="4" customFormat="1">
      <c r="B44" s="48"/>
      <c r="C44" s="620"/>
      <c r="D44" s="620"/>
      <c r="E44" s="620"/>
      <c r="F44" s="5"/>
      <c r="G44" s="5"/>
    </row>
    <row r="45" spans="1:7" s="4" customFormat="1">
      <c r="B45" s="48"/>
      <c r="C45" s="620"/>
      <c r="D45" s="620"/>
      <c r="E45" s="620"/>
      <c r="F45" s="5"/>
      <c r="G45" s="5"/>
    </row>
    <row r="46" spans="1:7" s="4" customFormat="1">
      <c r="B46" s="48"/>
      <c r="C46" s="620"/>
      <c r="D46" s="620"/>
      <c r="E46" s="620"/>
      <c r="F46" s="5"/>
      <c r="G46" s="5"/>
    </row>
    <row r="47" spans="1:7" s="4" customFormat="1">
      <c r="B47" s="48"/>
      <c r="C47" s="620"/>
      <c r="D47" s="620"/>
      <c r="E47" s="620"/>
      <c r="F47" s="5"/>
      <c r="G47" s="5"/>
    </row>
    <row r="48" spans="1:7" s="4" customFormat="1">
      <c r="B48" s="48"/>
      <c r="C48" s="620"/>
      <c r="D48" s="620"/>
      <c r="E48" s="620"/>
      <c r="F48" s="5"/>
      <c r="G48" s="5"/>
    </row>
    <row r="49" spans="2:7" s="4" customFormat="1">
      <c r="B49" s="48"/>
      <c r="C49" s="620"/>
      <c r="D49" s="620"/>
      <c r="E49" s="620"/>
      <c r="F49" s="5"/>
      <c r="G49" s="5"/>
    </row>
    <row r="50" spans="2:7" s="4" customFormat="1">
      <c r="B50" s="48"/>
      <c r="C50" s="620"/>
      <c r="D50" s="620"/>
      <c r="E50" s="620"/>
      <c r="F50" s="5"/>
      <c r="G50" s="5"/>
    </row>
    <row r="51" spans="2:7" s="4" customFormat="1">
      <c r="B51" s="48"/>
      <c r="C51" s="620"/>
      <c r="D51" s="620"/>
      <c r="E51" s="620"/>
      <c r="F51" s="5"/>
      <c r="G51" s="5"/>
    </row>
    <row r="52" spans="2:7" s="4" customFormat="1">
      <c r="B52" s="48"/>
      <c r="C52" s="620"/>
      <c r="D52" s="620"/>
      <c r="E52" s="620"/>
      <c r="F52" s="5"/>
      <c r="G52" s="5"/>
    </row>
    <row r="53" spans="2:7" s="4" customFormat="1">
      <c r="B53" s="48"/>
      <c r="C53" s="620"/>
      <c r="D53" s="620"/>
      <c r="E53" s="620"/>
      <c r="F53" s="5"/>
      <c r="G53" s="5"/>
    </row>
    <row r="54" spans="2:7">
      <c r="C54" s="620"/>
      <c r="D54" s="620"/>
      <c r="E54" s="620"/>
    </row>
    <row r="55" spans="2:7">
      <c r="C55" s="620"/>
      <c r="D55" s="620"/>
      <c r="E55" s="620"/>
    </row>
    <row r="56" spans="2:7">
      <c r="C56" s="620"/>
      <c r="D56" s="620"/>
      <c r="E56" s="620"/>
    </row>
    <row r="57" spans="2:7">
      <c r="C57" s="620"/>
      <c r="D57" s="620"/>
      <c r="E57" s="620"/>
    </row>
    <row r="58" spans="2:7">
      <c r="C58" s="620"/>
      <c r="D58" s="620"/>
      <c r="E58" s="620"/>
    </row>
    <row r="59" spans="2:7">
      <c r="C59" s="620"/>
      <c r="D59" s="620"/>
      <c r="E59" s="620"/>
    </row>
    <row r="60" spans="2:7">
      <c r="C60" s="620"/>
      <c r="D60" s="620"/>
      <c r="E60" s="620"/>
    </row>
    <row r="61" spans="2:7">
      <c r="C61" s="620"/>
      <c r="D61" s="620"/>
      <c r="E61" s="620"/>
    </row>
    <row r="62" spans="2:7">
      <c r="C62" s="620"/>
      <c r="D62" s="620"/>
      <c r="E62" s="620"/>
    </row>
    <row r="63" spans="2:7">
      <c r="C63" s="620"/>
      <c r="D63" s="620"/>
      <c r="E63" s="620"/>
    </row>
    <row r="64" spans="2:7">
      <c r="C64" s="620"/>
      <c r="D64" s="620"/>
      <c r="E64" s="620"/>
    </row>
    <row r="65" spans="3:5">
      <c r="C65" s="620"/>
      <c r="D65" s="620"/>
      <c r="E65" s="620"/>
    </row>
    <row r="66" spans="3:5">
      <c r="C66" s="620"/>
      <c r="D66" s="620"/>
      <c r="E66" s="620"/>
    </row>
    <row r="67" spans="3:5">
      <c r="C67" s="620"/>
      <c r="D67" s="620"/>
      <c r="E67" s="620"/>
    </row>
    <row r="68" spans="3:5">
      <c r="C68" s="620"/>
      <c r="D68" s="620"/>
      <c r="E68" s="620"/>
    </row>
    <row r="69" spans="3:5">
      <c r="C69" s="620"/>
      <c r="D69" s="620"/>
      <c r="E69" s="620"/>
    </row>
    <row r="70" spans="3:5">
      <c r="C70" s="620"/>
      <c r="D70" s="620"/>
      <c r="E70" s="620"/>
    </row>
    <row r="71" spans="3:5">
      <c r="C71" s="620"/>
      <c r="D71" s="620"/>
      <c r="E71" s="620"/>
    </row>
    <row r="72" spans="3:5">
      <c r="C72" s="620"/>
      <c r="D72" s="620"/>
      <c r="E72" s="620"/>
    </row>
    <row r="73" spans="3:5">
      <c r="C73" s="620"/>
      <c r="D73" s="620"/>
      <c r="E73" s="620"/>
    </row>
    <row r="74" spans="3:5">
      <c r="C74" s="620"/>
      <c r="D74" s="620"/>
      <c r="E74" s="620"/>
    </row>
    <row r="75" spans="3:5">
      <c r="C75" s="620"/>
      <c r="D75" s="620"/>
      <c r="E75" s="620"/>
    </row>
    <row r="76" spans="3:5">
      <c r="C76" s="620"/>
      <c r="D76" s="620"/>
      <c r="E76" s="620"/>
    </row>
    <row r="77" spans="3:5">
      <c r="C77" s="620"/>
      <c r="D77" s="620"/>
      <c r="E77" s="620"/>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6" sqref="C6"/>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2" t="s">
        <v>30</v>
      </c>
      <c r="B1" s="3" t="str">
        <f>'Info '!C2</f>
        <v>JSC "VTB Bank (Georgia)"</v>
      </c>
    </row>
    <row r="2" spans="1:6" s="43" customFormat="1" ht="15.75" customHeight="1">
      <c r="A2" s="2" t="s">
        <v>31</v>
      </c>
      <c r="B2" s="326">
        <f>'Info '!D2</f>
        <v>45747</v>
      </c>
      <c r="C2" s="4"/>
      <c r="D2" s="4"/>
      <c r="E2" s="4"/>
      <c r="F2" s="4"/>
    </row>
    <row r="3" spans="1:6" s="43" customFormat="1" ht="15.75" customHeight="1">
      <c r="C3" s="4"/>
      <c r="D3" s="4"/>
      <c r="E3" s="4"/>
      <c r="F3" s="4"/>
    </row>
    <row r="4" spans="1:6" s="43" customFormat="1" ht="13.5" thickBot="1">
      <c r="A4" s="43" t="s">
        <v>46</v>
      </c>
      <c r="B4" s="203" t="s">
        <v>554</v>
      </c>
      <c r="C4" s="44" t="s">
        <v>35</v>
      </c>
      <c r="D4" s="4"/>
      <c r="E4" s="4"/>
      <c r="F4" s="4"/>
    </row>
    <row r="5" spans="1:6">
      <c r="A5" s="154">
        <v>1</v>
      </c>
      <c r="B5" s="204" t="s">
        <v>556</v>
      </c>
      <c r="C5" s="155">
        <f>'7. LI1 '!E37</f>
        <v>448229417.15976977</v>
      </c>
    </row>
    <row r="6" spans="1:6" s="156" customFormat="1" ht="15">
      <c r="A6" s="49">
        <v>2.1</v>
      </c>
      <c r="B6" s="151" t="s">
        <v>214</v>
      </c>
      <c r="C6" s="657">
        <v>208107.65764873091</v>
      </c>
    </row>
    <row r="7" spans="1:6" s="28" customFormat="1" outlineLevel="1">
      <c r="A7" s="22">
        <v>2.2000000000000002</v>
      </c>
      <c r="B7" s="23" t="s">
        <v>215</v>
      </c>
      <c r="C7" s="157"/>
    </row>
    <row r="8" spans="1:6" s="28" customFormat="1">
      <c r="A8" s="22">
        <v>3</v>
      </c>
      <c r="B8" s="152" t="s">
        <v>555</v>
      </c>
      <c r="C8" s="158">
        <f>SUM(C5:C7)</f>
        <v>448437524.81741852</v>
      </c>
    </row>
    <row r="9" spans="1:6" s="156" customFormat="1">
      <c r="A9" s="49">
        <v>4</v>
      </c>
      <c r="B9" s="51" t="s">
        <v>48</v>
      </c>
      <c r="C9" s="94"/>
    </row>
    <row r="10" spans="1:6" s="28" customFormat="1" ht="15" outlineLevel="1">
      <c r="A10" s="22">
        <v>5.0999999999999996</v>
      </c>
      <c r="B10" s="23" t="s">
        <v>216</v>
      </c>
      <c r="C10" s="656">
        <v>-94281.195582428089</v>
      </c>
    </row>
    <row r="11" spans="1:6" s="28" customFormat="1" outlineLevel="1">
      <c r="A11" s="22">
        <v>5.2</v>
      </c>
      <c r="B11" s="23" t="s">
        <v>217</v>
      </c>
      <c r="C11" s="157"/>
    </row>
    <row r="12" spans="1:6" s="28" customFormat="1">
      <c r="A12" s="22">
        <v>6</v>
      </c>
      <c r="B12" s="150" t="s">
        <v>359</v>
      </c>
      <c r="C12" s="157"/>
    </row>
    <row r="13" spans="1:6" s="28" customFormat="1" ht="13.5" thickBot="1">
      <c r="A13" s="24">
        <v>7</v>
      </c>
      <c r="B13" s="153" t="s">
        <v>177</v>
      </c>
      <c r="C13" s="159">
        <f>SUM(C8:C12)</f>
        <v>448343243.62183607</v>
      </c>
    </row>
    <row r="14" spans="1:6">
      <c r="C14" s="138"/>
    </row>
    <row r="15" spans="1:6" ht="25.5">
      <c r="A15" s="171"/>
      <c r="B15" s="29" t="s">
        <v>360</v>
      </c>
    </row>
    <row r="16" spans="1:6">
      <c r="A16" s="171"/>
      <c r="B16" s="171"/>
    </row>
    <row r="17" spans="1:5" ht="15">
      <c r="A17" s="166"/>
      <c r="B17" s="167"/>
      <c r="C17" s="171"/>
      <c r="D17" s="171"/>
      <c r="E17" s="171"/>
    </row>
    <row r="18" spans="1:5" ht="15">
      <c r="A18" s="172"/>
      <c r="B18" s="173"/>
      <c r="C18" s="171"/>
      <c r="D18" s="171"/>
      <c r="E18" s="171"/>
    </row>
    <row r="19" spans="1:5">
      <c r="A19" s="174"/>
      <c r="B19" s="168"/>
      <c r="C19" s="171"/>
      <c r="D19" s="171"/>
      <c r="E19" s="171"/>
    </row>
    <row r="20" spans="1:5">
      <c r="A20" s="175"/>
      <c r="B20" s="169"/>
      <c r="C20" s="171"/>
      <c r="D20" s="171"/>
      <c r="E20" s="171"/>
    </row>
    <row r="21" spans="1:5">
      <c r="A21" s="175"/>
      <c r="B21" s="173"/>
      <c r="C21" s="171"/>
      <c r="D21" s="171"/>
      <c r="E21" s="171"/>
    </row>
    <row r="22" spans="1:5">
      <c r="A22" s="174"/>
      <c r="B22" s="170"/>
      <c r="C22" s="171"/>
      <c r="D22" s="171"/>
      <c r="E22" s="171"/>
    </row>
    <row r="23" spans="1:5">
      <c r="A23" s="175"/>
      <c r="B23" s="169"/>
      <c r="C23" s="171"/>
      <c r="D23" s="171"/>
      <c r="E23" s="171"/>
    </row>
    <row r="24" spans="1:5">
      <c r="A24" s="175"/>
      <c r="B24" s="169"/>
      <c r="C24" s="171"/>
      <c r="D24" s="171"/>
      <c r="E24" s="171"/>
    </row>
    <row r="25" spans="1:5">
      <c r="A25" s="175"/>
      <c r="B25" s="176"/>
      <c r="C25" s="171"/>
      <c r="D25" s="171"/>
      <c r="E25" s="171"/>
    </row>
    <row r="26" spans="1:5">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2025-04-30T19:23:01Z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