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5" i="103" l="1"/>
  <c r="D15" i="103"/>
  <c r="E15" i="103"/>
  <c r="F15" i="103"/>
  <c r="G15" i="103"/>
  <c r="H15" i="103"/>
  <c r="I15" i="103"/>
  <c r="J15" i="103"/>
  <c r="K15" i="103"/>
  <c r="L15" i="103"/>
  <c r="M15" i="103"/>
  <c r="N15" i="103"/>
  <c r="O15" i="103"/>
  <c r="P15" i="103"/>
  <c r="Q15" i="103"/>
  <c r="R15" i="103"/>
  <c r="S15" i="103"/>
  <c r="T15" i="103"/>
  <c r="U15" i="103"/>
  <c r="C8" i="103" l="1"/>
  <c r="D8" i="103"/>
  <c r="E8" i="103"/>
  <c r="F8" i="103"/>
  <c r="G8" i="103"/>
  <c r="H8" i="103"/>
  <c r="I8" i="103"/>
  <c r="J8" i="103"/>
  <c r="K8" i="103"/>
  <c r="L8" i="103"/>
  <c r="M8" i="103"/>
  <c r="N8" i="103"/>
  <c r="O8" i="103"/>
  <c r="P8" i="103"/>
  <c r="Q8" i="103"/>
  <c r="R8" i="103"/>
  <c r="S8" i="103"/>
  <c r="T8" i="103"/>
  <c r="U8" i="103"/>
  <c r="D19" i="103"/>
  <c r="C22" i="103"/>
  <c r="D22" i="103"/>
  <c r="E22" i="103"/>
  <c r="F22" i="103"/>
  <c r="G22" i="103"/>
  <c r="H22" i="103"/>
  <c r="I22" i="103"/>
  <c r="J22" i="103"/>
  <c r="K22" i="103"/>
  <c r="L22" i="103"/>
  <c r="M22" i="103"/>
  <c r="N22" i="103"/>
  <c r="O22" i="103"/>
  <c r="P22" i="103"/>
  <c r="Q22" i="103"/>
  <c r="R22" i="103"/>
  <c r="S22" i="103"/>
  <c r="T22" i="103"/>
  <c r="U22" i="103"/>
  <c r="I12" i="99" l="1"/>
  <c r="I13" i="99"/>
  <c r="I14" i="99"/>
  <c r="I15" i="99"/>
  <c r="I16" i="99"/>
  <c r="I17" i="99"/>
  <c r="I18" i="99"/>
  <c r="I19" i="99"/>
  <c r="I20" i="99"/>
  <c r="I21" i="99"/>
  <c r="C48" i="84" l="1"/>
  <c r="C44" i="84"/>
  <c r="C23" i="84"/>
  <c r="C22" i="84"/>
  <c r="C21" i="84"/>
  <c r="C20" i="84"/>
  <c r="C19" i="84"/>
  <c r="C18" i="84"/>
  <c r="I7" i="99" l="1"/>
  <c r="I8" i="99"/>
  <c r="I9" i="99"/>
  <c r="I10" i="99"/>
  <c r="I11" i="99"/>
  <c r="I22" i="99"/>
  <c r="C6" i="86" l="1"/>
  <c r="E16" i="102"/>
  <c r="C38" i="95"/>
  <c r="K25" i="93"/>
  <c r="J25" i="93"/>
  <c r="I25" i="93"/>
  <c r="H25" i="93"/>
  <c r="G25" i="93"/>
  <c r="F25" i="93"/>
  <c r="V20" i="64"/>
  <c r="V19" i="64"/>
  <c r="V18" i="64"/>
  <c r="V17" i="64"/>
  <c r="V16" i="64"/>
  <c r="V15" i="64"/>
  <c r="V14" i="64"/>
  <c r="V13" i="64"/>
  <c r="V12" i="64"/>
  <c r="V11" i="64"/>
  <c r="V10" i="64"/>
  <c r="V9" i="64"/>
  <c r="V8" i="64"/>
  <c r="V7" i="64"/>
  <c r="V21" i="64" l="1"/>
  <c r="C4" i="103"/>
  <c r="E13" i="101"/>
  <c r="I23" i="99"/>
  <c r="N33" i="105" l="1"/>
  <c r="M33" i="105"/>
  <c r="L33" i="105"/>
  <c r="K33" i="105"/>
  <c r="J33" i="105"/>
  <c r="I33" i="105"/>
  <c r="H33" i="105"/>
  <c r="G33" i="105"/>
  <c r="F33" i="105"/>
  <c r="E33" i="105"/>
  <c r="D33" i="105"/>
  <c r="C33" i="105" l="1"/>
  <c r="C34" i="105" l="1"/>
  <c r="C3" i="103"/>
  <c r="C34" i="100"/>
  <c r="U21" i="64" l="1"/>
  <c r="D20" i="101" l="1"/>
  <c r="G22" i="98"/>
  <c r="F22" i="98"/>
  <c r="E22" i="98"/>
  <c r="D22" i="98"/>
  <c r="C22" i="98"/>
  <c r="H21" i="98"/>
  <c r="H20" i="98"/>
  <c r="H19" i="98"/>
  <c r="H18" i="98"/>
  <c r="H17" i="98"/>
  <c r="H16" i="98"/>
  <c r="H15" i="98"/>
  <c r="H14" i="98"/>
  <c r="H13" i="98"/>
  <c r="H12" i="98"/>
  <c r="H11" i="98"/>
  <c r="H10" i="98"/>
  <c r="H9" i="98"/>
  <c r="H8" i="98"/>
  <c r="H21" i="91"/>
  <c r="H20" i="91"/>
  <c r="H19" i="91"/>
  <c r="H18" i="91"/>
  <c r="H17" i="91"/>
  <c r="H16" i="91"/>
  <c r="H15" i="91"/>
  <c r="H14" i="91"/>
  <c r="H13" i="91"/>
  <c r="H12" i="91"/>
  <c r="H11" i="91"/>
  <c r="H10" i="91"/>
  <c r="H9" i="91"/>
  <c r="H8" i="91"/>
  <c r="G22" i="91"/>
  <c r="G23" i="91" s="1"/>
  <c r="F22" i="91"/>
  <c r="E22" i="91"/>
  <c r="D22" i="91"/>
  <c r="C22" i="91"/>
  <c r="H22" i="91" l="1"/>
  <c r="C20" i="101"/>
  <c r="H22" i="98"/>
  <c r="H23" i="98" s="1"/>
  <c r="B2" i="84" l="1"/>
  <c r="B2" i="85" l="1"/>
  <c r="B2" i="98"/>
  <c r="B2" i="105"/>
  <c r="B2" i="106"/>
  <c r="B2" i="91"/>
  <c r="B2" i="75"/>
  <c r="B2" i="99"/>
  <c r="B2" i="103"/>
  <c r="B2" i="90"/>
  <c r="B2" i="92"/>
  <c r="B2" i="86"/>
  <c r="B2" i="100"/>
  <c r="B2" i="94"/>
  <c r="B2" i="107"/>
  <c r="B2" i="52"/>
  <c r="B2" i="101"/>
  <c r="B2" i="104"/>
  <c r="B2" i="64"/>
  <c r="B2" i="95"/>
  <c r="B2" i="88"/>
  <c r="B2" i="102"/>
  <c r="B2" i="73"/>
  <c r="B2" i="83"/>
  <c r="B2" i="93"/>
  <c r="B2" i="69"/>
  <c r="B2" i="89"/>
  <c r="B2" i="97"/>
  <c r="B1" i="107"/>
  <c r="B1" i="106" l="1"/>
  <c r="B1" i="105"/>
  <c r="B1" i="104"/>
  <c r="B1" i="103"/>
  <c r="B1" i="102"/>
  <c r="B1" i="101"/>
  <c r="B1" i="100"/>
  <c r="B1" i="99"/>
  <c r="B1" i="98"/>
  <c r="H34" i="100" l="1"/>
  <c r="H35" i="100" s="1"/>
  <c r="G34" i="100"/>
  <c r="F34" i="100"/>
  <c r="E34" i="100"/>
  <c r="D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I35" i="100" s="1"/>
  <c r="B1" i="97"/>
  <c r="G39" i="97" l="1"/>
  <c r="B1" i="95"/>
  <c r="B1" i="92"/>
  <c r="B1" i="93"/>
  <c r="B1" i="64"/>
  <c r="B1" i="90"/>
  <c r="B1" i="69"/>
  <c r="B1" i="94"/>
  <c r="B1" i="89"/>
  <c r="B1" i="73"/>
  <c r="B1" i="88"/>
  <c r="B1" i="52"/>
  <c r="B1" i="86"/>
  <c r="B1" i="75"/>
  <c r="G5" i="86"/>
  <c r="F5" i="86"/>
  <c r="E5" i="86"/>
  <c r="D5" i="86"/>
  <c r="C5" i="86"/>
  <c r="G5" i="84"/>
  <c r="F5" i="84"/>
  <c r="E5" i="84"/>
  <c r="D5" i="84"/>
  <c r="C5" i="84"/>
  <c r="E6" i="86" l="1"/>
  <c r="E13" i="86" s="1"/>
  <c r="F6" i="86"/>
  <c r="F13" i="86" s="1"/>
  <c r="G6" i="86"/>
  <c r="G13" i="86" s="1"/>
  <c r="B1" i="91" l="1"/>
  <c r="B1" i="85"/>
  <c r="B1" i="83"/>
  <c r="B1" i="84"/>
  <c r="D6" i="86" l="1"/>
  <c r="D13" i="86" s="1"/>
  <c r="C13" i="86" l="1"/>
  <c r="N20" i="92" l="1"/>
  <c r="N19" i="92"/>
  <c r="E19" i="92"/>
  <c r="E14" i="92" s="1"/>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H7" i="92"/>
  <c r="G7" i="92"/>
  <c r="F7" i="92"/>
  <c r="C7" i="92"/>
  <c r="E7" i="92" l="1"/>
  <c r="E21" i="92" s="1"/>
  <c r="H21" i="92"/>
  <c r="N7" i="92"/>
  <c r="N14" i="92"/>
  <c r="N21" i="92" s="1"/>
  <c r="G21" i="92"/>
  <c r="F21" i="92"/>
  <c r="I21" i="92"/>
  <c r="C21" i="92"/>
  <c r="C21" i="88" l="1"/>
  <c r="I24" i="99" s="1"/>
  <c r="C23" i="88" l="1"/>
  <c r="T21" i="64"/>
  <c r="S21" i="64"/>
  <c r="C21" i="64"/>
  <c r="K22" i="90" l="1"/>
  <c r="L22" i="90"/>
  <c r="M22" i="90"/>
  <c r="N22" i="90"/>
  <c r="O22" i="90"/>
  <c r="P22" i="90"/>
  <c r="Q22" i="90"/>
  <c r="R22" i="90"/>
  <c r="S22" i="90"/>
  <c r="D21" i="88" l="1"/>
  <c r="E21" i="88"/>
  <c r="C5" i="73" s="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alcChain>
</file>

<file path=xl/sharedStrings.xml><?xml version="1.0" encoding="utf-8"?>
<sst xmlns="http://schemas.openxmlformats.org/spreadsheetml/2006/main" count="1202" uniqueCount="776">
  <si>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</si>
  <si>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</si>
  <si>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</si>
  <si>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</si>
  <si>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</si>
  <si>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</si>
  <si>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</si>
  <si>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</si>
  <si>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</si>
  <si>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</si>
  <si>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</si>
  <si>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</si>
  <si>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</si>
  <si>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</si>
  <si>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</si>
  <si>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</si>
  <si>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</si>
  <si>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</si>
  <si>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</si>
  <si>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</si>
  <si>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</si>
  <si>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</si>
  <si>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</si>
  <si>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</si>
  <si>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</si>
  <si>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</si>
  <si>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</si>
  <si>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</si>
  <si>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</si>
  <si>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</si>
  <si>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</si>
  <si>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</si>
  <si>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</si>
  <si>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</si>
  <si>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</si>
  <si>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</si>
  <si>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</si>
  <si>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</si>
  <si>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</si>
  <si>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</si>
  <si>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</si>
  <si>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</si>
  <si>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</si>
  <si>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</si>
  <si>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</si>
  <si>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</si>
  <si>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</si>
  <si>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</si>
  <si>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</si>
  <si>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</si>
  <si>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</si>
  <si>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</si>
  <si>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</si>
  <si>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</si>
  <si>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</si>
  <si>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</si>
  <si>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</si>
  <si>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</si>
  <si>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</si>
  <si>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</si>
  <si>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</si>
  <si>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</si>
  <si>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</si>
  <si>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</si>
  <si>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</si>
  <si>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</si>
  <si>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</si>
  <si>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</si>
  <si>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</si>
  <si>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</si>
  <si>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</si>
  <si>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</si>
  <si>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</si>
  <si>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</si>
  <si>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</si>
  <si>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</si>
  <si>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</si>
  <si>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</si>
  <si>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</si>
  <si>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</si>
  <si>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</si>
  <si>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</si>
  <si>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</si>
  <si>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</si>
  <si>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</si>
  <si>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</si>
  <si>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</si>
  <si>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</si>
  <si>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</si>
  <si>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</si>
  <si>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</si>
  <si>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</si>
  <si>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</si>
  <si>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</si>
  <si>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</si>
  <si>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</si>
  <si>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</si>
  <si>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</si>
  <si>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</si>
  <si>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</si>
  <si>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</si>
  <si>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</si>
  <si>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</si>
  <si>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</si>
  <si>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</si>
  <si>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</si>
  <si>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</si>
  <si>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</si>
  <si>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</si>
  <si>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</si>
  <si>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</si>
  <si>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</si>
  <si>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</si>
  <si>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</si>
  <si>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</si>
  <si>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</si>
  <si>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</si>
  <si>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</si>
  <si>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</si>
  <si>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</si>
  <si>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</si>
  <si>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</si>
  <si>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</si>
  <si>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</si>
  <si>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</si>
  <si>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</si>
  <si>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</si>
  <si>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</si>
  <si>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</si>
  <si>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</si>
  <si>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</si>
  <si>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</si>
  <si>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</si>
  <si>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</si>
  <si>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</si>
  <si>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</si>
  <si>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</si>
  <si>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</si>
  <si>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</si>
  <si>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</si>
  <si>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</si>
  <si>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</si>
  <si>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</si>
  <si>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</si>
  <si>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</si>
  <si>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</si>
  <si>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</si>
  <si>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</si>
  <si>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</si>
  <si>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</si>
  <si>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</si>
  <si>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</si>
  <si>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</si>
  <si>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</si>
  <si>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</si>
  <si>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</si>
  <si>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</si>
  <si>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</si>
  <si>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</si>
  <si>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</si>
  <si>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</si>
  <si>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</si>
  <si>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</si>
  <si>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</si>
  <si>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</si>
  <si>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</si>
  <si>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</si>
  <si>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</si>
  <si>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</si>
  <si>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</si>
  <si>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</si>
  <si>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</si>
  <si>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</si>
  <si>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</si>
  <si>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</si>
  <si>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</si>
  <si>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</si>
  <si>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</si>
  <si>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</si>
  <si>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</si>
  <si>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</si>
  <si>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</si>
  <si>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</si>
  <si>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</si>
  <si>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</si>
  <si>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</si>
  <si>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</si>
  <si>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</si>
  <si>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</si>
  <si>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</si>
  <si>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</si>
  <si>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</si>
  <si>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</si>
  <si>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</si>
  <si>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</si>
  <si>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</si>
  <si>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</si>
  <si>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</si>
  <si>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</si>
  <si>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</si>
  <si>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</si>
  <si>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</si>
  <si>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</si>
  <si>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</si>
  <si>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</si>
  <si>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</si>
  <si>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</si>
  <si>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</si>
  <si>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</si>
  <si>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</si>
  <si>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</si>
  <si>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</si>
  <si>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</si>
  <si>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</si>
  <si>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</si>
  <si>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</si>
  <si>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</si>
  <si>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</si>
  <si>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</si>
  <si>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</si>
  <si>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</si>
  <si>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</si>
  <si>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</si>
  <si>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</si>
  <si>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</si>
  <si>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</si>
  <si>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</si>
  <si>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</si>
  <si>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</si>
  <si>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</si>
  <si>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</si>
  <si>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</si>
  <si>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</si>
  <si>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</si>
  <si>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</si>
  <si>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</si>
  <si>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</si>
  <si>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</si>
  <si>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</si>
  <si>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</si>
  <si>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</si>
  <si>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</si>
  <si>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</si>
  <si>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</si>
  <si>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</si>
  <si>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</si>
  <si>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</si>
  <si>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</si>
  <si>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</si>
  <si>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</si>
  <si>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</si>
  <si>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</si>
  <si>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</si>
  <si>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</si>
  <si>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</si>
  <si>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</si>
  <si>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</si>
  <si>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</si>
  <si>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</si>
  <si>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</si>
  <si>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</si>
  <si>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</si>
  <si>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</si>
  <si>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</si>
  <si>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</si>
  <si>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</si>
  <si>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</si>
  <si>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</si>
  <si>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</si>
  <si>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</si>
  <si>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</si>
  <si>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</si>
  <si>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</si>
  <si>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</si>
  <si>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</si>
  <si>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</si>
  <si>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</si>
  <si>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</si>
  <si>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</si>
  <si>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</si>
  <si>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</si>
  <si>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</si>
  <si>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</si>
  <si>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</si>
  <si>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</si>
  <si>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</si>
  <si>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</si>
  <si>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</si>
  <si>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</si>
  <si>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</si>
  <si>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</si>
  <si>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</si>
  <si>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</si>
  <si>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</si>
  <si>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</si>
  <si>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</si>
  <si>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</si>
  <si>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</si>
  <si>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</si>
  <si>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</si>
  <si>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</si>
  <si>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</si>
  <si>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</si>
  <si>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</si>
  <si>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</si>
  <si>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</si>
  <si>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</si>
  <si>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</si>
  <si>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</si>
  <si>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</si>
  <si>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</si>
  <si>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</si>
  <si>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</si>
  <si>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</si>
  <si>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</si>
  <si>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</si>
  <si>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</si>
  <si>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</si>
  <si>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</si>
  <si>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</si>
  <si>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</si>
  <si>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</si>
  <si>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</si>
  <si>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</si>
  <si>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</si>
  <si>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</si>
  <si>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</si>
  <si>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</si>
  <si>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</si>
  <si>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</si>
  <si>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</si>
  <si>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</si>
  <si>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</si>
  <si>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</si>
  <si>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</si>
  <si>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</si>
  <si>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</si>
  <si>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</si>
  <si>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</si>
  <si>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</si>
  <si>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</si>
  <si>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</si>
  <si>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</si>
  <si>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</si>
  <si>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</si>
  <si>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</si>
  <si>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</si>
  <si>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</si>
  <si>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</si>
  <si>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</si>
  <si>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</si>
  <si>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</si>
  <si>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</si>
  <si>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</si>
  <si>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</si>
  <si>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</si>
  <si>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</si>
  <si>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</si>
  <si>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</si>
  <si>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</si>
  <si>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</si>
  <si>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</si>
  <si>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</si>
  <si>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</si>
  <si>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</si>
  <si>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</si>
  <si>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</si>
  <si>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</si>
  <si>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</si>
  <si>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</si>
  <si>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</si>
  <si>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</si>
  <si>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</si>
  <si>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</si>
  <si>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</si>
  <si>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</si>
  <si>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</si>
  <si>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</si>
  <si>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</si>
  <si>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</si>
  <si>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</si>
  <si>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</si>
  <si>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</si>
  <si>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</si>
  <si>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</si>
  <si>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</si>
  <si>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</si>
  <si>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</si>
  <si>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</si>
  <si>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</si>
  <si>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</si>
  <si>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</si>
  <si>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</si>
  <si>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</si>
  <si>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</si>
  <si>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</si>
  <si>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</si>
  <si>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</si>
  <si>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</si>
  <si>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</si>
  <si>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</si>
  <si>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</si>
  <si>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</si>
  <si>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</si>
  <si>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</si>
  <si>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</si>
  <si>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</si>
  <si>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</si>
  <si>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</si>
  <si>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</si>
  <si>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</si>
  <si>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</si>
  <si>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</si>
  <si>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</si>
  <si>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</si>
  <si>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</si>
  <si>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</si>
  <si>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</si>
  <si>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</si>
  <si>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</si>
  <si>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</si>
  <si>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</si>
  <si>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</si>
  <si>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</si>
  <si>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</si>
  <si>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</si>
  <si>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</si>
  <si>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</si>
  <si>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</si>
  <si>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</si>
  <si>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</si>
  <si>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</si>
  <si>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</si>
  <si>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</si>
  <si>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</si>
  <si>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</si>
  <si>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</si>
  <si>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</si>
  <si>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</si>
  <si>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</si>
  <si>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</si>
  <si>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</si>
  <si>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</si>
  <si>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</si>
  <si>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</si>
  <si>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</si>
  <si>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</si>
  <si>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</si>
  <si>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</si>
  <si>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</si>
  <si>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</si>
  <si>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</si>
  <si>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</si>
  <si>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</si>
  <si>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</si>
  <si>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</si>
  <si>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</si>
  <si>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</si>
  <si>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</si>
  <si>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</si>
  <si>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</si>
  <si>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</si>
  <si>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</si>
  <si>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</si>
  <si>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</si>
  <si>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</si>
  <si>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</si>
  <si>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</si>
  <si>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</si>
  <si>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</si>
  <si>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</si>
  <si>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</si>
  <si>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</si>
  <si>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</si>
  <si>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</si>
  <si>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</si>
  <si>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</si>
  <si>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</si>
  <si>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</si>
  <si>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</si>
  <si>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</si>
  <si>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</si>
  <si>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</si>
  <si>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</si>
  <si>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</si>
  <si>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</si>
  <si>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</si>
  <si>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</si>
  <si>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</si>
  <si>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</si>
  <si>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</si>
  <si>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</si>
  <si>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</si>
  <si>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</si>
  <si>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</si>
  <si>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</si>
  <si>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</si>
  <si>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</si>
  <si>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</si>
  <si>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</si>
  <si>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</si>
  <si>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</si>
  <si>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</si>
  <si>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</si>
  <si>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</si>
  <si>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</si>
  <si>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</si>
  <si>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</si>
  <si>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</si>
  <si>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</si>
  <si>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</si>
  <si>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</si>
  <si>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</si>
  <si>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</si>
  <si>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</si>
  <si>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</si>
  <si>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</si>
  <si>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</si>
  <si>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</si>
  <si>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</si>
  <si>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</si>
  <si>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</si>
  <si>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</si>
  <si>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</si>
  <si>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</si>
  <si>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</si>
  <si>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</si>
  <si>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</si>
  <si>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</si>
  <si>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</si>
  <si>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</si>
  <si>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</si>
  <si>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</si>
  <si>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</si>
  <si>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</si>
  <si>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</si>
  <si>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</si>
  <si>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</si>
  <si>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</si>
  <si>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</si>
  <si>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</si>
  <si>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</si>
  <si>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</si>
  <si>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</si>
  <si>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</si>
  <si>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</si>
  <si>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</si>
  <si>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</si>
  <si>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</si>
  <si>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</si>
  <si>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</si>
  <si>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</si>
  <si>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</si>
  <si>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</si>
  <si>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</si>
  <si>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</si>
  <si>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</si>
  <si>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</si>
  <si>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</si>
  <si>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</si>
  <si>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</si>
  <si>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</si>
  <si>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</si>
  <si>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</si>
  <si>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</si>
  <si>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</si>
  <si>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</si>
  <si>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</si>
  <si>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</si>
  <si>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</si>
  <si>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</si>
  <si>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</si>
  <si>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</si>
  <si>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</si>
  <si>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</si>
  <si>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</si>
  <si>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</si>
  <si>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</si>
  <si>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</si>
  <si>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</si>
  <si>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</si>
  <si>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</si>
  <si>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</si>
  <si>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</si>
  <si>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</si>
  <si>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</si>
  <si>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</si>
  <si>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</si>
  <si>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</si>
  <si>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</si>
  <si>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</si>
  <si>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</si>
  <si>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</si>
  <si>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</si>
  <si>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</si>
  <si>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</si>
  <si>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</si>
  <si>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</si>
  <si>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</si>
  <si>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</si>
  <si>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</si>
  <si>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</si>
  <si>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</si>
  <si>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</si>
  <si>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</si>
  <si>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</si>
  <si>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</si>
  <si>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</si>
  <si>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</si>
  <si>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</si>
  <si>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</si>
  <si>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</si>
  <si>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</si>
  <si>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</si>
  <si>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</si>
  <si>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</si>
  <si>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</si>
  <si>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</si>
  <si>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</si>
  <si>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</si>
  <si>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</si>
  <si>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</si>
  <si>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</si>
  <si>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</si>
  <si>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</si>
  <si>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</si>
  <si>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</si>
  <si>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</si>
  <si>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</si>
  <si>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</si>
  <si>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</si>
  <si>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</si>
  <si>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</si>
  <si>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</si>
  <si>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</si>
  <si>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</si>
  <si>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</si>
  <si>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</si>
  <si>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</si>
  <si>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</si>
  <si>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</si>
  <si>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</si>
  <si>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</si>
  <si>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</si>
  <si>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</si>
  <si>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</si>
  <si>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</si>
  <si>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</si>
  <si>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</si>
  <si>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</si>
  <si>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</si>
  <si>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</si>
  <si>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</si>
  <si>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</si>
  <si>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</si>
  <si>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</si>
  <si>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</si>
  <si>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</si>
  <si>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</si>
  <si>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</si>
  <si>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</si>
  <si>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</si>
  <si>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</si>
  <si>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</si>
  <si>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</si>
  <si>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</si>
  <si>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</si>
  <si>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</si>
  <si>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</si>
  <si>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</si>
  <si>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</si>
  <si>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</si>
  <si>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</si>
  <si>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</si>
  <si>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</si>
  <si>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</si>
  <si>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</si>
  <si>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</si>
  <si>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</si>
  <si>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</si>
  <si>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</si>
  <si>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</si>
  <si>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</si>
  <si>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</si>
  <si>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</si>
  <si>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</si>
  <si>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</si>
  <si>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</si>
  <si>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</si>
  <si>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</si>
  <si>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</si>
  <si>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</si>
  <si>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</si>
  <si>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</si>
  <si>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</si>
  <si>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</si>
  <si>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</si>
  <si>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</si>
  <si>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</si>
  <si>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</si>
  <si>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</si>
  <si>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</si>
  <si>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</si>
  <si>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</si>
  <si>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</si>
  <si>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</si>
  <si>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</si>
  <si>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</si>
  <si>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</si>
  <si>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</si>
  <si>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</si>
  <si>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</si>
  <si>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</si>
  <si>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</si>
  <si>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</si>
  <si>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</si>
  <si>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</si>
  <si>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</si>
  <si>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</si>
  <si>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</si>
  <si>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</si>
  <si>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</si>
  <si>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</si>
  <si>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</si>
  <si>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</si>
  <si>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</si>
  <si>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</si>
  <si>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</si>
  <si>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</si>
  <si>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</si>
  <si>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</si>
  <si>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</si>
  <si>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</si>
  <si>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</si>
  <si>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
  </si>
  <si>
    <t>JSC "VTB Bank (Georgia)"</t>
  </si>
  <si>
    <t>Sergey Stepanov</t>
  </si>
  <si>
    <t>Archil Kontselidze</t>
  </si>
  <si>
    <t>https://vtb.ge/</t>
  </si>
  <si>
    <t>Non-independent chair</t>
  </si>
  <si>
    <t>Ilnar Shaimardanov</t>
  </si>
  <si>
    <t>Non-independent member</t>
  </si>
  <si>
    <t>Asya Zakharova</t>
  </si>
  <si>
    <t>Iulia Kopytova</t>
  </si>
  <si>
    <t>CEO</t>
  </si>
  <si>
    <t>Mamuka Menteshashvili</t>
  </si>
  <si>
    <t>CFO</t>
  </si>
  <si>
    <t>Niko Chkhetiani</t>
  </si>
  <si>
    <t>Chief Risk Officer</t>
  </si>
  <si>
    <t>Chief Retail Banking Officer</t>
  </si>
  <si>
    <t>Vladimer Robakidze</t>
  </si>
  <si>
    <t>Chief Corporate Banking Officer</t>
  </si>
  <si>
    <t>Irakli Dolidze</t>
  </si>
  <si>
    <t>Chief Operating Officer</t>
  </si>
  <si>
    <t>VTB Bank (PJSC)</t>
  </si>
  <si>
    <t xml:space="preserve">LTD "Lakarpa Enterprises Limited"       </t>
  </si>
  <si>
    <t>Russian Federation</t>
  </si>
  <si>
    <t>X</t>
  </si>
  <si>
    <t>Table  9 (Capital), C46</t>
  </si>
  <si>
    <t>Table  9 (Capital), C15</t>
  </si>
  <si>
    <t>Table  9 (Capital), C44</t>
  </si>
  <si>
    <t>Table  9 (Capital), C33</t>
  </si>
  <si>
    <t>Table  9 (Capital), C7</t>
  </si>
  <si>
    <t>Table  9 (Capital), C32</t>
  </si>
  <si>
    <t>Table  9 (Capital), C11</t>
  </si>
  <si>
    <t>Table  9 (Capital), C9</t>
  </si>
  <si>
    <t>Table  9 (Capital), C13</t>
  </si>
  <si>
    <t>Less: Investment Securities Loss Reserves</t>
  </si>
  <si>
    <t>5.2.1</t>
  </si>
  <si>
    <t>General reserves of Investment Securities</t>
  </si>
  <si>
    <t>Net Investment Securities</t>
  </si>
  <si>
    <t>COVID 19 reserves</t>
  </si>
  <si>
    <t>Deferred Tax liabilities relating  to temporary differences  from Intangible assets</t>
  </si>
  <si>
    <t>Including reserve amount of off-balance items (the portion that was included in regulatory capital within limits)</t>
  </si>
  <si>
    <t>Of which tier II capital qualifying instruments</t>
  </si>
  <si>
    <t>Natia Tkhilaishvili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</si>
</sst>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i/>
      <sz val="10"/>
      <color theme="1"/>
      <name val="Sylfaen"/>
      <family val="1"/>
    </font>
    <font>
      <b/>
      <sz val="10"/>
      <color theme="1"/>
      <name val="Sylfaen"/>
      <family val="1"/>
    </font>
    <font>
      <sz val="10"/>
      <name val="Calibri"/>
      <family val="2"/>
      <charset val="204"/>
      <scheme val="minor"/>
    </font>
    <font>
      <b/>
      <sz val="10"/>
      <name val="Calibri"/>
      <family val="2"/>
      <charset val="204"/>
      <scheme val="minor"/>
    </font>
    <font>
      <sz val="10"/>
      <color rgb="FFFF0000"/>
      <name val="Arial"/>
      <family val="2"/>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tint="0.499984740745262"/>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bottom/>
      <diagonal/>
    </border>
    <border>
      <left/>
      <right style="thin">
        <color theme="6" tint="-0.499984740745262"/>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9"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1" fontId="9" fillId="37" borderId="0"/>
    <xf numFmtId="172" fontId="9" fillId="37" borderId="0"/>
    <xf numFmtId="171" fontId="9" fillId="37" borderId="0"/>
    <xf numFmtId="0" fontId="10" fillId="38" borderId="0" applyNumberFormat="0" applyBorder="0" applyAlignment="0" applyProtection="0"/>
    <xf numFmtId="0" fontId="3" fillId="13" borderId="0" applyNumberFormat="0" applyBorder="0" applyAlignment="0" applyProtection="0"/>
    <xf numFmtId="171" fontId="11" fillId="38"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171" fontId="11" fillId="38"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171" fontId="11" fillId="38"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171" fontId="11" fillId="38" borderId="0" applyNumberFormat="0" applyBorder="0" applyAlignment="0" applyProtection="0"/>
    <xf numFmtId="171" fontId="11" fillId="38" borderId="0" applyNumberFormat="0" applyBorder="0" applyAlignment="0" applyProtection="0"/>
    <xf numFmtId="172" fontId="11" fillId="38" borderId="0" applyNumberFormat="0" applyBorder="0" applyAlignment="0" applyProtection="0"/>
    <xf numFmtId="171"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1" fontId="11" fillId="39"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171" fontId="11" fillId="39"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171" fontId="11" fillId="39"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171" fontId="11" fillId="39" borderId="0" applyNumberFormat="0" applyBorder="0" applyAlignment="0" applyProtection="0"/>
    <xf numFmtId="171" fontId="11" fillId="39" borderId="0" applyNumberFormat="0" applyBorder="0" applyAlignment="0" applyProtection="0"/>
    <xf numFmtId="172" fontId="11" fillId="39" borderId="0" applyNumberFormat="0" applyBorder="0" applyAlignment="0" applyProtection="0"/>
    <xf numFmtId="171"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1" fontId="11" fillId="40"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171" fontId="11" fillId="40"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171" fontId="11" fillId="40"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171" fontId="11" fillId="40" borderId="0" applyNumberFormat="0" applyBorder="0" applyAlignment="0" applyProtection="0"/>
    <xf numFmtId="171" fontId="11" fillId="40" borderId="0" applyNumberFormat="0" applyBorder="0" applyAlignment="0" applyProtection="0"/>
    <xf numFmtId="172" fontId="11" fillId="40" borderId="0" applyNumberFormat="0" applyBorder="0" applyAlignment="0" applyProtection="0"/>
    <xf numFmtId="171"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1" fontId="11" fillId="42"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171" fontId="11" fillId="42"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171" fontId="11" fillId="42"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171" fontId="11" fillId="42" borderId="0" applyNumberFormat="0" applyBorder="0" applyAlignment="0" applyProtection="0"/>
    <xf numFmtId="171" fontId="11" fillId="42" borderId="0" applyNumberFormat="0" applyBorder="0" applyAlignment="0" applyProtection="0"/>
    <xf numFmtId="172" fontId="11" fillId="42" borderId="0" applyNumberFormat="0" applyBorder="0" applyAlignment="0" applyProtection="0"/>
    <xf numFmtId="171"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1" fontId="11" fillId="43" borderId="0" applyNumberFormat="0" applyBorder="0" applyAlignment="0" applyProtection="0"/>
    <xf numFmtId="171" fontId="11" fillId="43" borderId="0" applyNumberFormat="0" applyBorder="0" applyAlignment="0" applyProtection="0"/>
    <xf numFmtId="172" fontId="11" fillId="43" borderId="0" applyNumberFormat="0" applyBorder="0" applyAlignment="0" applyProtection="0"/>
    <xf numFmtId="171"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1" fontId="11" fillId="45"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171" fontId="11" fillId="45"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171" fontId="11" fillId="45"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171" fontId="11" fillId="45" borderId="0" applyNumberFormat="0" applyBorder="0" applyAlignment="0" applyProtection="0"/>
    <xf numFmtId="171" fontId="11" fillId="45" borderId="0" applyNumberFormat="0" applyBorder="0" applyAlignment="0" applyProtection="0"/>
    <xf numFmtId="172" fontId="11" fillId="45" borderId="0" applyNumberFormat="0" applyBorder="0" applyAlignment="0" applyProtection="0"/>
    <xf numFmtId="171"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1" fontId="11" fillId="46"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171" fontId="11" fillId="46"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171" fontId="11" fillId="46"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171" fontId="11" fillId="46" borderId="0" applyNumberFormat="0" applyBorder="0" applyAlignment="0" applyProtection="0"/>
    <xf numFmtId="171" fontId="11" fillId="46" borderId="0" applyNumberFormat="0" applyBorder="0" applyAlignment="0" applyProtection="0"/>
    <xf numFmtId="172" fontId="11" fillId="46" borderId="0" applyNumberFormat="0" applyBorder="0" applyAlignment="0" applyProtection="0"/>
    <xf numFmtId="171"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171" fontId="11" fillId="41" borderId="0" applyNumberFormat="0" applyBorder="0" applyAlignment="0" applyProtection="0"/>
    <xf numFmtId="172" fontId="11" fillId="41" borderId="0" applyNumberFormat="0" applyBorder="0" applyAlignment="0" applyProtection="0"/>
    <xf numFmtId="171"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171" fontId="11" fillId="44" borderId="0" applyNumberFormat="0" applyBorder="0" applyAlignment="0" applyProtection="0"/>
    <xf numFmtId="172" fontId="11" fillId="44" borderId="0" applyNumberFormat="0" applyBorder="0" applyAlignment="0" applyProtection="0"/>
    <xf numFmtId="171"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1" fontId="11" fillId="47" borderId="0" applyNumberFormat="0" applyBorder="0" applyAlignment="0" applyProtection="0"/>
    <xf numFmtId="171" fontId="11" fillId="47" borderId="0" applyNumberFormat="0" applyBorder="0" applyAlignment="0" applyProtection="0"/>
    <xf numFmtId="172" fontId="11" fillId="47" borderId="0" applyNumberFormat="0" applyBorder="0" applyAlignment="0" applyProtection="0"/>
    <xf numFmtId="171"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1" fontId="14" fillId="48"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171" fontId="14" fillId="48"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171" fontId="14" fillId="48"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171" fontId="14" fillId="48" borderId="0" applyNumberFormat="0" applyBorder="0" applyAlignment="0" applyProtection="0"/>
    <xf numFmtId="171" fontId="14" fillId="48" borderId="0" applyNumberFormat="0" applyBorder="0" applyAlignment="0" applyProtection="0"/>
    <xf numFmtId="172" fontId="14" fillId="48" borderId="0" applyNumberFormat="0" applyBorder="0" applyAlignment="0" applyProtection="0"/>
    <xf numFmtId="171"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1" fontId="14" fillId="45"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171" fontId="14" fillId="45"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171" fontId="14" fillId="45"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171" fontId="14" fillId="45" borderId="0" applyNumberFormat="0" applyBorder="0" applyAlignment="0" applyProtection="0"/>
    <xf numFmtId="171" fontId="14" fillId="45" borderId="0" applyNumberFormat="0" applyBorder="0" applyAlignment="0" applyProtection="0"/>
    <xf numFmtId="172" fontId="14" fillId="45" borderId="0" applyNumberFormat="0" applyBorder="0" applyAlignment="0" applyProtection="0"/>
    <xf numFmtId="171"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1" fontId="14" fillId="46"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171" fontId="14" fillId="46"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171" fontId="14" fillId="46"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171" fontId="14" fillId="46" borderId="0" applyNumberFormat="0" applyBorder="0" applyAlignment="0" applyProtection="0"/>
    <xf numFmtId="171" fontId="14" fillId="46" borderId="0" applyNumberFormat="0" applyBorder="0" applyAlignment="0" applyProtection="0"/>
    <xf numFmtId="172" fontId="14" fillId="46" borderId="0" applyNumberFormat="0" applyBorder="0" applyAlignment="0" applyProtection="0"/>
    <xf numFmtId="171"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1" fontId="14" fillId="51"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171" fontId="14" fillId="51"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171" fontId="14" fillId="51"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171" fontId="14" fillId="51" borderId="0" applyNumberFormat="0" applyBorder="0" applyAlignment="0" applyProtection="0"/>
    <xf numFmtId="171" fontId="14" fillId="51" borderId="0" applyNumberFormat="0" applyBorder="0" applyAlignment="0" applyProtection="0"/>
    <xf numFmtId="172" fontId="14" fillId="51" borderId="0" applyNumberFormat="0" applyBorder="0" applyAlignment="0" applyProtection="0"/>
    <xf numFmtId="171"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1" fontId="14" fillId="54"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171" fontId="14" fillId="54"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171" fontId="14" fillId="54"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171" fontId="14" fillId="54" borderId="0" applyNumberFormat="0" applyBorder="0" applyAlignment="0" applyProtection="0"/>
    <xf numFmtId="171" fontId="14" fillId="54" borderId="0" applyNumberFormat="0" applyBorder="0" applyAlignment="0" applyProtection="0"/>
    <xf numFmtId="172" fontId="14" fillId="54" borderId="0" applyNumberFormat="0" applyBorder="0" applyAlignment="0" applyProtection="0"/>
    <xf numFmtId="171"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1" fontId="14" fillId="58"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171" fontId="14" fillId="58"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171" fontId="14" fillId="58"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171" fontId="14" fillId="58" borderId="0" applyNumberFormat="0" applyBorder="0" applyAlignment="0" applyProtection="0"/>
    <xf numFmtId="171" fontId="14" fillId="58" borderId="0" applyNumberFormat="0" applyBorder="0" applyAlignment="0" applyProtection="0"/>
    <xf numFmtId="172" fontId="14" fillId="58" borderId="0" applyNumberFormat="0" applyBorder="0" applyAlignment="0" applyProtection="0"/>
    <xf numFmtId="171"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1" fontId="14" fillId="6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171" fontId="14" fillId="6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171" fontId="14" fillId="6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171" fontId="14" fillId="60" borderId="0" applyNumberFormat="0" applyBorder="0" applyAlignment="0" applyProtection="0"/>
    <xf numFmtId="171" fontId="14" fillId="60" borderId="0" applyNumberFormat="0" applyBorder="0" applyAlignment="0" applyProtection="0"/>
    <xf numFmtId="172" fontId="14" fillId="60" borderId="0" applyNumberFormat="0" applyBorder="0" applyAlignment="0" applyProtection="0"/>
    <xf numFmtId="171"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171" fontId="14" fillId="49" borderId="0" applyNumberFormat="0" applyBorder="0" applyAlignment="0" applyProtection="0"/>
    <xf numFmtId="172" fontId="14" fillId="49" borderId="0" applyNumberFormat="0" applyBorder="0" applyAlignment="0" applyProtection="0"/>
    <xf numFmtId="171"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171" fontId="14" fillId="50" borderId="0" applyNumberFormat="0" applyBorder="0" applyAlignment="0" applyProtection="0"/>
    <xf numFmtId="172" fontId="14" fillId="50" borderId="0" applyNumberFormat="0" applyBorder="0" applyAlignment="0" applyProtection="0"/>
    <xf numFmtId="171"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1" fontId="14" fillId="63"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171" fontId="14" fillId="63"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171" fontId="14" fillId="63"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171" fontId="14" fillId="63" borderId="0" applyNumberFormat="0" applyBorder="0" applyAlignment="0" applyProtection="0"/>
    <xf numFmtId="171" fontId="14" fillId="63" borderId="0" applyNumberFormat="0" applyBorder="0" applyAlignment="0" applyProtection="0"/>
    <xf numFmtId="172" fontId="14" fillId="63" borderId="0" applyNumberFormat="0" applyBorder="0" applyAlignment="0" applyProtection="0"/>
    <xf numFmtId="171"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1" fontId="17" fillId="39"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171" fontId="17" fillId="39"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171" fontId="17" fillId="39"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171" fontId="17" fillId="39" borderId="0" applyNumberFormat="0" applyBorder="0" applyAlignment="0" applyProtection="0"/>
    <xf numFmtId="171" fontId="17" fillId="39" borderId="0" applyNumberFormat="0" applyBorder="0" applyAlignment="0" applyProtection="0"/>
    <xf numFmtId="172" fontId="17" fillId="39" borderId="0" applyNumberFormat="0" applyBorder="0" applyAlignment="0" applyProtection="0"/>
    <xf numFmtId="171" fontId="17" fillId="39" borderId="0" applyNumberFormat="0" applyBorder="0" applyAlignment="0" applyProtection="0"/>
    <xf numFmtId="0" fontId="15" fillId="39" borderId="0" applyNumberFormat="0" applyBorder="0" applyAlignment="0" applyProtection="0"/>
    <xf numFmtId="173" fontId="18"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4" fontId="20" fillId="0" borderId="0" applyFill="0" applyBorder="0" applyAlignment="0"/>
    <xf numFmtId="174" fontId="20"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3" fontId="19" fillId="0" borderId="0" applyFill="0" applyBorder="0" applyAlignment="0"/>
    <xf numFmtId="175" fontId="20"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4" fontId="20" fillId="0" borderId="0" applyFill="0" applyBorder="0" applyAlignment="0"/>
    <xf numFmtId="179" fontId="20" fillId="0" borderId="0" applyFill="0" applyBorder="0" applyAlignment="0"/>
    <xf numFmtId="175"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1"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1"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1" fontId="23" fillId="64" borderId="43" applyNumberFormat="0" applyAlignment="0" applyProtection="0"/>
    <xf numFmtId="172" fontId="23" fillId="64" borderId="43" applyNumberFormat="0" applyAlignment="0" applyProtection="0"/>
    <xf numFmtId="171" fontId="23" fillId="64" borderId="43" applyNumberFormat="0" applyAlignment="0" applyProtection="0"/>
    <xf numFmtId="171" fontId="23" fillId="64" borderId="43" applyNumberFormat="0" applyAlignment="0" applyProtection="0"/>
    <xf numFmtId="172" fontId="23" fillId="64" borderId="43" applyNumberFormat="0" applyAlignment="0" applyProtection="0"/>
    <xf numFmtId="171" fontId="23" fillId="64" borderId="43" applyNumberFormat="0" applyAlignment="0" applyProtection="0"/>
    <xf numFmtId="171" fontId="23" fillId="64" borderId="43" applyNumberFormat="0" applyAlignment="0" applyProtection="0"/>
    <xf numFmtId="172" fontId="23" fillId="64" borderId="43" applyNumberFormat="0" applyAlignment="0" applyProtection="0"/>
    <xf numFmtId="171" fontId="23" fillId="64" borderId="43" applyNumberFormat="0" applyAlignment="0" applyProtection="0"/>
    <xf numFmtId="171" fontId="23" fillId="64" borderId="43" applyNumberFormat="0" applyAlignment="0" applyProtection="0"/>
    <xf numFmtId="172" fontId="23" fillId="64" borderId="43" applyNumberFormat="0" applyAlignment="0" applyProtection="0"/>
    <xf numFmtId="171"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71"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0" fontId="24"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0" fontId="25" fillId="10" borderId="39"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172" fontId="26" fillId="65" borderId="44" applyNumberFormat="0" applyAlignment="0" applyProtection="0"/>
    <xf numFmtId="171"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81" fontId="10" fillId="0" borderId="0" applyFont="0" applyFill="0" applyBorder="0" applyAlignment="0" applyProtection="0"/>
    <xf numFmtId="166" fontId="5" fillId="0" borderId="0" applyFont="0" applyFill="0" applyBorder="0" applyAlignment="0" applyProtection="0"/>
    <xf numFmtId="43" fontId="10" fillId="0" borderId="0" applyFont="0" applyFill="0" applyBorder="0" applyAlignment="0" applyProtection="0"/>
    <xf numFmtId="166" fontId="5" fillId="0" borderId="0" applyFont="0" applyFill="0" applyBorder="0" applyAlignment="0" applyProtection="0"/>
    <xf numFmtId="181" fontId="10"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81" fontId="10" fillId="0" borderId="0" applyFont="0" applyFill="0" applyBorder="0" applyAlignment="0" applyProtection="0"/>
    <xf numFmtId="166" fontId="5" fillId="0" borderId="0" applyFont="0" applyFill="0" applyBorder="0" applyAlignment="0" applyProtection="0"/>
    <xf numFmtId="181" fontId="10"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1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5" fontId="20"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3"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4" fontId="20" fillId="0" borderId="0" applyFill="0" applyBorder="0" applyAlignment="0"/>
    <xf numFmtId="175" fontId="20" fillId="0" borderId="0" applyFill="0" applyBorder="0" applyAlignment="0"/>
    <xf numFmtId="174" fontId="20" fillId="0" borderId="0" applyFill="0" applyBorder="0" applyAlignment="0"/>
    <xf numFmtId="179" fontId="20" fillId="0" borderId="0" applyFill="0" applyBorder="0" applyAlignment="0"/>
    <xf numFmtId="175" fontId="20"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1" fontId="33"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171" fontId="33"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171" fontId="33"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171" fontId="33" fillId="0" borderId="0" applyNumberFormat="0" applyFill="0" applyBorder="0" applyAlignment="0" applyProtection="0"/>
    <xf numFmtId="171" fontId="33" fillId="0" borderId="0" applyNumberFormat="0" applyFill="0" applyBorder="0" applyAlignment="0" applyProtection="0"/>
    <xf numFmtId="172" fontId="33" fillId="0" borderId="0" applyNumberFormat="0" applyFill="0" applyBorder="0" applyAlignment="0" applyProtection="0"/>
    <xf numFmtId="171" fontId="33" fillId="0" borderId="0" applyNumberFormat="0" applyFill="0" applyBorder="0" applyAlignment="0" applyProtection="0"/>
    <xf numFmtId="0" fontId="31" fillId="0" borderId="0" applyNumberFormat="0" applyFill="0" applyBorder="0" applyAlignment="0" applyProtection="0"/>
    <xf numFmtId="171" fontId="2" fillId="0" borderId="0"/>
    <xf numFmtId="0" fontId="2" fillId="0" borderId="0"/>
    <xf numFmtId="171"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1" fontId="36" fillId="40"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171" fontId="36" fillId="40"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171" fontId="36" fillId="40"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171" fontId="36" fillId="40" borderId="0" applyNumberFormat="0" applyBorder="0" applyAlignment="0" applyProtection="0"/>
    <xf numFmtId="171" fontId="36" fillId="40" borderId="0" applyNumberFormat="0" applyBorder="0" applyAlignment="0" applyProtection="0"/>
    <xf numFmtId="172" fontId="36" fillId="40" borderId="0" applyNumberFormat="0" applyBorder="0" applyAlignment="0" applyProtection="0"/>
    <xf numFmtId="171"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71"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71" fontId="37" fillId="0" borderId="9">
      <alignment horizontal="left" vertical="center"/>
    </xf>
    <xf numFmtId="0" fontId="38" fillId="0" borderId="46" applyNumberFormat="0" applyFill="0" applyAlignment="0" applyProtection="0"/>
    <xf numFmtId="172" fontId="38" fillId="0" borderId="46" applyNumberFormat="0" applyFill="0" applyAlignment="0" applyProtection="0"/>
    <xf numFmtId="0" fontId="38" fillId="0" borderId="46" applyNumberFormat="0" applyFill="0" applyAlignment="0" applyProtection="0"/>
    <xf numFmtId="171" fontId="38" fillId="0" borderId="46" applyNumberFormat="0" applyFill="0" applyAlignment="0" applyProtection="0"/>
    <xf numFmtId="171" fontId="38" fillId="0" borderId="46" applyNumberFormat="0" applyFill="0" applyAlignment="0" applyProtection="0"/>
    <xf numFmtId="171" fontId="38" fillId="0" borderId="46" applyNumberFormat="0" applyFill="0" applyAlignment="0" applyProtection="0"/>
    <xf numFmtId="172" fontId="38" fillId="0" borderId="46" applyNumberFormat="0" applyFill="0" applyAlignment="0" applyProtection="0"/>
    <xf numFmtId="171" fontId="38" fillId="0" borderId="46" applyNumberFormat="0" applyFill="0" applyAlignment="0" applyProtection="0"/>
    <xf numFmtId="171" fontId="38" fillId="0" borderId="46" applyNumberFormat="0" applyFill="0" applyAlignment="0" applyProtection="0"/>
    <xf numFmtId="172" fontId="38" fillId="0" borderId="46" applyNumberFormat="0" applyFill="0" applyAlignment="0" applyProtection="0"/>
    <xf numFmtId="171" fontId="38" fillId="0" borderId="46" applyNumberFormat="0" applyFill="0" applyAlignment="0" applyProtection="0"/>
    <xf numFmtId="171" fontId="38" fillId="0" borderId="46" applyNumberFormat="0" applyFill="0" applyAlignment="0" applyProtection="0"/>
    <xf numFmtId="172" fontId="38" fillId="0" borderId="46" applyNumberFormat="0" applyFill="0" applyAlignment="0" applyProtection="0"/>
    <xf numFmtId="171" fontId="38" fillId="0" borderId="46" applyNumberFormat="0" applyFill="0" applyAlignment="0" applyProtection="0"/>
    <xf numFmtId="171" fontId="38" fillId="0" borderId="46" applyNumberFormat="0" applyFill="0" applyAlignment="0" applyProtection="0"/>
    <xf numFmtId="172" fontId="38" fillId="0" borderId="46" applyNumberFormat="0" applyFill="0" applyAlignment="0" applyProtection="0"/>
    <xf numFmtId="171"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72" fontId="39" fillId="0" borderId="47" applyNumberFormat="0" applyFill="0" applyAlignment="0" applyProtection="0"/>
    <xf numFmtId="0" fontId="39" fillId="0" borderId="47" applyNumberFormat="0" applyFill="0" applyAlignment="0" applyProtection="0"/>
    <xf numFmtId="171" fontId="39" fillId="0" borderId="47" applyNumberFormat="0" applyFill="0" applyAlignment="0" applyProtection="0"/>
    <xf numFmtId="171" fontId="39" fillId="0" borderId="47" applyNumberFormat="0" applyFill="0" applyAlignment="0" applyProtection="0"/>
    <xf numFmtId="171" fontId="39" fillId="0" borderId="47" applyNumberFormat="0" applyFill="0" applyAlignment="0" applyProtection="0"/>
    <xf numFmtId="172" fontId="39" fillId="0" borderId="47" applyNumberFormat="0" applyFill="0" applyAlignment="0" applyProtection="0"/>
    <xf numFmtId="171" fontId="39" fillId="0" borderId="47" applyNumberFormat="0" applyFill="0" applyAlignment="0" applyProtection="0"/>
    <xf numFmtId="171" fontId="39" fillId="0" borderId="47" applyNumberFormat="0" applyFill="0" applyAlignment="0" applyProtection="0"/>
    <xf numFmtId="172" fontId="39" fillId="0" borderId="47" applyNumberFormat="0" applyFill="0" applyAlignment="0" applyProtection="0"/>
    <xf numFmtId="171" fontId="39" fillId="0" borderId="47" applyNumberFormat="0" applyFill="0" applyAlignment="0" applyProtection="0"/>
    <xf numFmtId="171" fontId="39" fillId="0" borderId="47" applyNumberFormat="0" applyFill="0" applyAlignment="0" applyProtection="0"/>
    <xf numFmtId="172" fontId="39" fillId="0" borderId="47" applyNumberFormat="0" applyFill="0" applyAlignment="0" applyProtection="0"/>
    <xf numFmtId="171" fontId="39" fillId="0" borderId="47" applyNumberFormat="0" applyFill="0" applyAlignment="0" applyProtection="0"/>
    <xf numFmtId="171" fontId="39" fillId="0" borderId="47" applyNumberFormat="0" applyFill="0" applyAlignment="0" applyProtection="0"/>
    <xf numFmtId="172" fontId="39" fillId="0" borderId="47" applyNumberFormat="0" applyFill="0" applyAlignment="0" applyProtection="0"/>
    <xf numFmtId="171"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171" fontId="40" fillId="0" borderId="48" applyNumberFormat="0" applyFill="0" applyAlignment="0" applyProtection="0"/>
    <xf numFmtId="0" fontId="40" fillId="0" borderId="48" applyNumberFormat="0" applyFill="0" applyAlignment="0" applyProtection="0"/>
    <xf numFmtId="171"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71" fontId="40" fillId="0" borderId="48" applyNumberFormat="0" applyFill="0" applyAlignment="0" applyProtection="0"/>
    <xf numFmtId="172" fontId="40" fillId="0" borderId="48" applyNumberFormat="0" applyFill="0" applyAlignment="0" applyProtection="0"/>
    <xf numFmtId="171" fontId="40" fillId="0" borderId="48" applyNumberFormat="0" applyFill="0" applyAlignment="0" applyProtection="0"/>
    <xf numFmtId="171" fontId="40" fillId="0" borderId="48" applyNumberFormat="0" applyFill="0" applyAlignment="0" applyProtection="0"/>
    <xf numFmtId="172" fontId="40" fillId="0" borderId="48" applyNumberFormat="0" applyFill="0" applyAlignment="0" applyProtection="0"/>
    <xf numFmtId="171" fontId="40" fillId="0" borderId="48" applyNumberFormat="0" applyFill="0" applyAlignment="0" applyProtection="0"/>
    <xf numFmtId="171" fontId="40" fillId="0" borderId="48" applyNumberFormat="0" applyFill="0" applyAlignment="0" applyProtection="0"/>
    <xf numFmtId="172" fontId="40" fillId="0" borderId="48" applyNumberFormat="0" applyFill="0" applyAlignment="0" applyProtection="0"/>
    <xf numFmtId="171" fontId="40" fillId="0" borderId="48" applyNumberFormat="0" applyFill="0" applyAlignment="0" applyProtection="0"/>
    <xf numFmtId="171" fontId="40" fillId="0" borderId="48" applyNumberFormat="0" applyFill="0" applyAlignment="0" applyProtection="0"/>
    <xf numFmtId="172" fontId="40" fillId="0" borderId="48" applyNumberFormat="0" applyFill="0" applyAlignment="0" applyProtection="0"/>
    <xf numFmtId="171"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2"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2"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2" fontId="40" fillId="0" borderId="0" applyNumberFormat="0" applyFill="0" applyBorder="0" applyAlignment="0" applyProtection="0"/>
    <xf numFmtId="171" fontId="40" fillId="0" borderId="0" applyNumberFormat="0" applyFill="0" applyBorder="0" applyAlignment="0" applyProtection="0"/>
    <xf numFmtId="171" fontId="40" fillId="0" borderId="0" applyNumberFormat="0" applyFill="0" applyBorder="0" applyAlignment="0" applyProtection="0"/>
    <xf numFmtId="172" fontId="40" fillId="0" borderId="0" applyNumberFormat="0" applyFill="0" applyBorder="0" applyAlignment="0" applyProtection="0"/>
    <xf numFmtId="171" fontId="40" fillId="0" borderId="0" applyNumberFormat="0" applyFill="0" applyBorder="0" applyAlignment="0" applyProtection="0"/>
    <xf numFmtId="0" fontId="40" fillId="0" borderId="0" applyNumberFormat="0" applyFill="0" applyBorder="0" applyAlignment="0" applyProtection="0"/>
    <xf numFmtId="37" fontId="41" fillId="0" borderId="0"/>
    <xf numFmtId="171" fontId="42" fillId="0" borderId="0"/>
    <xf numFmtId="0" fontId="42" fillId="0" borderId="0"/>
    <xf numFmtId="171" fontId="42" fillId="0" borderId="0"/>
    <xf numFmtId="171" fontId="37" fillId="0" borderId="0"/>
    <xf numFmtId="0" fontId="37" fillId="0" borderId="0"/>
    <xf numFmtId="171" fontId="37" fillId="0" borderId="0"/>
    <xf numFmtId="171" fontId="43" fillId="0" borderId="0"/>
    <xf numFmtId="0" fontId="43" fillId="0" borderId="0"/>
    <xf numFmtId="171" fontId="43" fillId="0" borderId="0"/>
    <xf numFmtId="171" fontId="44" fillId="0" borderId="0"/>
    <xf numFmtId="0" fontId="44" fillId="0" borderId="0"/>
    <xf numFmtId="171" fontId="44" fillId="0" borderId="0"/>
    <xf numFmtId="171" fontId="45" fillId="0" borderId="0"/>
    <xf numFmtId="0" fontId="45" fillId="0" borderId="0"/>
    <xf numFmtId="171" fontId="45" fillId="0" borderId="0"/>
    <xf numFmtId="171" fontId="46" fillId="0" borderId="0"/>
    <xf numFmtId="0" fontId="46" fillId="0" borderId="0"/>
    <xf numFmtId="171"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1" fontId="47" fillId="0" borderId="0" applyNumberFormat="0" applyFill="0" applyBorder="0" applyAlignment="0" applyProtection="0">
      <alignment vertical="top"/>
      <protection locked="0"/>
    </xf>
    <xf numFmtId="171"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1"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1"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1" fontId="51" fillId="43" borderId="43" applyNumberFormat="0" applyAlignment="0" applyProtection="0"/>
    <xf numFmtId="172" fontId="51" fillId="43" borderId="43" applyNumberFormat="0" applyAlignment="0" applyProtection="0"/>
    <xf numFmtId="171" fontId="51" fillId="43" borderId="43" applyNumberFormat="0" applyAlignment="0" applyProtection="0"/>
    <xf numFmtId="171" fontId="51" fillId="43" borderId="43" applyNumberFormat="0" applyAlignment="0" applyProtection="0"/>
    <xf numFmtId="172" fontId="51" fillId="43" borderId="43" applyNumberFormat="0" applyAlignment="0" applyProtection="0"/>
    <xf numFmtId="171" fontId="51" fillId="43" borderId="43" applyNumberFormat="0" applyAlignment="0" applyProtection="0"/>
    <xf numFmtId="171" fontId="51" fillId="43" borderId="43" applyNumberFormat="0" applyAlignment="0" applyProtection="0"/>
    <xf numFmtId="172" fontId="51" fillId="43" borderId="43" applyNumberFormat="0" applyAlignment="0" applyProtection="0"/>
    <xf numFmtId="171" fontId="51" fillId="43" borderId="43" applyNumberFormat="0" applyAlignment="0" applyProtection="0"/>
    <xf numFmtId="171" fontId="51" fillId="43" borderId="43" applyNumberFormat="0" applyAlignment="0" applyProtection="0"/>
    <xf numFmtId="172" fontId="51" fillId="43" borderId="43" applyNumberFormat="0" applyAlignment="0" applyProtection="0"/>
    <xf numFmtId="171"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4" fontId="20" fillId="0" borderId="0" applyFill="0" applyBorder="0" applyAlignment="0"/>
    <xf numFmtId="175" fontId="20" fillId="0" borderId="0" applyFill="0" applyBorder="0" applyAlignment="0"/>
    <xf numFmtId="174" fontId="20" fillId="0" borderId="0" applyFill="0" applyBorder="0" applyAlignment="0"/>
    <xf numFmtId="179" fontId="20" fillId="0" borderId="0" applyFill="0" applyBorder="0" applyAlignment="0"/>
    <xf numFmtId="175"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71" fontId="54" fillId="0" borderId="49" applyNumberFormat="0" applyFill="0" applyAlignment="0" applyProtection="0"/>
    <xf numFmtId="171" fontId="54" fillId="0" borderId="49" applyNumberFormat="0" applyFill="0" applyAlignment="0" applyProtection="0"/>
    <xf numFmtId="172"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71" fontId="54" fillId="0" borderId="49" applyNumberFormat="0" applyFill="0" applyAlignment="0" applyProtection="0"/>
    <xf numFmtId="172" fontId="54" fillId="0" borderId="49" applyNumberFormat="0" applyFill="0" applyAlignment="0" applyProtection="0"/>
    <xf numFmtId="171" fontId="54" fillId="0" borderId="49" applyNumberFormat="0" applyFill="0" applyAlignment="0" applyProtection="0"/>
    <xf numFmtId="171" fontId="54" fillId="0" borderId="49" applyNumberFormat="0" applyFill="0" applyAlignment="0" applyProtection="0"/>
    <xf numFmtId="172" fontId="54" fillId="0" borderId="49" applyNumberFormat="0" applyFill="0" applyAlignment="0" applyProtection="0"/>
    <xf numFmtId="171" fontId="54" fillId="0" borderId="49" applyNumberFormat="0" applyFill="0" applyAlignment="0" applyProtection="0"/>
    <xf numFmtId="171" fontId="54" fillId="0" borderId="49" applyNumberFormat="0" applyFill="0" applyAlignment="0" applyProtection="0"/>
    <xf numFmtId="172" fontId="54" fillId="0" borderId="49" applyNumberFormat="0" applyFill="0" applyAlignment="0" applyProtection="0"/>
    <xf numFmtId="171" fontId="54" fillId="0" borderId="49" applyNumberFormat="0" applyFill="0" applyAlignment="0" applyProtection="0"/>
    <xf numFmtId="171" fontId="54" fillId="0" borderId="49" applyNumberFormat="0" applyFill="0" applyAlignment="0" applyProtection="0"/>
    <xf numFmtId="172" fontId="54" fillId="0" borderId="49" applyNumberFormat="0" applyFill="0" applyAlignment="0" applyProtection="0"/>
    <xf numFmtId="171" fontId="54" fillId="0" borderId="49" applyNumberFormat="0" applyFill="0" applyAlignment="0" applyProtection="0"/>
    <xf numFmtId="0" fontId="52" fillId="0" borderId="49"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1" fontId="57" fillId="73"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171" fontId="57" fillId="73"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171" fontId="57" fillId="73"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171" fontId="57" fillId="73" borderId="0" applyNumberFormat="0" applyBorder="0" applyAlignment="0" applyProtection="0"/>
    <xf numFmtId="171" fontId="57" fillId="73" borderId="0" applyNumberFormat="0" applyBorder="0" applyAlignment="0" applyProtection="0"/>
    <xf numFmtId="172" fontId="57" fillId="73" borderId="0" applyNumberFormat="0" applyBorder="0" applyAlignment="0" applyProtection="0"/>
    <xf numFmtId="171" fontId="57" fillId="73" borderId="0" applyNumberFormat="0" applyBorder="0" applyAlignment="0" applyProtection="0"/>
    <xf numFmtId="0" fontId="55" fillId="73" borderId="0" applyNumberFormat="0" applyBorder="0" applyAlignment="0" applyProtection="0"/>
    <xf numFmtId="1" fontId="58" fillId="0" borderId="0" applyProtection="0"/>
    <xf numFmtId="171" fontId="9" fillId="0" borderId="50"/>
    <xf numFmtId="172" fontId="9" fillId="0" borderId="50"/>
    <xf numFmtId="171"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59" fillId="0" borderId="0"/>
    <xf numFmtId="184" fontId="2" fillId="0" borderId="0"/>
    <xf numFmtId="182" fontId="11"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0" fillId="0" borderId="0"/>
    <xf numFmtId="0" fontId="60" fillId="0" borderId="0"/>
    <xf numFmtId="0" fontId="59" fillId="0" borderId="0"/>
    <xf numFmtId="182" fontId="11" fillId="0" borderId="0"/>
    <xf numFmtId="182" fontId="2" fillId="0" borderId="0"/>
    <xf numFmtId="182" fontId="2" fillId="0" borderId="0"/>
    <xf numFmtId="0" fontId="2" fillId="0" borderId="0"/>
    <xf numFmtId="0" fontId="2" fillId="0" borderId="0"/>
    <xf numFmtId="182"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11"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4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11" fillId="0" borderId="0"/>
    <xf numFmtId="0" fontId="11" fillId="0" borderId="0"/>
    <xf numFmtId="171"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1" fillId="0" borderId="0"/>
    <xf numFmtId="171" fontId="11" fillId="0" borderId="0"/>
    <xf numFmtId="0" fontId="11" fillId="0" borderId="0"/>
    <xf numFmtId="0" fontId="11" fillId="0" borderId="0"/>
    <xf numFmtId="0" fontId="2" fillId="0" borderId="0"/>
    <xf numFmtId="18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0" fillId="0" borderId="0"/>
    <xf numFmtId="182" fontId="11" fillId="0" borderId="0"/>
    <xf numFmtId="182" fontId="11"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1" fillId="0" borderId="0"/>
    <xf numFmtId="182" fontId="11" fillId="0" borderId="0"/>
    <xf numFmtId="182" fontId="11" fillId="0" borderId="0"/>
    <xf numFmtId="182" fontId="11" fillId="0" borderId="0"/>
    <xf numFmtId="182"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1" fillId="0" borderId="0"/>
    <xf numFmtId="182"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1" fillId="0" borderId="0"/>
    <xf numFmtId="0" fontId="2" fillId="0" borderId="0"/>
    <xf numFmtId="0" fontId="10" fillId="0" borderId="0"/>
    <xf numFmtId="171" fontId="8" fillId="0" borderId="0"/>
    <xf numFmtId="0" fontId="2" fillId="0" borderId="0"/>
    <xf numFmtId="0" fontId="1" fillId="0" borderId="0"/>
    <xf numFmtId="0" fontId="1" fillId="0" borderId="0"/>
    <xf numFmtId="182"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2" fontId="2" fillId="0" borderId="0"/>
    <xf numFmtId="0" fontId="11" fillId="0" borderId="0"/>
    <xf numFmtId="0" fontId="11" fillId="0" borderId="0"/>
    <xf numFmtId="171" fontId="8" fillId="0" borderId="0"/>
    <xf numFmtId="0" fontId="48" fillId="0" borderId="0"/>
    <xf numFmtId="0" fontId="2" fillId="0" borderId="0"/>
    <xf numFmtId="171" fontId="8" fillId="0" borderId="0"/>
    <xf numFmtId="0" fontId="1" fillId="0" borderId="0"/>
    <xf numFmtId="18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1" fontId="8" fillId="0" borderId="0"/>
    <xf numFmtId="171" fontId="8" fillId="0" borderId="0"/>
    <xf numFmtId="0" fontId="1" fillId="0" borderId="0"/>
    <xf numFmtId="182" fontId="11" fillId="0" borderId="0"/>
    <xf numFmtId="182" fontId="11" fillId="0" borderId="0"/>
    <xf numFmtId="182" fontId="2" fillId="0" borderId="0"/>
    <xf numFmtId="0" fontId="2" fillId="0" borderId="0"/>
    <xf numFmtId="182" fontId="2" fillId="0" borderId="0"/>
    <xf numFmtId="0" fontId="2" fillId="0" borderId="0"/>
    <xf numFmtId="182"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1" fontId="8" fillId="0" borderId="0"/>
    <xf numFmtId="171" fontId="8" fillId="0" borderId="0"/>
    <xf numFmtId="0" fontId="1" fillId="0" borderId="0"/>
    <xf numFmtId="182" fontId="11" fillId="0" borderId="0"/>
    <xf numFmtId="182"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1" fillId="0" borderId="0"/>
    <xf numFmtId="182"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2" fontId="11"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9" fillId="0" borderId="0"/>
    <xf numFmtId="182" fontId="2"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2" fontId="9" fillId="0" borderId="0"/>
    <xf numFmtId="0" fontId="5"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2" fontId="5" fillId="0" borderId="0"/>
    <xf numFmtId="0" fontId="9" fillId="0" borderId="0"/>
    <xf numFmtId="182"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9" fillId="0" borderId="0"/>
    <xf numFmtId="182" fontId="5"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5"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1" fontId="9" fillId="0" borderId="0"/>
    <xf numFmtId="0" fontId="59" fillId="0" borderId="0"/>
    <xf numFmtId="171"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1" fontId="5" fillId="0" borderId="0"/>
    <xf numFmtId="0" fontId="59" fillId="0" borderId="0"/>
    <xf numFmtId="171"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2"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2"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182" fontId="9"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9" fillId="0" borderId="0"/>
    <xf numFmtId="182" fontId="9" fillId="0" borderId="0"/>
    <xf numFmtId="182" fontId="9" fillId="0" borderId="0"/>
    <xf numFmtId="18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27" fillId="0" borderId="0"/>
    <xf numFmtId="0" fontId="2" fillId="0" borderId="0"/>
    <xf numFmtId="0" fontId="59" fillId="0" borderId="0"/>
    <xf numFmtId="171" fontId="27"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5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59" fillId="0" borderId="0"/>
    <xf numFmtId="0" fontId="2" fillId="0" borderId="0"/>
    <xf numFmtId="0" fontId="5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2"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2"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1"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1"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1"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1"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71"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2" fontId="2" fillId="0" borderId="0"/>
    <xf numFmtId="0" fontId="2" fillId="74" borderId="51" applyNumberFormat="0" applyFont="0" applyAlignment="0" applyProtection="0"/>
    <xf numFmtId="171" fontId="2" fillId="0" borderId="0"/>
    <xf numFmtId="0" fontId="2" fillId="74" borderId="51" applyNumberFormat="0" applyFont="0" applyAlignment="0" applyProtection="0"/>
    <xf numFmtId="171" fontId="2" fillId="0" borderId="0"/>
    <xf numFmtId="0" fontId="2" fillId="74" borderId="51" applyNumberFormat="0" applyFont="0" applyAlignment="0" applyProtection="0"/>
    <xf numFmtId="0" fontId="2" fillId="74" borderId="51" applyNumberFormat="0" applyFont="0" applyAlignment="0" applyProtection="0"/>
    <xf numFmtId="172" fontId="2" fillId="0" borderId="0"/>
    <xf numFmtId="171" fontId="2" fillId="0" borderId="0"/>
    <xf numFmtId="0" fontId="2" fillId="74" borderId="51" applyNumberFormat="0" applyFont="0" applyAlignment="0" applyProtection="0"/>
    <xf numFmtId="171" fontId="2" fillId="0" borderId="0"/>
    <xf numFmtId="0" fontId="2" fillId="74" borderId="51" applyNumberFormat="0" applyFont="0" applyAlignment="0" applyProtection="0"/>
    <xf numFmtId="0" fontId="2" fillId="74" borderId="51" applyNumberFormat="0" applyFont="0" applyAlignment="0" applyProtection="0"/>
    <xf numFmtId="172" fontId="2" fillId="0" borderId="0"/>
    <xf numFmtId="0" fontId="2" fillId="74" borderId="51" applyNumberFormat="0" applyFont="0" applyAlignment="0" applyProtection="0"/>
    <xf numFmtId="171" fontId="2" fillId="0" borderId="0"/>
    <xf numFmtId="0" fontId="2" fillId="74" borderId="51" applyNumberFormat="0" applyFont="0" applyAlignment="0" applyProtection="0"/>
    <xf numFmtId="171" fontId="2" fillId="0" borderId="0"/>
    <xf numFmtId="0" fontId="2" fillId="74" borderId="51" applyNumberFormat="0" applyFont="0" applyAlignment="0" applyProtection="0"/>
    <xf numFmtId="0" fontId="2" fillId="74" borderId="51" applyNumberFormat="0" applyFont="0" applyAlignment="0" applyProtection="0"/>
    <xf numFmtId="172" fontId="2" fillId="0" borderId="0"/>
    <xf numFmtId="171" fontId="2" fillId="0" borderId="0"/>
    <xf numFmtId="171"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64"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65" fillId="0" borderId="0"/>
    <xf numFmtId="0" fontId="65" fillId="0" borderId="0"/>
    <xf numFmtId="171"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1"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1"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1" fontId="68" fillId="64" borderId="52" applyNumberFormat="0" applyAlignment="0" applyProtection="0"/>
    <xf numFmtId="172" fontId="68" fillId="64" borderId="52" applyNumberFormat="0" applyAlignment="0" applyProtection="0"/>
    <xf numFmtId="171" fontId="68" fillId="64" borderId="52" applyNumberFormat="0" applyAlignment="0" applyProtection="0"/>
    <xf numFmtId="171" fontId="68" fillId="64" borderId="52" applyNumberFormat="0" applyAlignment="0" applyProtection="0"/>
    <xf numFmtId="172" fontId="68" fillId="64" borderId="52" applyNumberFormat="0" applyAlignment="0" applyProtection="0"/>
    <xf numFmtId="171" fontId="68" fillId="64" borderId="52" applyNumberFormat="0" applyAlignment="0" applyProtection="0"/>
    <xf numFmtId="171" fontId="68" fillId="64" borderId="52" applyNumberFormat="0" applyAlignment="0" applyProtection="0"/>
    <xf numFmtId="172" fontId="68" fillId="64" borderId="52" applyNumberFormat="0" applyAlignment="0" applyProtection="0"/>
    <xf numFmtId="171" fontId="68" fillId="64" borderId="52" applyNumberFormat="0" applyAlignment="0" applyProtection="0"/>
    <xf numFmtId="171" fontId="68" fillId="64" borderId="52" applyNumberFormat="0" applyAlignment="0" applyProtection="0"/>
    <xf numFmtId="172" fontId="68" fillId="64" borderId="52" applyNumberFormat="0" applyAlignment="0" applyProtection="0"/>
    <xf numFmtId="171" fontId="68" fillId="64" borderId="52" applyNumberFormat="0" applyAlignment="0" applyProtection="0"/>
    <xf numFmtId="0" fontId="66" fillId="64" borderId="52" applyNumberFormat="0" applyAlignment="0" applyProtection="0"/>
    <xf numFmtId="0" fontId="8" fillId="0" borderId="0"/>
    <xf numFmtId="178" fontId="20" fillId="0" borderId="0" applyFont="0" applyFill="0" applyBorder="0" applyAlignment="0" applyProtection="0"/>
    <xf numFmtId="18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0" fillId="0" borderId="0" applyFill="0" applyBorder="0" applyAlignment="0"/>
    <xf numFmtId="175" fontId="20" fillId="0" borderId="0" applyFill="0" applyBorder="0" applyAlignment="0"/>
    <xf numFmtId="174" fontId="20" fillId="0" borderId="0" applyFill="0" applyBorder="0" applyAlignment="0"/>
    <xf numFmtId="179" fontId="20" fillId="0" borderId="0" applyFill="0" applyBorder="0" applyAlignment="0"/>
    <xf numFmtId="175" fontId="20" fillId="0" borderId="0" applyFill="0" applyBorder="0" applyAlignment="0"/>
    <xf numFmtId="171" fontId="2" fillId="0" borderId="0"/>
    <xf numFmtId="0" fontId="2" fillId="0" borderId="0"/>
    <xf numFmtId="171" fontId="2" fillId="0" borderId="0"/>
    <xf numFmtId="190"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71" fillId="0" borderId="0"/>
    <xf numFmtId="0" fontId="8" fillId="0" borderId="0"/>
    <xf numFmtId="0" fontId="72" fillId="0" borderId="0"/>
    <xf numFmtId="0" fontId="72" fillId="0" borderId="0"/>
    <xf numFmtId="171" fontId="8" fillId="0" borderId="0"/>
    <xf numFmtId="171"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2" fontId="20" fillId="0" borderId="0" applyFill="0" applyBorder="0" applyAlignment="0"/>
    <xf numFmtId="193" fontId="20" fillId="0" borderId="0" applyFill="0" applyBorder="0" applyAlignment="0"/>
    <xf numFmtId="0" fontId="75" fillId="0" borderId="0">
      <alignment horizontal="center" vertical="top"/>
    </xf>
    <xf numFmtId="0"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2"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2"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2"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172" fontId="76" fillId="0" borderId="0" applyNumberFormat="0" applyFill="0" applyBorder="0" applyAlignment="0" applyProtection="0"/>
    <xf numFmtId="171"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1"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1"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1" fontId="77" fillId="0" borderId="53" applyNumberFormat="0" applyFill="0" applyAlignment="0" applyProtection="0"/>
    <xf numFmtId="172" fontId="77" fillId="0" borderId="53" applyNumberFormat="0" applyFill="0" applyAlignment="0" applyProtection="0"/>
    <xf numFmtId="171" fontId="77" fillId="0" borderId="53" applyNumberFormat="0" applyFill="0" applyAlignment="0" applyProtection="0"/>
    <xf numFmtId="171" fontId="77" fillId="0" borderId="53" applyNumberFormat="0" applyFill="0" applyAlignment="0" applyProtection="0"/>
    <xf numFmtId="172" fontId="77" fillId="0" borderId="53" applyNumberFormat="0" applyFill="0" applyAlignment="0" applyProtection="0"/>
    <xf numFmtId="171" fontId="77" fillId="0" borderId="53" applyNumberFormat="0" applyFill="0" applyAlignment="0" applyProtection="0"/>
    <xf numFmtId="171" fontId="77" fillId="0" borderId="53" applyNumberFormat="0" applyFill="0" applyAlignment="0" applyProtection="0"/>
    <xf numFmtId="172" fontId="77" fillId="0" borderId="53" applyNumberFormat="0" applyFill="0" applyAlignment="0" applyProtection="0"/>
    <xf numFmtId="171" fontId="77" fillId="0" borderId="53" applyNumberFormat="0" applyFill="0" applyAlignment="0" applyProtection="0"/>
    <xf numFmtId="171" fontId="77" fillId="0" borderId="53" applyNumberFormat="0" applyFill="0" applyAlignment="0" applyProtection="0"/>
    <xf numFmtId="172" fontId="77" fillId="0" borderId="53" applyNumberFormat="0" applyFill="0" applyAlignment="0" applyProtection="0"/>
    <xf numFmtId="171" fontId="77" fillId="0" borderId="53" applyNumberFormat="0" applyFill="0" applyAlignment="0" applyProtection="0"/>
    <xf numFmtId="0" fontId="30" fillId="0" borderId="53" applyNumberFormat="0" applyFill="0" applyAlignment="0" applyProtection="0"/>
    <xf numFmtId="0" fontId="8" fillId="0" borderId="54"/>
    <xf numFmtId="188" fontId="64"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9" fillId="0" borderId="0" applyFont="0" applyFill="0" applyBorder="0" applyAlignment="0" applyProtection="0"/>
    <xf numFmtId="195"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172" fontId="79" fillId="0" borderId="0" applyNumberFormat="0" applyFill="0" applyBorder="0" applyAlignment="0" applyProtection="0"/>
    <xf numFmtId="171"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6"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9" fontId="1" fillId="0" borderId="0" applyFont="0" applyFill="0" applyBorder="0" applyAlignment="0" applyProtection="0"/>
    <xf numFmtId="43" fontId="1" fillId="0" borderId="0" applyFont="0" applyFill="0" applyBorder="0" applyAlignment="0" applyProtection="0"/>
  </cellStyleXfs>
  <cellXfs count="811">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6" fontId="2" fillId="0" borderId="3" xfId="0" applyNumberFormat="1" applyFont="1" applyFill="1" applyBorder="1" applyAlignment="1" applyProtection="1">
      <alignment horizontal="right"/>
    </xf>
    <xf numFmtId="196"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4" xfId="0" applyFont="1" applyFill="1" applyBorder="1" applyAlignment="1" applyProtection="1"/>
    <xf numFmtId="196"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70"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7"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6"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6"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6"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6"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6"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6"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70" fontId="84" fillId="0" borderId="67" xfId="0" applyNumberFormat="1" applyFont="1" applyBorder="1" applyAlignment="1">
      <alignment horizontal="center"/>
    </xf>
    <xf numFmtId="170" fontId="85" fillId="0" borderId="0" xfId="0" applyNumberFormat="1" applyFont="1" applyBorder="1" applyAlignment="1">
      <alignment horizontal="center"/>
    </xf>
    <xf numFmtId="0" fontId="84" fillId="0" borderId="11" xfId="0" applyFont="1" applyBorder="1" applyAlignment="1">
      <alignment wrapText="1"/>
    </xf>
    <xf numFmtId="170" fontId="84" fillId="0" borderId="65" xfId="0" applyNumberFormat="1" applyFont="1" applyBorder="1" applyAlignment="1">
      <alignment horizontal="center"/>
    </xf>
    <xf numFmtId="170" fontId="87" fillId="0" borderId="65" xfId="0" applyNumberFormat="1" applyFont="1" applyBorder="1" applyAlignment="1">
      <alignment horizontal="center"/>
    </xf>
    <xf numFmtId="170" fontId="91" fillId="0" borderId="0" xfId="0" applyNumberFormat="1" applyFont="1" applyBorder="1" applyAlignment="1">
      <alignment horizontal="center"/>
    </xf>
    <xf numFmtId="0" fontId="87" fillId="0" borderId="11" xfId="0" applyFont="1" applyBorder="1" applyAlignment="1">
      <alignment horizontal="right" wrapText="1"/>
    </xf>
    <xf numFmtId="170" fontId="46" fillId="76" borderId="65" xfId="0" applyNumberFormat="1" applyFont="1" applyFill="1" applyBorder="1" applyAlignment="1">
      <alignment horizontal="center"/>
    </xf>
    <xf numFmtId="0" fontId="84" fillId="0" borderId="12" xfId="0" applyFont="1" applyBorder="1" applyAlignment="1">
      <alignment wrapText="1"/>
    </xf>
    <xf numFmtId="170" fontId="84" fillId="0" borderId="68" xfId="0" applyNumberFormat="1" applyFont="1" applyBorder="1" applyAlignment="1">
      <alignment horizontal="center"/>
    </xf>
    <xf numFmtId="0" fontId="86" fillId="36" borderId="15" xfId="0" applyFont="1" applyFill="1" applyBorder="1" applyAlignment="1">
      <alignment wrapText="1"/>
    </xf>
    <xf numFmtId="170" fontId="86" fillId="36" borderId="60" xfId="0" applyNumberFormat="1" applyFont="1" applyFill="1" applyBorder="1" applyAlignment="1">
      <alignment horizontal="center"/>
    </xf>
    <xf numFmtId="170" fontId="89" fillId="0" borderId="0" xfId="0" applyNumberFormat="1" applyFont="1" applyFill="1" applyBorder="1" applyAlignment="1">
      <alignment horizontal="center"/>
    </xf>
    <xf numFmtId="170"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6" fontId="86" fillId="36" borderId="62" xfId="0" applyNumberFormat="1" applyFont="1" applyFill="1" applyBorder="1" applyAlignment="1">
      <alignment vertical="center"/>
    </xf>
    <xf numFmtId="170" fontId="86" fillId="36" borderId="63" xfId="0" applyNumberFormat="1" applyFont="1" applyFill="1" applyBorder="1" applyAlignment="1">
      <alignment horizontal="center"/>
    </xf>
    <xf numFmtId="0" fontId="84" fillId="0" borderId="21" xfId="0" applyFont="1" applyBorder="1" applyAlignment="1">
      <alignment vertical="center"/>
    </xf>
    <xf numFmtId="196"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6"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7" fontId="2" fillId="3" borderId="21" xfId="1" applyNumberFormat="1" applyFont="1" applyFill="1" applyBorder="1" applyAlignment="1" applyProtection="1">
      <alignment horizontal="center" vertical="center" wrapText="1"/>
      <protection locked="0"/>
    </xf>
    <xf numFmtId="167" fontId="2" fillId="3" borderId="3" xfId="1" applyNumberFormat="1" applyFont="1" applyFill="1" applyBorder="1" applyAlignment="1" applyProtection="1">
      <alignment horizontal="center" vertical="center" wrapText="1"/>
      <protection locked="0"/>
    </xf>
    <xf numFmtId="167"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6" fontId="84" fillId="0" borderId="21" xfId="0" applyNumberFormat="1" applyFont="1" applyBorder="1" applyAlignment="1"/>
    <xf numFmtId="196" fontId="84" fillId="0" borderId="22" xfId="0" applyNumberFormat="1" applyFont="1" applyBorder="1" applyAlignment="1"/>
    <xf numFmtId="0" fontId="45" fillId="3" borderId="26" xfId="16" applyFont="1" applyFill="1" applyBorder="1" applyAlignment="1" applyProtection="1">
      <protection locked="0"/>
    </xf>
    <xf numFmtId="196" fontId="84" fillId="36" borderId="24" xfId="0" applyNumberFormat="1" applyFont="1" applyFill="1" applyBorder="1"/>
    <xf numFmtId="196" fontId="84" fillId="36" borderId="26"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6"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6" fontId="2" fillId="36" borderId="3" xfId="5" applyNumberFormat="1" applyFont="1" applyFill="1" applyBorder="1" applyProtection="1">
      <protection locked="0"/>
    </xf>
    <xf numFmtId="196" fontId="2" fillId="36" borderId="3" xfId="1" applyNumberFormat="1" applyFont="1" applyFill="1" applyBorder="1" applyProtection="1">
      <protection locked="0"/>
    </xf>
    <xf numFmtId="196"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8"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8"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6"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6" fontId="45" fillId="36" borderId="25" xfId="1" applyNumberFormat="1" applyFont="1" applyFill="1" applyBorder="1" applyAlignment="1" applyProtection="1">
      <protection locked="0"/>
    </xf>
    <xf numFmtId="196" fontId="2" fillId="3" borderId="25" xfId="5" applyNumberFormat="1" applyFont="1" applyFill="1" applyBorder="1" applyProtection="1">
      <protection locked="0"/>
    </xf>
    <xf numFmtId="167" fontId="45" fillId="36" borderId="26" xfId="1" applyNumberFormat="1" applyFont="1" applyFill="1" applyBorder="1" applyAlignment="1" applyProtection="1">
      <protection locked="0"/>
    </xf>
    <xf numFmtId="196"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6"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6" fontId="2" fillId="0" borderId="25" xfId="0" applyNumberFormat="1" applyFont="1" applyFill="1" applyBorder="1" applyAlignment="1" applyProtection="1">
      <alignment horizontal="right"/>
    </xf>
    <xf numFmtId="196"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6"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6" fontId="84" fillId="36" borderId="20" xfId="0" applyNumberFormat="1" applyFont="1" applyFill="1" applyBorder="1" applyAlignment="1">
      <alignment horizontal="center" vertical="center"/>
    </xf>
    <xf numFmtId="0" fontId="84" fillId="0" borderId="0" xfId="0" applyFont="1" applyAlignment="1"/>
    <xf numFmtId="196" fontId="84" fillId="0" borderId="22" xfId="0" applyNumberFormat="1" applyFont="1" applyBorder="1" applyAlignment="1">
      <alignment wrapText="1"/>
    </xf>
    <xf numFmtId="196" fontId="84" fillId="36" borderId="22" xfId="0" applyNumberFormat="1" applyFont="1" applyFill="1" applyBorder="1" applyAlignment="1">
      <alignment horizontal="center" vertical="center" wrapText="1"/>
    </xf>
    <xf numFmtId="196"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7"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196"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6"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70" fontId="84" fillId="0" borderId="3" xfId="0" applyNumberFormat="1" applyFont="1" applyBorder="1" applyAlignment="1"/>
    <xf numFmtId="170"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70" fontId="85" fillId="0" borderId="0" xfId="0" applyNumberFormat="1" applyFont="1" applyFill="1"/>
    <xf numFmtId="196"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72" fontId="9" fillId="37" borderId="0" xfId="20" applyBorder="1"/>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72" fontId="9" fillId="37" borderId="59" xfId="20" applyBorder="1"/>
    <xf numFmtId="0" fontId="3" fillId="0" borderId="93" xfId="0" applyFont="1" applyFill="1" applyBorder="1" applyAlignment="1">
      <alignment horizontal="center" vertical="center"/>
    </xf>
    <xf numFmtId="0" fontId="3" fillId="0" borderId="94" xfId="0" applyFont="1" applyFill="1" applyBorder="1" applyAlignment="1">
      <alignment vertical="center"/>
    </xf>
    <xf numFmtId="172" fontId="9" fillId="37" borderId="27" xfId="20" applyBorder="1"/>
    <xf numFmtId="172" fontId="9" fillId="37" borderId="95" xfId="20" applyBorder="1"/>
    <xf numFmtId="172" fontId="9" fillId="37" borderId="28" xfId="20" applyBorder="1"/>
    <xf numFmtId="0" fontId="3" fillId="0" borderId="96" xfId="0" applyFont="1" applyFill="1" applyBorder="1" applyAlignment="1">
      <alignment horizontal="center" vertical="center"/>
    </xf>
    <xf numFmtId="0" fontId="3" fillId="0" borderId="97" xfId="0" applyFont="1" applyFill="1" applyBorder="1" applyAlignment="1">
      <alignment vertical="center"/>
    </xf>
    <xf numFmtId="172"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6" fontId="84" fillId="0" borderId="87" xfId="0" applyNumberFormat="1" applyFont="1" applyFill="1" applyBorder="1" applyAlignment="1">
      <alignment horizontal="center" vertical="center"/>
    </xf>
    <xf numFmtId="196"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6" fontId="87" fillId="0" borderId="87" xfId="0" applyNumberFormat="1" applyFont="1" applyFill="1" applyBorder="1" applyAlignment="1">
      <alignment horizontal="center" vertical="center"/>
    </xf>
    <xf numFmtId="0" fontId="87" fillId="0" borderId="87" xfId="0" applyFont="1" applyFill="1" applyBorder="1" applyAlignment="1">
      <alignment horizontal="left" indent="1"/>
    </xf>
    <xf numFmtId="196"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4" xfId="20964" applyFont="1" applyFill="1" applyBorder="1" applyAlignment="1">
      <alignment vertical="center"/>
    </xf>
    <xf numFmtId="0" fontId="45" fillId="77" borderId="105" xfId="20964" applyFont="1" applyFill="1" applyBorder="1" applyAlignment="1">
      <alignment vertical="center"/>
    </xf>
    <xf numFmtId="0" fontId="45" fillId="77" borderId="102" xfId="20964" applyFont="1" applyFill="1" applyBorder="1" applyAlignment="1">
      <alignment vertical="center"/>
    </xf>
    <xf numFmtId="0" fontId="105" fillId="70" borderId="101" xfId="20964" applyFont="1" applyFill="1" applyBorder="1" applyAlignment="1">
      <alignment horizontal="center" vertical="center"/>
    </xf>
    <xf numFmtId="0" fontId="105" fillId="70" borderId="102" xfId="20964" applyFont="1" applyFill="1" applyBorder="1" applyAlignment="1">
      <alignment horizontal="left" vertical="center" wrapText="1"/>
    </xf>
    <xf numFmtId="0" fontId="104" fillId="78" borderId="103" xfId="20964" applyFont="1" applyFill="1" applyBorder="1" applyAlignment="1">
      <alignment horizontal="center" vertical="center"/>
    </xf>
    <xf numFmtId="0" fontId="104" fillId="78" borderId="105" xfId="20964" applyFont="1" applyFill="1" applyBorder="1" applyAlignment="1">
      <alignment vertical="top" wrapText="1"/>
    </xf>
    <xf numFmtId="167" fontId="45" fillId="77" borderId="102" xfId="7" applyNumberFormat="1" applyFont="1" applyFill="1" applyBorder="1" applyAlignment="1">
      <alignment horizontal="right" vertical="center"/>
    </xf>
    <xf numFmtId="0" fontId="106" fillId="70" borderId="101" xfId="20964" applyFont="1" applyFill="1" applyBorder="1" applyAlignment="1">
      <alignment horizontal="center" vertical="center"/>
    </xf>
    <xf numFmtId="0" fontId="105" fillId="70" borderId="105" xfId="20964" applyFont="1" applyFill="1" applyBorder="1" applyAlignment="1">
      <alignment vertical="center" wrapText="1"/>
    </xf>
    <xf numFmtId="0" fontId="105" fillId="70" borderId="102" xfId="20964" applyFont="1" applyFill="1" applyBorder="1" applyAlignment="1">
      <alignment horizontal="left" vertical="center"/>
    </xf>
    <xf numFmtId="0" fontId="106" fillId="3" borderId="101" xfId="20964" applyFont="1" applyFill="1" applyBorder="1" applyAlignment="1">
      <alignment horizontal="center" vertical="center"/>
    </xf>
    <xf numFmtId="0" fontId="105" fillId="3" borderId="102" xfId="20964" applyFont="1" applyFill="1" applyBorder="1" applyAlignment="1">
      <alignment horizontal="left" vertical="center"/>
    </xf>
    <xf numFmtId="0" fontId="106" fillId="0" borderId="101" xfId="20964" applyFont="1" applyFill="1" applyBorder="1" applyAlignment="1">
      <alignment horizontal="center" vertical="center"/>
    </xf>
    <xf numFmtId="0" fontId="105" fillId="0" borderId="102" xfId="20964" applyFont="1" applyFill="1" applyBorder="1" applyAlignment="1">
      <alignment horizontal="left" vertical="center"/>
    </xf>
    <xf numFmtId="0" fontId="107" fillId="78" borderId="103" xfId="20964" applyFont="1" applyFill="1" applyBorder="1" applyAlignment="1">
      <alignment horizontal="center" vertical="center"/>
    </xf>
    <xf numFmtId="0" fontId="104" fillId="78" borderId="105" xfId="20964" applyFont="1" applyFill="1" applyBorder="1" applyAlignment="1">
      <alignment vertical="center"/>
    </xf>
    <xf numFmtId="0" fontId="104" fillId="77" borderId="104" xfId="20964" applyFont="1" applyFill="1" applyBorder="1" applyAlignment="1">
      <alignment vertical="center"/>
    </xf>
    <xf numFmtId="0" fontId="104" fillId="77" borderId="105" xfId="20964" applyFont="1" applyFill="1" applyBorder="1" applyAlignment="1">
      <alignment vertical="center"/>
    </xf>
    <xf numFmtId="0" fontId="109" fillId="3" borderId="101" xfId="20964" applyFont="1" applyFill="1" applyBorder="1" applyAlignment="1">
      <alignment horizontal="center" vertical="center"/>
    </xf>
    <xf numFmtId="0" fontId="110" fillId="78" borderId="103" xfId="20964" applyFont="1" applyFill="1" applyBorder="1" applyAlignment="1">
      <alignment horizontal="center" vertical="center"/>
    </xf>
    <xf numFmtId="0" fontId="45" fillId="78" borderId="105" xfId="20964" applyFont="1" applyFill="1" applyBorder="1" applyAlignment="1">
      <alignment vertical="center"/>
    </xf>
    <xf numFmtId="0" fontId="109" fillId="70" borderId="101" xfId="20964" applyFont="1" applyFill="1" applyBorder="1" applyAlignment="1">
      <alignment horizontal="center" vertical="center"/>
    </xf>
    <xf numFmtId="167" fontId="105" fillId="3" borderId="103" xfId="7" applyNumberFormat="1" applyFont="1" applyFill="1" applyBorder="1" applyAlignment="1" applyProtection="1">
      <alignment horizontal="right" vertical="center"/>
      <protection locked="0"/>
    </xf>
    <xf numFmtId="0" fontId="110" fillId="3" borderId="103" xfId="20964" applyFont="1" applyFill="1" applyBorder="1" applyAlignment="1">
      <alignment horizontal="center" vertical="center"/>
    </xf>
    <xf numFmtId="0" fontId="45" fillId="3" borderId="105" xfId="20964" applyFont="1" applyFill="1" applyBorder="1" applyAlignment="1">
      <alignment vertical="center"/>
    </xf>
    <xf numFmtId="0" fontId="106"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0" fillId="0" borderId="103" xfId="0" applyFont="1" applyFill="1" applyBorder="1" applyAlignment="1">
      <alignment horizontal="left" vertical="center" wrapText="1"/>
    </xf>
    <xf numFmtId="10" fontId="96" fillId="0" borderId="103" xfId="20962" applyNumberFormat="1" applyFont="1" applyFill="1" applyBorder="1" applyAlignment="1">
      <alignment horizontal="left" vertical="center" wrapText="1"/>
    </xf>
    <xf numFmtId="10" fontId="3" fillId="0"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left" vertical="center" wrapText="1"/>
    </xf>
    <xf numFmtId="10" fontId="100" fillId="0" borderId="103" xfId="20962" applyNumberFormat="1" applyFont="1" applyFill="1" applyBorder="1" applyAlignment="1">
      <alignment horizontal="left" vertical="center" wrapText="1"/>
    </xf>
    <xf numFmtId="10" fontId="4" fillId="36"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3" xfId="0" applyFont="1" applyFill="1" applyBorder="1" applyAlignment="1">
      <alignment horizontal="left" vertical="center" wrapText="1"/>
    </xf>
    <xf numFmtId="0" fontId="3" fillId="0" borderId="103" xfId="0" applyFont="1" applyFill="1" applyBorder="1" applyAlignment="1">
      <alignment horizontal="left" vertical="center" wrapText="1"/>
    </xf>
    <xf numFmtId="0" fontId="4" fillId="36" borderId="89" xfId="0" applyFont="1" applyFill="1" applyBorder="1" applyAlignment="1">
      <alignment vertical="center" wrapText="1"/>
    </xf>
    <xf numFmtId="0" fontId="4" fillId="36" borderId="102"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84" fillId="0" borderId="103" xfId="0" applyFont="1" applyFill="1" applyBorder="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3" fillId="36" borderId="103" xfId="0" applyNumberFormat="1" applyFont="1" applyFill="1" applyBorder="1" applyAlignment="1">
      <alignment vertical="center" wrapText="1"/>
    </xf>
    <xf numFmtId="3" fontId="103" fillId="0" borderId="103" xfId="0" applyNumberFormat="1" applyFont="1" applyBorder="1" applyAlignment="1">
      <alignment vertical="center" wrapText="1"/>
    </xf>
    <xf numFmtId="3" fontId="103" fillId="0" borderId="103" xfId="0" applyNumberFormat="1" applyFont="1" applyFill="1" applyBorder="1" applyAlignment="1">
      <alignment vertical="center" wrapText="1"/>
    </xf>
    <xf numFmtId="3" fontId="103" fillId="36" borderId="104" xfId="0" applyNumberFormat="1" applyFont="1" applyFill="1" applyBorder="1" applyAlignment="1">
      <alignment vertical="center" wrapText="1"/>
    </xf>
    <xf numFmtId="3" fontId="103" fillId="0" borderId="104"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0" borderId="91"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72" fontId="2" fillId="37" borderId="0" xfId="20" applyFont="1" applyBorder="1"/>
    <xf numFmtId="172" fontId="2" fillId="37" borderId="100"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2" xfId="0" applyFont="1" applyFill="1" applyBorder="1" applyAlignment="1">
      <alignment horizontal="center" wrapText="1"/>
    </xf>
    <xf numFmtId="0" fontId="3" fillId="0" borderId="103" xfId="0" applyFont="1" applyFill="1" applyBorder="1" applyAlignment="1">
      <alignment horizontal="center"/>
    </xf>
    <xf numFmtId="0" fontId="3" fillId="0" borderId="103"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0" xfId="0" applyFont="1" applyFill="1" applyBorder="1" applyAlignment="1">
      <alignment horizontal="center" vertical="center" wrapText="1"/>
    </xf>
    <xf numFmtId="0" fontId="3" fillId="0" borderId="21" xfId="0" applyFont="1" applyBorder="1"/>
    <xf numFmtId="0" fontId="3" fillId="0" borderId="103" xfId="0" applyFont="1" applyBorder="1" applyAlignment="1">
      <alignment wrapText="1"/>
    </xf>
    <xf numFmtId="167" fontId="3" fillId="0" borderId="103" xfId="7" applyNumberFormat="1" applyFont="1" applyBorder="1"/>
    <xf numFmtId="167" fontId="3" fillId="0" borderId="88" xfId="7" applyNumberFormat="1" applyFont="1" applyBorder="1"/>
    <xf numFmtId="0" fontId="99" fillId="0" borderId="103" xfId="0" applyFont="1" applyBorder="1" applyAlignment="1">
      <alignment horizontal="left" wrapText="1" indent="2"/>
    </xf>
    <xf numFmtId="172" fontId="9" fillId="37" borderId="103" xfId="20" applyBorder="1"/>
    <xf numFmtId="167" fontId="3" fillId="0" borderId="103" xfId="7" applyNumberFormat="1" applyFont="1" applyBorder="1" applyAlignment="1">
      <alignment vertical="center"/>
    </xf>
    <xf numFmtId="0" fontId="4" fillId="0" borderId="21" xfId="0" applyFont="1" applyBorder="1"/>
    <xf numFmtId="0" fontId="4" fillId="0" borderId="103" xfId="0" applyFont="1" applyBorder="1" applyAlignment="1">
      <alignment wrapText="1"/>
    </xf>
    <xf numFmtId="0" fontId="111" fillId="3" borderId="69" xfId="0" applyFont="1" applyFill="1" applyBorder="1" applyAlignment="1">
      <alignment horizontal="left"/>
    </xf>
    <xf numFmtId="0" fontId="111" fillId="3" borderId="0" xfId="0" applyFont="1" applyFill="1" applyBorder="1" applyAlignment="1">
      <alignment horizontal="center"/>
    </xf>
    <xf numFmtId="167" fontId="3" fillId="3" borderId="0" xfId="7" applyNumberFormat="1" applyFont="1" applyFill="1" applyBorder="1"/>
    <xf numFmtId="167" fontId="3" fillId="3" borderId="0" xfId="7" applyNumberFormat="1" applyFont="1" applyFill="1" applyBorder="1" applyAlignment="1">
      <alignment vertical="center"/>
    </xf>
    <xf numFmtId="167" fontId="3" fillId="3" borderId="100" xfId="7" applyNumberFormat="1" applyFont="1" applyFill="1" applyBorder="1"/>
    <xf numFmtId="167" fontId="3" fillId="0" borderId="103" xfId="7" applyNumberFormat="1" applyFont="1" applyFill="1" applyBorder="1"/>
    <xf numFmtId="167" fontId="3" fillId="0" borderId="103" xfId="7" applyNumberFormat="1" applyFont="1" applyFill="1" applyBorder="1" applyAlignment="1">
      <alignment vertical="center"/>
    </xf>
    <xf numFmtId="0" fontId="99" fillId="0" borderId="103"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0"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3" xfId="0" applyFont="1" applyFill="1" applyBorder="1" applyAlignment="1">
      <alignment horizontal="right" vertical="center"/>
    </xf>
    <xf numFmtId="0" fontId="2" fillId="0" borderId="101"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8" xfId="13" applyFont="1" applyFill="1" applyBorder="1" applyAlignment="1" applyProtection="1">
      <alignment horizontal="left" vertical="center" wrapText="1"/>
      <protection locked="0"/>
    </xf>
    <xf numFmtId="49" fontId="117" fillId="0" borderId="118" xfId="5" applyNumberFormat="1" applyFont="1" applyFill="1" applyBorder="1" applyAlignment="1" applyProtection="1">
      <alignment horizontal="right" vertical="center"/>
      <protection locked="0"/>
    </xf>
    <xf numFmtId="49" fontId="118" fillId="0" borderId="118" xfId="5" applyNumberFormat="1" applyFont="1" applyFill="1" applyBorder="1" applyAlignment="1" applyProtection="1">
      <alignment horizontal="right" vertical="center"/>
      <protection locked="0"/>
    </xf>
    <xf numFmtId="0" fontId="113" fillId="0" borderId="118" xfId="0" applyFont="1" applyFill="1" applyBorder="1"/>
    <xf numFmtId="169" fontId="112" fillId="0" borderId="118" xfId="20965" applyFont="1" applyFill="1" applyBorder="1"/>
    <xf numFmtId="49" fontId="117" fillId="0" borderId="118" xfId="5" applyNumberFormat="1" applyFont="1" applyFill="1" applyBorder="1" applyAlignment="1" applyProtection="1">
      <alignment horizontal="right" vertical="center" wrapText="1"/>
      <protection locked="0"/>
    </xf>
    <xf numFmtId="49" fontId="118" fillId="0" borderId="118" xfId="5" applyNumberFormat="1" applyFont="1" applyFill="1" applyBorder="1" applyAlignment="1" applyProtection="1">
      <alignment horizontal="right" vertical="center" wrapText="1"/>
      <protection locked="0"/>
    </xf>
    <xf numFmtId="0" fontId="113" fillId="0" borderId="0" xfId="0" applyFont="1" applyFill="1"/>
    <xf numFmtId="0" fontId="112" fillId="0" borderId="118" xfId="0" applyNumberFormat="1" applyFont="1" applyFill="1" applyBorder="1" applyAlignment="1">
      <alignment horizontal="left" vertical="center" wrapText="1"/>
    </xf>
    <xf numFmtId="0" fontId="116" fillId="0" borderId="118" xfId="0" applyFont="1" applyFill="1" applyBorder="1"/>
    <xf numFmtId="0" fontId="113" fillId="0" borderId="0" xfId="0" applyFont="1" applyFill="1" applyBorder="1"/>
    <xf numFmtId="0" fontId="115" fillId="0" borderId="118" xfId="0" applyFont="1" applyFill="1" applyBorder="1" applyAlignment="1">
      <alignment horizontal="left" indent="1"/>
    </xf>
    <xf numFmtId="0" fontId="115" fillId="0" borderId="118" xfId="0" applyFont="1" applyFill="1" applyBorder="1" applyAlignment="1">
      <alignment horizontal="left" wrapText="1" indent="1"/>
    </xf>
    <xf numFmtId="0" fontId="112" fillId="0" borderId="118" xfId="0" applyFont="1" applyFill="1" applyBorder="1" applyAlignment="1">
      <alignment horizontal="left" indent="1"/>
    </xf>
    <xf numFmtId="0" fontId="112" fillId="0" borderId="118" xfId="0" applyNumberFormat="1" applyFont="1" applyFill="1" applyBorder="1" applyAlignment="1">
      <alignment horizontal="left" indent="1"/>
    </xf>
    <xf numFmtId="0" fontId="112" fillId="0" borderId="118" xfId="0" applyFont="1" applyFill="1" applyBorder="1" applyAlignment="1">
      <alignment horizontal="left" wrapText="1" indent="2"/>
    </xf>
    <xf numFmtId="0" fontId="115" fillId="0" borderId="118" xfId="0" applyFont="1" applyFill="1" applyBorder="1" applyAlignment="1">
      <alignment horizontal="left" vertical="center" indent="1"/>
    </xf>
    <xf numFmtId="0" fontId="113" fillId="0" borderId="118" xfId="0" applyFont="1" applyFill="1" applyBorder="1" applyAlignment="1">
      <alignment horizontal="left" wrapText="1"/>
    </xf>
    <xf numFmtId="0" fontId="113" fillId="0" borderId="118" xfId="0" applyFont="1" applyFill="1" applyBorder="1" applyAlignment="1">
      <alignment horizontal="left" wrapText="1" indent="2"/>
    </xf>
    <xf numFmtId="49" fontId="113" fillId="0" borderId="118" xfId="0" applyNumberFormat="1" applyFont="1" applyFill="1" applyBorder="1" applyAlignment="1">
      <alignment horizontal="left" indent="3"/>
    </xf>
    <xf numFmtId="49" fontId="113" fillId="0" borderId="118" xfId="0" applyNumberFormat="1" applyFont="1" applyFill="1" applyBorder="1" applyAlignment="1">
      <alignment horizontal="left" indent="1"/>
    </xf>
    <xf numFmtId="49" fontId="113" fillId="0" borderId="118" xfId="0" applyNumberFormat="1" applyFont="1" applyFill="1" applyBorder="1" applyAlignment="1">
      <alignment horizontal="left" vertical="top" wrapText="1" indent="2"/>
    </xf>
    <xf numFmtId="49" fontId="113" fillId="0" borderId="118" xfId="0" applyNumberFormat="1" applyFont="1" applyFill="1" applyBorder="1" applyAlignment="1">
      <alignment horizontal="left" wrapText="1" indent="3"/>
    </xf>
    <xf numFmtId="49" fontId="113" fillId="0" borderId="118" xfId="0" applyNumberFormat="1" applyFont="1" applyFill="1" applyBorder="1" applyAlignment="1">
      <alignment horizontal="left" wrapText="1" indent="2"/>
    </xf>
    <xf numFmtId="0" fontId="113" fillId="0" borderId="118" xfId="0" applyNumberFormat="1" applyFont="1" applyFill="1" applyBorder="1" applyAlignment="1">
      <alignment horizontal="left" wrapText="1" indent="1"/>
    </xf>
    <xf numFmtId="49" fontId="113" fillId="0" borderId="118"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19" xfId="0" applyFont="1" applyFill="1" applyBorder="1" applyAlignment="1">
      <alignment horizontal="center" vertical="center" wrapText="1"/>
    </xf>
    <xf numFmtId="0" fontId="115" fillId="0" borderId="118" xfId="0" applyNumberFormat="1" applyFont="1" applyFill="1" applyBorder="1" applyAlignment="1">
      <alignment horizontal="left" vertical="center" wrapText="1"/>
    </xf>
    <xf numFmtId="0" fontId="113" fillId="0" borderId="118" xfId="0" applyFont="1" applyFill="1" applyBorder="1" applyAlignment="1">
      <alignment horizontal="left" indent="1"/>
    </xf>
    <xf numFmtId="0" fontId="6" fillId="0" borderId="118" xfId="17" applyBorder="1" applyAlignment="1" applyProtection="1"/>
    <xf numFmtId="0" fontId="116" fillId="0" borderId="118"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8"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8" xfId="0" applyFont="1" applyFill="1" applyBorder="1" applyAlignment="1">
      <alignment horizontal="center" vertical="center"/>
    </xf>
    <xf numFmtId="0" fontId="113" fillId="0" borderId="118" xfId="0" applyFont="1" applyFill="1" applyBorder="1" applyAlignment="1">
      <alignment horizontal="center" vertical="center" wrapText="1"/>
    </xf>
    <xf numFmtId="0" fontId="116" fillId="0" borderId="0" xfId="0" applyFont="1" applyFill="1"/>
    <xf numFmtId="0" fontId="113" fillId="0" borderId="118" xfId="0" applyFont="1" applyFill="1" applyBorder="1" applyAlignment="1">
      <alignment wrapText="1"/>
    </xf>
    <xf numFmtId="0" fontId="113" fillId="0" borderId="118"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8" xfId="0" applyNumberFormat="1" applyFont="1" applyFill="1" applyBorder="1" applyAlignment="1">
      <alignment horizontal="center" vertical="center" wrapText="1"/>
    </xf>
    <xf numFmtId="0" fontId="113" fillId="0" borderId="118" xfId="0" applyFont="1" applyFill="1" applyBorder="1" applyAlignment="1">
      <alignment horizontal="center"/>
    </xf>
    <xf numFmtId="0" fontId="113" fillId="0" borderId="7" xfId="0" applyFont="1" applyFill="1" applyBorder="1"/>
    <xf numFmtId="0" fontId="113" fillId="0" borderId="118" xfId="0" applyFont="1" applyFill="1" applyBorder="1" applyAlignment="1">
      <alignment horizontal="left" indent="2"/>
    </xf>
    <xf numFmtId="0" fontId="113" fillId="0" borderId="118"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8" xfId="0" applyFont="1" applyFill="1" applyBorder="1" applyAlignment="1">
      <alignment horizontal="center" vertical="center" wrapText="1"/>
    </xf>
    <xf numFmtId="0" fontId="0" fillId="0" borderId="118" xfId="0" applyBorder="1" applyAlignment="1">
      <alignment horizontal="left" indent="2"/>
    </xf>
    <xf numFmtId="0" fontId="0" fillId="0" borderId="119" xfId="0" applyBorder="1" applyAlignment="1">
      <alignment horizontal="left" indent="2"/>
    </xf>
    <xf numFmtId="0" fontId="0" fillId="0" borderId="118" xfId="0" applyFill="1" applyBorder="1" applyAlignment="1">
      <alignment horizontal="left" indent="2"/>
    </xf>
    <xf numFmtId="0" fontId="123" fillId="0" borderId="125" xfId="0" applyNumberFormat="1" applyFont="1" applyFill="1" applyBorder="1" applyAlignment="1">
      <alignment vertical="center" wrapText="1" readingOrder="1"/>
    </xf>
    <xf numFmtId="0" fontId="123" fillId="0" borderId="126" xfId="0" applyNumberFormat="1" applyFont="1" applyFill="1" applyBorder="1" applyAlignment="1">
      <alignment vertical="center" wrapText="1" readingOrder="1"/>
    </xf>
    <xf numFmtId="0" fontId="123" fillId="0" borderId="126" xfId="0" applyNumberFormat="1" applyFont="1" applyFill="1" applyBorder="1" applyAlignment="1">
      <alignment horizontal="left" vertical="center" wrapText="1" indent="1" readingOrder="1"/>
    </xf>
    <xf numFmtId="0" fontId="123" fillId="0" borderId="127" xfId="0" applyNumberFormat="1" applyFont="1" applyFill="1" applyBorder="1" applyAlignment="1">
      <alignment vertical="center" wrapText="1" readingOrder="1"/>
    </xf>
    <xf numFmtId="0" fontId="124" fillId="0" borderId="118" xfId="0" applyNumberFormat="1" applyFont="1" applyFill="1" applyBorder="1" applyAlignment="1">
      <alignment vertical="center" wrapText="1" readingOrder="1"/>
    </xf>
    <xf numFmtId="0" fontId="113" fillId="0" borderId="119" xfId="0" applyFont="1" applyFill="1" applyBorder="1" applyAlignment="1">
      <alignment horizontal="center" vertical="center" wrapText="1"/>
    </xf>
    <xf numFmtId="0" fontId="0" fillId="0" borderId="7" xfId="0" applyBorder="1"/>
    <xf numFmtId="0" fontId="113" fillId="0" borderId="110" xfId="0" applyFont="1" applyFill="1" applyBorder="1" applyAlignment="1">
      <alignment horizontal="center" vertical="center" wrapText="1"/>
    </xf>
    <xf numFmtId="0" fontId="0" fillId="0" borderId="118" xfId="0" applyBorder="1" applyAlignment="1">
      <alignment horizontal="left" indent="3"/>
    </xf>
    <xf numFmtId="167" fontId="3" fillId="0" borderId="92" xfId="7" applyNumberFormat="1" applyFont="1" applyFill="1" applyBorder="1" applyAlignment="1">
      <alignment vertical="center"/>
    </xf>
    <xf numFmtId="167" fontId="3" fillId="0" borderId="70" xfId="7" applyNumberFormat="1" applyFont="1" applyFill="1" applyBorder="1" applyAlignment="1">
      <alignment vertical="center"/>
    </xf>
    <xf numFmtId="167" fontId="3" fillId="0" borderId="25" xfId="7" applyNumberFormat="1" applyFont="1" applyFill="1" applyBorder="1" applyAlignment="1">
      <alignment vertical="center"/>
    </xf>
    <xf numFmtId="167" fontId="3" fillId="0" borderId="27" xfId="7" applyNumberFormat="1" applyFont="1" applyFill="1" applyBorder="1" applyAlignment="1">
      <alignment vertical="center"/>
    </xf>
    <xf numFmtId="167" fontId="3" fillId="0" borderId="26" xfId="7" applyNumberFormat="1" applyFont="1" applyFill="1" applyBorder="1" applyAlignment="1">
      <alignment vertical="center"/>
    </xf>
    <xf numFmtId="167" fontId="3" fillId="0" borderId="29" xfId="7" applyNumberFormat="1" applyFont="1" applyFill="1" applyBorder="1" applyAlignment="1">
      <alignment vertical="center"/>
    </xf>
    <xf numFmtId="167" fontId="3" fillId="0" borderId="20" xfId="7" applyNumberFormat="1" applyFont="1" applyFill="1" applyBorder="1" applyAlignment="1">
      <alignment vertical="center"/>
    </xf>
    <xf numFmtId="14" fontId="85" fillId="0" borderId="0" xfId="0" applyNumberFormat="1" applyFont="1"/>
    <xf numFmtId="0" fontId="2" fillId="0" borderId="120" xfId="0" applyFont="1" applyBorder="1" applyAlignment="1">
      <alignment wrapText="1"/>
    </xf>
    <xf numFmtId="0" fontId="84" fillId="0" borderId="91" xfId="0" applyFont="1" applyBorder="1" applyAlignment="1"/>
    <xf numFmtId="0" fontId="2" fillId="0" borderId="118" xfId="0" applyFont="1" applyBorder="1" applyAlignment="1">
      <alignment wrapText="1"/>
    </xf>
    <xf numFmtId="0" fontId="84" fillId="0" borderId="88" xfId="0" applyFont="1" applyBorder="1" applyAlignment="1"/>
    <xf numFmtId="0" fontId="45" fillId="0" borderId="118"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applyAlignment="1"/>
    <xf numFmtId="0" fontId="2" fillId="0" borderId="91" xfId="0" applyFont="1" applyBorder="1" applyAlignment="1">
      <alignment wrapText="1"/>
    </xf>
    <xf numFmtId="10" fontId="84" fillId="0" borderId="91" xfId="20962" applyNumberFormat="1" applyFont="1" applyBorder="1" applyAlignment="1"/>
    <xf numFmtId="172" fontId="9" fillId="37" borderId="0" xfId="20" applyFont="1" applyBorder="1"/>
    <xf numFmtId="10" fontId="94" fillId="2" borderId="25" xfId="20962" applyNumberFormat="1" applyFont="1" applyFill="1" applyBorder="1" applyAlignment="1" applyProtection="1">
      <alignment vertical="center"/>
      <protection locked="0"/>
    </xf>
    <xf numFmtId="10" fontId="100" fillId="0" borderId="118" xfId="20962" applyNumberFormat="1" applyFont="1" applyFill="1" applyBorder="1" applyAlignment="1">
      <alignment horizontal="left" vertical="center" wrapText="1"/>
    </xf>
    <xf numFmtId="167" fontId="3" fillId="0" borderId="88" xfId="7" applyNumberFormat="1" applyFont="1" applyFill="1" applyBorder="1" applyAlignment="1">
      <alignment horizontal="right" vertical="center" wrapText="1"/>
    </xf>
    <xf numFmtId="167" fontId="4" fillId="36" borderId="88" xfId="7" applyNumberFormat="1" applyFont="1" applyFill="1" applyBorder="1" applyAlignment="1">
      <alignment horizontal="left" vertical="center" wrapText="1"/>
    </xf>
    <xf numFmtId="167" fontId="4" fillId="36" borderId="88" xfId="7" applyNumberFormat="1" applyFont="1" applyFill="1" applyBorder="1" applyAlignment="1">
      <alignment horizontal="center" vertical="center" wrapText="1"/>
    </xf>
    <xf numFmtId="167" fontId="3" fillId="0" borderId="26" xfId="7" applyNumberFormat="1" applyFont="1" applyFill="1" applyBorder="1" applyAlignment="1">
      <alignment horizontal="right" vertical="center" wrapText="1"/>
    </xf>
    <xf numFmtId="196" fontId="126" fillId="0" borderId="34" xfId="0" applyNumberFormat="1" applyFont="1" applyBorder="1" applyAlignment="1">
      <alignment vertical="center"/>
    </xf>
    <xf numFmtId="196" fontId="126" fillId="0" borderId="13" xfId="0" applyNumberFormat="1" applyFont="1" applyBorder="1" applyAlignment="1">
      <alignment vertical="center"/>
    </xf>
    <xf numFmtId="196" fontId="127" fillId="0" borderId="13" xfId="0" applyNumberFormat="1" applyFont="1" applyBorder="1" applyAlignment="1">
      <alignment vertical="center"/>
    </xf>
    <xf numFmtId="196" fontId="128" fillId="36" borderId="13" xfId="0" applyNumberFormat="1" applyFont="1" applyFill="1" applyBorder="1" applyAlignment="1">
      <alignment vertical="center"/>
    </xf>
    <xf numFmtId="196" fontId="128" fillId="36" borderId="16" xfId="0" applyNumberFormat="1" applyFont="1" applyFill="1" applyBorder="1" applyAlignment="1">
      <alignment vertical="center"/>
    </xf>
    <xf numFmtId="196" fontId="126" fillId="0" borderId="17" xfId="0" applyNumberFormat="1" applyFont="1" applyBorder="1" applyAlignment="1">
      <alignment vertical="center"/>
    </xf>
    <xf numFmtId="196" fontId="126" fillId="0" borderId="128" xfId="0" applyNumberFormat="1" applyFont="1" applyBorder="1" applyAlignment="1">
      <alignment vertical="center"/>
    </xf>
    <xf numFmtId="196" fontId="126" fillId="0" borderId="14" xfId="0" applyNumberFormat="1" applyFont="1" applyBorder="1" applyAlignment="1">
      <alignment vertical="center"/>
    </xf>
    <xf numFmtId="0" fontId="84" fillId="0" borderId="129" xfId="0" applyFont="1" applyBorder="1" applyAlignment="1">
      <alignment wrapText="1"/>
    </xf>
    <xf numFmtId="196" fontId="126" fillId="0" borderId="13" xfId="0" applyNumberFormat="1" applyFont="1" applyBorder="1" applyAlignment="1">
      <alignment horizontal="right" vertical="center"/>
    </xf>
    <xf numFmtId="0" fontId="84" fillId="0" borderId="93" xfId="0" applyFont="1" applyBorder="1" applyAlignment="1">
      <alignment horizontal="center"/>
    </xf>
    <xf numFmtId="196" fontId="3" fillId="0" borderId="118" xfId="0" applyNumberFormat="1" applyFont="1" applyBorder="1"/>
    <xf numFmtId="196" fontId="3" fillId="0" borderId="118" xfId="0" applyNumberFormat="1" applyFont="1" applyFill="1" applyBorder="1"/>
    <xf numFmtId="196" fontId="3" fillId="0" borderId="120" xfId="0" applyNumberFormat="1" applyFont="1" applyBorder="1"/>
    <xf numFmtId="196" fontId="3" fillId="0" borderId="120" xfId="0" applyNumberFormat="1" applyFont="1" applyFill="1" applyBorder="1"/>
    <xf numFmtId="9" fontId="3" fillId="0" borderId="88" xfId="20962" applyFont="1" applyBorder="1"/>
    <xf numFmtId="196" fontId="94" fillId="3" borderId="118" xfId="5" applyNumberFormat="1" applyFont="1" applyFill="1" applyBorder="1" applyProtection="1">
      <protection locked="0"/>
    </xf>
    <xf numFmtId="167" fontId="116" fillId="0" borderId="118" xfId="7" applyNumberFormat="1" applyFont="1" applyFill="1" applyBorder="1"/>
    <xf numFmtId="167" fontId="116" fillId="0" borderId="118" xfId="7" applyNumberFormat="1" applyFont="1" applyBorder="1"/>
    <xf numFmtId="167" fontId="113" fillId="0" borderId="118" xfId="7" applyNumberFormat="1" applyFont="1" applyBorder="1"/>
    <xf numFmtId="167" fontId="113" fillId="0" borderId="118" xfId="7" applyNumberFormat="1" applyFont="1" applyFill="1" applyBorder="1"/>
    <xf numFmtId="167" fontId="113" fillId="0" borderId="0" xfId="7" applyNumberFormat="1" applyFont="1"/>
    <xf numFmtId="167" fontId="113" fillId="0" borderId="0" xfId="7" applyNumberFormat="1" applyFont="1" applyFill="1"/>
    <xf numFmtId="167" fontId="113" fillId="79" borderId="118" xfId="7" applyNumberFormat="1" applyFont="1" applyFill="1" applyBorder="1"/>
    <xf numFmtId="167" fontId="116" fillId="79" borderId="118" xfId="7" applyNumberFormat="1" applyFont="1" applyFill="1" applyBorder="1"/>
    <xf numFmtId="167" fontId="112" fillId="0" borderId="118" xfId="7" applyNumberFormat="1" applyFont="1" applyFill="1" applyBorder="1"/>
    <xf numFmtId="196" fontId="94" fillId="2" borderId="130" xfId="0" applyNumberFormat="1" applyFont="1" applyFill="1" applyBorder="1" applyAlignment="1" applyProtection="1">
      <alignment vertical="center"/>
      <protection locked="0"/>
    </xf>
    <xf numFmtId="196" fontId="94" fillId="36" borderId="132" xfId="0" applyNumberFormat="1" applyFont="1" applyFill="1" applyBorder="1" applyAlignment="1" applyProtection="1">
      <alignment horizontal="right"/>
    </xf>
    <xf numFmtId="196" fontId="94" fillId="0" borderId="132" xfId="0" applyNumberFormat="1" applyFont="1" applyFill="1" applyBorder="1" applyAlignment="1" applyProtection="1">
      <alignment horizontal="right"/>
    </xf>
    <xf numFmtId="196" fontId="94" fillId="36" borderId="25" xfId="7" applyNumberFormat="1" applyFont="1" applyFill="1" applyBorder="1" applyAlignment="1" applyProtection="1">
      <alignment horizontal="right"/>
    </xf>
    <xf numFmtId="196" fontId="94" fillId="36" borderId="26" xfId="0" applyNumberFormat="1" applyFont="1" applyFill="1" applyBorder="1" applyAlignment="1" applyProtection="1">
      <alignment horizontal="right"/>
    </xf>
    <xf numFmtId="196" fontId="94" fillId="36" borderId="132" xfId="7" applyNumberFormat="1" applyFont="1" applyFill="1" applyBorder="1" applyAlignment="1" applyProtection="1">
      <alignment horizontal="right"/>
    </xf>
    <xf numFmtId="196" fontId="94" fillId="0" borderId="132" xfId="7" applyNumberFormat="1" applyFont="1" applyFill="1" applyBorder="1" applyAlignment="1" applyProtection="1">
      <alignment horizontal="right"/>
    </xf>
    <xf numFmtId="196" fontId="130" fillId="0" borderId="132" xfId="0" applyNumberFormat="1" applyFont="1" applyFill="1" applyBorder="1" applyAlignment="1">
      <alignment horizontal="center"/>
    </xf>
    <xf numFmtId="196" fontId="129" fillId="0" borderId="132" xfId="0" applyNumberFormat="1" applyFont="1" applyFill="1" applyBorder="1" applyAlignment="1" applyProtection="1">
      <alignment horizontal="right"/>
      <protection locked="0"/>
    </xf>
    <xf numFmtId="196" fontId="94" fillId="36" borderId="132" xfId="7" applyNumberFormat="1" applyFont="1" applyFill="1" applyBorder="1" applyAlignment="1" applyProtection="1"/>
    <xf numFmtId="196" fontId="129" fillId="36" borderId="25" xfId="0" applyNumberFormat="1" applyFont="1" applyFill="1" applyBorder="1" applyAlignment="1">
      <alignment horizontal="right"/>
    </xf>
    <xf numFmtId="196" fontId="94" fillId="36" borderId="26" xfId="7" applyNumberFormat="1" applyFont="1" applyFill="1" applyBorder="1" applyAlignment="1" applyProtection="1">
      <alignment horizontal="right"/>
    </xf>
    <xf numFmtId="0" fontId="2" fillId="0" borderId="133" xfId="0" applyFont="1" applyBorder="1" applyAlignment="1">
      <alignment wrapText="1"/>
    </xf>
    <xf numFmtId="0" fontId="2" fillId="0" borderId="134" xfId="0" applyFont="1" applyBorder="1" applyAlignment="1"/>
    <xf numFmtId="167" fontId="4" fillId="0" borderId="132" xfId="20966" applyNumberFormat="1" applyFont="1" applyBorder="1"/>
    <xf numFmtId="167" fontId="88" fillId="0" borderId="0" xfId="7" applyNumberFormat="1" applyFont="1"/>
    <xf numFmtId="167" fontId="88" fillId="0" borderId="0" xfId="0" applyNumberFormat="1" applyFont="1"/>
    <xf numFmtId="43" fontId="88" fillId="0" borderId="0" xfId="0" applyNumberFormat="1" applyFont="1"/>
    <xf numFmtId="167" fontId="113" fillId="0" borderId="0" xfId="0" applyNumberFormat="1" applyFont="1" applyFill="1" applyBorder="1"/>
    <xf numFmtId="43" fontId="113" fillId="0" borderId="0" xfId="0" applyNumberFormat="1" applyFont="1" applyFill="1"/>
    <xf numFmtId="196" fontId="96" fillId="0" borderId="131" xfId="0" applyNumberFormat="1" applyFont="1" applyFill="1" applyBorder="1" applyAlignment="1" applyProtection="1">
      <alignment vertical="center" wrapText="1"/>
      <protection locked="0"/>
    </xf>
    <xf numFmtId="196" fontId="3" fillId="0" borderId="131" xfId="0" applyNumberFormat="1" applyFont="1" applyFill="1" applyBorder="1" applyAlignment="1" applyProtection="1">
      <alignment vertical="center" wrapText="1"/>
      <protection locked="0"/>
    </xf>
    <xf numFmtId="196" fontId="96" fillId="0" borderId="131" xfId="0" applyNumberFormat="1" applyFont="1" applyFill="1" applyBorder="1" applyAlignment="1" applyProtection="1">
      <alignment horizontal="right" vertical="center" wrapText="1"/>
      <protection locked="0"/>
    </xf>
    <xf numFmtId="10" fontId="96" fillId="0" borderId="131" xfId="20962" applyNumberFormat="1" applyFont="1" applyBorder="1" applyAlignment="1" applyProtection="1">
      <alignment vertical="center" wrapText="1"/>
      <protection locked="0"/>
    </xf>
    <xf numFmtId="10" fontId="94" fillId="2" borderId="131" xfId="20962" applyNumberFormat="1" applyFont="1" applyFill="1" applyBorder="1" applyAlignment="1" applyProtection="1">
      <alignment vertical="center"/>
      <protection locked="0"/>
    </xf>
    <xf numFmtId="196" fontId="94" fillId="2" borderId="131" xfId="0" applyNumberFormat="1" applyFont="1" applyFill="1" applyBorder="1" applyAlignment="1" applyProtection="1">
      <alignment vertical="center"/>
      <protection locked="0"/>
    </xf>
    <xf numFmtId="14" fontId="84" fillId="0" borderId="0" xfId="0" applyNumberFormat="1" applyFont="1" applyFill="1" applyAlignment="1">
      <alignment horizontal="left"/>
    </xf>
    <xf numFmtId="167" fontId="113" fillId="0" borderId="0" xfId="0" applyNumberFormat="1" applyFont="1" applyFill="1"/>
    <xf numFmtId="167" fontId="113" fillId="0" borderId="131" xfId="7" applyNumberFormat="1" applyFont="1" applyBorder="1"/>
    <xf numFmtId="167" fontId="113" fillId="0" borderId="131" xfId="7" applyNumberFormat="1" applyFont="1" applyFill="1" applyBorder="1"/>
    <xf numFmtId="167" fontId="116" fillId="0" borderId="131" xfId="7" applyNumberFormat="1" applyFont="1" applyBorder="1"/>
    <xf numFmtId="167" fontId="84" fillId="0" borderId="22" xfId="7" applyNumberFormat="1" applyFont="1" applyBorder="1" applyAlignment="1"/>
    <xf numFmtId="167" fontId="84" fillId="0" borderId="22" xfId="7" applyNumberFormat="1" applyFont="1" applyBorder="1" applyAlignment="1">
      <alignment wrapText="1"/>
    </xf>
    <xf numFmtId="167" fontId="131" fillId="0" borderId="22" xfId="7" applyNumberFormat="1" applyFont="1" applyBorder="1" applyAlignment="1">
      <alignment wrapText="1"/>
    </xf>
    <xf numFmtId="167" fontId="0" fillId="0" borderId="0" xfId="0" applyNumberFormat="1"/>
    <xf numFmtId="167" fontId="116" fillId="82" borderId="118" xfId="7" applyNumberFormat="1" applyFont="1" applyFill="1" applyBorder="1"/>
    <xf numFmtId="167" fontId="115" fillId="0" borderId="118" xfId="7" applyNumberFormat="1" applyFont="1" applyFill="1" applyBorder="1"/>
    <xf numFmtId="167" fontId="116" fillId="0" borderId="131" xfId="7" applyNumberFormat="1" applyFont="1" applyFill="1" applyBorder="1"/>
    <xf numFmtId="167" fontId="113" fillId="0" borderId="118" xfId="7" applyNumberFormat="1" applyFont="1" applyFill="1" applyBorder="1" applyAlignment="1">
      <alignment wrapText="1"/>
    </xf>
    <xf numFmtId="167" fontId="115" fillId="0" borderId="118" xfId="7" applyNumberFormat="1" applyFont="1" applyFill="1" applyBorder="1" applyAlignment="1">
      <alignment horizontal="left" vertical="center" wrapText="1"/>
    </xf>
    <xf numFmtId="3" fontId="113" fillId="0" borderId="0" xfId="0" applyNumberFormat="1" applyFont="1" applyFill="1"/>
    <xf numFmtId="196" fontId="85" fillId="0" borderId="0" xfId="0" applyNumberFormat="1" applyFont="1"/>
    <xf numFmtId="14" fontId="2" fillId="0" borderId="0" xfId="0" applyNumberFormat="1" applyFont="1" applyFill="1" applyAlignment="1">
      <alignment horizontal="left"/>
    </xf>
    <xf numFmtId="167" fontId="3" fillId="0" borderId="0" xfId="0" applyNumberFormat="1" applyFont="1"/>
    <xf numFmtId="10" fontId="100" fillId="0" borderId="0" xfId="0" applyNumberFormat="1" applyFont="1" applyFill="1" applyAlignment="1">
      <alignment horizontal="left" vertical="center"/>
    </xf>
    <xf numFmtId="167" fontId="116" fillId="0" borderId="7" xfId="7" applyNumberFormat="1" applyFont="1" applyBorder="1"/>
    <xf numFmtId="0" fontId="121" fillId="0" borderId="131" xfId="0" applyFont="1" applyBorder="1"/>
    <xf numFmtId="10" fontId="94" fillId="0" borderId="25" xfId="20962" applyNumberFormat="1" applyFont="1" applyFill="1" applyBorder="1" applyAlignment="1" applyProtection="1">
      <alignment vertical="center"/>
      <protection locked="0"/>
    </xf>
    <xf numFmtId="196" fontId="3" fillId="36" borderId="56" xfId="0" applyNumberFormat="1" applyFont="1" applyFill="1" applyBorder="1" applyAlignment="1"/>
    <xf numFmtId="196" fontId="3" fillId="36" borderId="57" xfId="0" applyNumberFormat="1" applyFont="1" applyFill="1" applyBorder="1"/>
    <xf numFmtId="167" fontId="9" fillId="37" borderId="0" xfId="7" applyNumberFormat="1" applyFont="1" applyFill="1" applyBorder="1"/>
    <xf numFmtId="167" fontId="3" fillId="3" borderId="121" xfId="7" applyNumberFormat="1" applyFont="1" applyFill="1" applyBorder="1" applyAlignment="1">
      <alignment vertical="center"/>
    </xf>
    <xf numFmtId="167" fontId="3" fillId="3" borderId="134" xfId="7" applyNumberFormat="1" applyFont="1" applyFill="1" applyBorder="1" applyAlignment="1">
      <alignment vertical="center"/>
    </xf>
    <xf numFmtId="167" fontId="3" fillId="0" borderId="133" xfId="7" applyNumberFormat="1" applyFont="1" applyFill="1" applyBorder="1" applyAlignment="1">
      <alignment vertical="center"/>
    </xf>
    <xf numFmtId="167" fontId="3" fillId="0" borderId="132" xfId="7" applyNumberFormat="1" applyFont="1" applyFill="1" applyBorder="1" applyAlignment="1">
      <alignment vertical="center"/>
    </xf>
    <xf numFmtId="167" fontId="3" fillId="0" borderId="131" xfId="7" applyNumberFormat="1" applyFont="1" applyFill="1" applyBorder="1" applyAlignment="1">
      <alignment vertical="center"/>
    </xf>
    <xf numFmtId="167" fontId="3" fillId="0" borderId="135" xfId="7" applyNumberFormat="1" applyFont="1" applyFill="1" applyBorder="1" applyAlignment="1">
      <alignment vertical="center"/>
    </xf>
    <xf numFmtId="167" fontId="3" fillId="0" borderId="136" xfId="7" applyNumberFormat="1" applyFont="1" applyFill="1" applyBorder="1" applyAlignment="1">
      <alignment vertical="center"/>
    </xf>
    <xf numFmtId="9" fontId="3" fillId="0" borderId="98" xfId="20962" applyFont="1" applyFill="1" applyBorder="1" applyAlignment="1">
      <alignment vertical="center"/>
    </xf>
    <xf numFmtId="9" fontId="3" fillId="0" borderId="99" xfId="20962" applyFont="1" applyFill="1" applyBorder="1" applyAlignment="1">
      <alignment vertical="center"/>
    </xf>
    <xf numFmtId="167" fontId="105" fillId="0" borderId="137" xfId="948" applyNumberFormat="1" applyFont="1" applyFill="1" applyBorder="1" applyAlignment="1" applyProtection="1">
      <alignment horizontal="right" vertical="center"/>
      <protection locked="0"/>
    </xf>
    <xf numFmtId="167" fontId="105" fillId="78" borderId="137" xfId="948" applyNumberFormat="1" applyFont="1" applyFill="1" applyBorder="1" applyAlignment="1" applyProtection="1">
      <alignment horizontal="right" vertical="center"/>
    </xf>
    <xf numFmtId="167" fontId="45" fillId="77" borderId="138" xfId="948" applyNumberFormat="1" applyFont="1" applyFill="1" applyBorder="1" applyAlignment="1" applyProtection="1">
      <alignment horizontal="right" vertical="center"/>
      <protection locked="0"/>
    </xf>
    <xf numFmtId="167" fontId="104" fillId="77" borderId="138" xfId="948" applyNumberFormat="1" applyFont="1" applyFill="1" applyBorder="1" applyAlignment="1" applyProtection="1">
      <alignment horizontal="right" vertical="center"/>
      <protection locked="0"/>
    </xf>
    <xf numFmtId="167" fontId="105" fillId="3" borderId="137" xfId="948" applyNumberFormat="1" applyFont="1" applyFill="1" applyBorder="1" applyAlignment="1" applyProtection="1">
      <alignment horizontal="right" vertical="center"/>
      <protection locked="0"/>
    </xf>
    <xf numFmtId="10" fontId="105" fillId="78" borderId="137" xfId="20962" applyNumberFormat="1" applyFont="1" applyFill="1" applyBorder="1" applyAlignment="1" applyProtection="1">
      <alignment horizontal="right" vertical="center"/>
    </xf>
    <xf numFmtId="167" fontId="116" fillId="81" borderId="137" xfId="7" applyNumberFormat="1" applyFont="1" applyFill="1" applyBorder="1"/>
    <xf numFmtId="167" fontId="113" fillId="0" borderId="137" xfId="7" applyNumberFormat="1" applyFont="1" applyBorder="1" applyAlignment="1">
      <alignment horizontal="left" indent="1"/>
    </xf>
    <xf numFmtId="167" fontId="113" fillId="0" borderId="137" xfId="7" applyNumberFormat="1" applyFont="1" applyBorder="1"/>
    <xf numFmtId="167" fontId="113" fillId="0" borderId="137" xfId="7" applyNumberFormat="1" applyFont="1" applyFill="1" applyBorder="1" applyAlignment="1">
      <alignment horizontal="left" indent="1"/>
    </xf>
    <xf numFmtId="167" fontId="113" fillId="80" borderId="137" xfId="7" applyNumberFormat="1" applyFont="1" applyFill="1" applyBorder="1"/>
    <xf numFmtId="167" fontId="113" fillId="0" borderId="137" xfId="7" applyNumberFormat="1" applyFont="1" applyBorder="1" applyAlignment="1">
      <alignment horizontal="left" indent="2"/>
    </xf>
    <xf numFmtId="167" fontId="113" fillId="0" borderId="137" xfId="7" applyNumberFormat="1" applyFont="1" applyFill="1" applyBorder="1" applyAlignment="1">
      <alignment horizontal="left" indent="3"/>
    </xf>
    <xf numFmtId="167" fontId="113" fillId="83" borderId="137" xfId="7" applyNumberFormat="1" applyFont="1" applyFill="1" applyBorder="1"/>
    <xf numFmtId="167" fontId="113" fillId="0" borderId="137" xfId="7" applyNumberFormat="1" applyFont="1" applyFill="1" applyBorder="1" applyAlignment="1">
      <alignment horizontal="left" vertical="top" wrapText="1" indent="2"/>
    </xf>
    <xf numFmtId="167" fontId="113" fillId="0" borderId="137" xfId="7" applyNumberFormat="1" applyFont="1" applyFill="1" applyBorder="1"/>
    <xf numFmtId="167" fontId="113" fillId="0" borderId="137" xfId="7" applyNumberFormat="1" applyFont="1" applyFill="1" applyBorder="1" applyAlignment="1">
      <alignment horizontal="left" wrapText="1" indent="3"/>
    </xf>
    <xf numFmtId="167" fontId="113" fillId="0" borderId="137" xfId="7" applyNumberFormat="1" applyFont="1" applyFill="1" applyBorder="1" applyAlignment="1">
      <alignment horizontal="left" wrapText="1" indent="2"/>
    </xf>
    <xf numFmtId="167" fontId="113" fillId="0" borderId="137" xfId="7" applyNumberFormat="1" applyFont="1" applyFill="1" applyBorder="1" applyAlignment="1">
      <alignment horizontal="left" wrapText="1" indent="1"/>
    </xf>
    <xf numFmtId="167" fontId="112" fillId="0" borderId="137" xfId="7" applyNumberFormat="1" applyFont="1" applyFill="1" applyBorder="1" applyAlignment="1">
      <alignment horizontal="left" vertical="center" wrapText="1"/>
    </xf>
    <xf numFmtId="167" fontId="113" fillId="0" borderId="137" xfId="7" applyNumberFormat="1" applyFont="1" applyFill="1" applyBorder="1" applyAlignment="1">
      <alignment wrapText="1"/>
    </xf>
    <xf numFmtId="167" fontId="113" fillId="0" borderId="137" xfId="7" applyNumberFormat="1" applyFont="1" applyFill="1" applyBorder="1" applyAlignment="1">
      <alignment horizontal="center" vertical="center" wrapText="1"/>
    </xf>
    <xf numFmtId="167" fontId="113" fillId="0" borderId="137" xfId="7" applyNumberFormat="1" applyFont="1" applyBorder="1" applyAlignment="1">
      <alignment wrapText="1"/>
    </xf>
    <xf numFmtId="43" fontId="113" fillId="0" borderId="137" xfId="7" applyFont="1" applyFill="1" applyBorder="1"/>
    <xf numFmtId="196" fontId="3" fillId="0" borderId="0" xfId="0" applyNumberFormat="1" applyFont="1"/>
    <xf numFmtId="196" fontId="96" fillId="0" borderId="137" xfId="0" applyNumberFormat="1" applyFont="1" applyFill="1" applyBorder="1" applyAlignment="1" applyProtection="1">
      <alignment vertical="center" wrapText="1"/>
      <protection locked="0"/>
    </xf>
    <xf numFmtId="196" fontId="96" fillId="0" borderId="137" xfId="0" applyNumberFormat="1" applyFont="1" applyFill="1" applyBorder="1" applyAlignment="1" applyProtection="1">
      <alignment horizontal="right" vertical="center" wrapText="1"/>
      <protection locked="0"/>
    </xf>
    <xf numFmtId="10" fontId="96" fillId="0" borderId="137" xfId="20962" applyNumberFormat="1" applyFont="1" applyBorder="1" applyAlignment="1" applyProtection="1">
      <alignment vertical="center" wrapText="1"/>
      <protection locked="0"/>
    </xf>
    <xf numFmtId="10" fontId="94" fillId="2" borderId="137" xfId="20962" applyNumberFormat="1" applyFont="1" applyFill="1" applyBorder="1" applyAlignment="1" applyProtection="1">
      <alignment vertical="center"/>
      <protection locked="0"/>
    </xf>
    <xf numFmtId="196" fontId="94" fillId="2" borderId="137" xfId="0" applyNumberFormat="1" applyFont="1" applyFill="1" applyBorder="1" applyAlignment="1" applyProtection="1">
      <alignment vertical="center"/>
      <protection locked="0"/>
    </xf>
    <xf numFmtId="0" fontId="96" fillId="0" borderId="0" xfId="0" applyFont="1"/>
    <xf numFmtId="10" fontId="96" fillId="0" borderId="0" xfId="20962" applyNumberFormat="1" applyFont="1"/>
    <xf numFmtId="196" fontId="94" fillId="0" borderId="137" xfId="7" applyNumberFormat="1" applyFont="1" applyFill="1" applyBorder="1" applyAlignment="1" applyProtection="1">
      <alignment horizontal="right"/>
    </xf>
    <xf numFmtId="196" fontId="94" fillId="36" borderId="137" xfId="7" applyNumberFormat="1" applyFont="1" applyFill="1" applyBorder="1" applyAlignment="1" applyProtection="1">
      <alignment horizontal="right"/>
    </xf>
    <xf numFmtId="196" fontId="94" fillId="0" borderId="138" xfId="0" applyNumberFormat="1" applyFont="1" applyFill="1" applyBorder="1" applyAlignment="1" applyProtection="1">
      <alignment horizontal="right"/>
    </xf>
    <xf numFmtId="196" fontId="94" fillId="0" borderId="137" xfId="0" applyNumberFormat="1" applyFont="1" applyFill="1" applyBorder="1" applyAlignment="1" applyProtection="1">
      <alignment horizontal="right"/>
    </xf>
    <xf numFmtId="196" fontId="94" fillId="0" borderId="137" xfId="7" applyNumberFormat="1" applyFont="1" applyFill="1" applyBorder="1" applyAlignment="1" applyProtection="1">
      <alignment horizontal="right"/>
      <protection locked="0"/>
    </xf>
    <xf numFmtId="196" fontId="94" fillId="0" borderId="138" xfId="0" applyNumberFormat="1" applyFont="1" applyFill="1" applyBorder="1" applyAlignment="1" applyProtection="1">
      <alignment horizontal="right"/>
      <protection locked="0"/>
    </xf>
    <xf numFmtId="196" fontId="94" fillId="0" borderId="137" xfId="0" applyNumberFormat="1" applyFont="1" applyFill="1" applyBorder="1" applyAlignment="1" applyProtection="1">
      <alignment horizontal="right"/>
      <protection locked="0"/>
    </xf>
    <xf numFmtId="196" fontId="129" fillId="0" borderId="137" xfId="0" applyNumberFormat="1" applyFont="1" applyFill="1" applyBorder="1" applyAlignment="1" applyProtection="1">
      <alignment horizontal="right"/>
      <protection locked="0"/>
    </xf>
    <xf numFmtId="196" fontId="129" fillId="36" borderId="137" xfId="0" applyNumberFormat="1" applyFont="1" applyFill="1" applyBorder="1" applyAlignment="1">
      <alignment horizontal="right"/>
    </xf>
    <xf numFmtId="196" fontId="130" fillId="0" borderId="137" xfId="0" applyNumberFormat="1" applyFont="1" applyFill="1" applyBorder="1" applyAlignment="1">
      <alignment horizontal="center"/>
    </xf>
    <xf numFmtId="196" fontId="129" fillId="36" borderId="137" xfId="0" applyNumberFormat="1" applyFont="1" applyFill="1" applyBorder="1" applyAlignment="1" applyProtection="1">
      <alignment horizontal="right"/>
    </xf>
    <xf numFmtId="196" fontId="129" fillId="0" borderId="137" xfId="0" applyNumberFormat="1" applyFont="1" applyFill="1" applyBorder="1" applyAlignment="1" applyProtection="1">
      <alignment horizontal="right" indent="1"/>
      <protection locked="0"/>
    </xf>
    <xf numFmtId="196" fontId="94" fillId="36" borderId="137" xfId="7" applyNumberFormat="1" applyFont="1" applyFill="1" applyBorder="1" applyAlignment="1" applyProtection="1"/>
    <xf numFmtId="196" fontId="129" fillId="0" borderId="137" xfId="0" applyNumberFormat="1" applyFont="1" applyFill="1" applyBorder="1" applyAlignment="1" applyProtection="1">
      <protection locked="0"/>
    </xf>
    <xf numFmtId="196" fontId="129" fillId="0" borderId="137" xfId="0" applyNumberFormat="1" applyFont="1" applyFill="1" applyBorder="1" applyAlignment="1" applyProtection="1">
      <alignment horizontal="right" vertical="center"/>
      <protection locked="0"/>
    </xf>
    <xf numFmtId="167" fontId="121" fillId="0" borderId="131" xfId="7" applyNumberFormat="1" applyFont="1" applyBorder="1"/>
    <xf numFmtId="167" fontId="0" fillId="0" borderId="131" xfId="7" applyNumberFormat="1" applyFont="1" applyBorder="1"/>
    <xf numFmtId="167" fontId="121" fillId="0" borderId="130" xfId="7" applyNumberFormat="1" applyFont="1" applyBorder="1"/>
    <xf numFmtId="167" fontId="0" fillId="0" borderId="130" xfId="7" applyNumberFormat="1" applyFont="1" applyBorder="1"/>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18"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7" fontId="45" fillId="3" borderId="76" xfId="1" applyNumberFormat="1" applyFont="1" applyFill="1" applyBorder="1" applyAlignment="1" applyProtection="1">
      <alignment horizontal="center"/>
      <protection locked="0"/>
    </xf>
    <xf numFmtId="167" fontId="45" fillId="3" borderId="30" xfId="1" applyNumberFormat="1" applyFont="1" applyFill="1" applyBorder="1" applyAlignment="1" applyProtection="1">
      <alignment horizontal="center"/>
      <protection locked="0"/>
    </xf>
    <xf numFmtId="167" fontId="45" fillId="3" borderId="31" xfId="1" applyNumberFormat="1" applyFont="1" applyFill="1" applyBorder="1" applyAlignment="1" applyProtection="1">
      <alignment horizontal="center"/>
      <protection locked="0"/>
    </xf>
    <xf numFmtId="167" fontId="45" fillId="0" borderId="18" xfId="1" applyNumberFormat="1" applyFont="1" applyFill="1" applyBorder="1" applyAlignment="1" applyProtection="1">
      <alignment horizontal="center"/>
      <protection locked="0"/>
    </xf>
    <xf numFmtId="167" fontId="45" fillId="0" borderId="19" xfId="1" applyNumberFormat="1" applyFont="1" applyFill="1" applyBorder="1" applyAlignment="1" applyProtection="1">
      <alignment horizontal="center"/>
      <protection locked="0"/>
    </xf>
    <xf numFmtId="167"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7" fontId="45" fillId="0" borderId="79" xfId="1" applyNumberFormat="1" applyFont="1" applyFill="1" applyBorder="1" applyAlignment="1" applyProtection="1">
      <alignment horizontal="center" vertical="center" wrapText="1"/>
      <protection locked="0"/>
    </xf>
    <xf numFmtId="167"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6" fillId="0" borderId="110" xfId="0" applyFont="1" applyFill="1" applyBorder="1" applyAlignment="1">
      <alignment horizontal="center" vertical="center" wrapText="1"/>
    </xf>
    <xf numFmtId="0" fontId="116" fillId="0" borderId="111" xfId="0" applyFont="1" applyFill="1" applyBorder="1" applyAlignment="1">
      <alignment horizontal="center" vertical="center" wrapText="1"/>
    </xf>
    <xf numFmtId="0" fontId="116" fillId="0" borderId="112" xfId="0" applyFont="1" applyFill="1" applyBorder="1" applyAlignment="1">
      <alignment horizontal="center" vertical="center" wrapText="1"/>
    </xf>
    <xf numFmtId="0" fontId="116" fillId="0" borderId="92"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20" fillId="0" borderId="11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112" xfId="0" applyFont="1" applyFill="1" applyBorder="1" applyAlignment="1">
      <alignment horizontal="center" vertical="center"/>
    </xf>
    <xf numFmtId="0" fontId="120" fillId="0" borderId="92"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18"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10" xfId="0" applyFont="1" applyFill="1" applyBorder="1" applyAlignment="1">
      <alignment horizontal="center" vertical="top" wrapText="1"/>
    </xf>
    <xf numFmtId="0" fontId="116" fillId="0" borderId="112"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2"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21" xfId="0" applyFont="1" applyFill="1" applyBorder="1" applyAlignment="1">
      <alignment horizontal="center" vertical="center"/>
    </xf>
    <xf numFmtId="0" fontId="113" fillId="0" borderId="122" xfId="0" applyFont="1" applyFill="1" applyBorder="1" applyAlignment="1">
      <alignment horizontal="center" vertical="center"/>
    </xf>
    <xf numFmtId="0" fontId="113" fillId="0" borderId="110" xfId="0" applyFont="1" applyFill="1" applyBorder="1" applyAlignment="1">
      <alignment horizontal="center" vertical="top" wrapText="1"/>
    </xf>
    <xf numFmtId="0" fontId="113" fillId="0" borderId="111" xfId="0" applyFont="1" applyFill="1" applyBorder="1" applyAlignment="1">
      <alignment horizontal="center" vertical="top" wrapText="1"/>
    </xf>
    <xf numFmtId="0" fontId="113" fillId="0" borderId="112" xfId="0" applyFont="1" applyFill="1" applyBorder="1" applyAlignment="1">
      <alignment horizontal="center" vertical="top" wrapText="1"/>
    </xf>
    <xf numFmtId="0" fontId="113" fillId="0" borderId="121"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3" xfId="0" applyNumberFormat="1" applyFont="1" applyFill="1" applyBorder="1" applyAlignment="1">
      <alignment horizontal="left" vertical="top" wrapText="1"/>
    </xf>
    <xf numFmtId="0" fontId="115" fillId="0" borderId="124" xfId="0" applyNumberFormat="1" applyFont="1" applyFill="1" applyBorder="1" applyAlignment="1">
      <alignment horizontal="left" vertical="top" wrapText="1"/>
    </xf>
    <xf numFmtId="0" fontId="121" fillId="0" borderId="119" xfId="0" applyFont="1" applyBorder="1" applyAlignment="1">
      <alignment horizontal="center" vertical="center" wrapText="1"/>
    </xf>
    <xf numFmtId="0" fontId="121" fillId="0" borderId="110" xfId="0" applyFont="1" applyBorder="1" applyAlignment="1">
      <alignment horizontal="center" vertical="center" wrapText="1"/>
    </xf>
    <xf numFmtId="0" fontId="125" fillId="0" borderId="118" xfId="0" applyFont="1" applyBorder="1" applyAlignment="1">
      <alignment horizontal="center" vertical="center"/>
    </xf>
    <xf numFmtId="0" fontId="122" fillId="0" borderId="118"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0966"/>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abSelected="1" zoomScale="70" zoomScaleNormal="70" workbookViewId="0">
      <selection activeCell="B37" sqref="B37"/>
    </sheetView>
  </sheetViews>
  <sheetFormatPr defaultColWidth="9.140625" defaultRowHeight="14.25"/>
  <cols>
    <col min="1" max="1" width="10.28515625" style="4" customWidth="1"/>
    <col min="2" max="2" width="141.85546875" style="5" customWidth="1"/>
    <col min="3" max="3" width="39.42578125" style="5" customWidth="1"/>
    <col min="4" max="4" width="16" style="5" customWidth="1"/>
    <col min="5" max="6" width="9.140625" style="5"/>
    <col min="7" max="7" width="25" style="5" customWidth="1"/>
    <col min="8" max="16384" width="9.140625" style="5"/>
  </cols>
  <sheetData>
    <row r="1" spans="1:4" ht="15">
      <c r="A1" s="167"/>
      <c r="B1" s="215" t="s">
        <v>342</v>
      </c>
      <c r="C1" s="167"/>
    </row>
    <row r="2" spans="1:4">
      <c r="A2" s="216">
        <v>1</v>
      </c>
      <c r="B2" s="358" t="s">
        <v>343</v>
      </c>
      <c r="C2" s="84" t="s">
        <v>735</v>
      </c>
      <c r="D2" s="549">
        <v>45199</v>
      </c>
    </row>
    <row r="3" spans="1:4">
      <c r="A3" s="216">
        <v>2</v>
      </c>
      <c r="B3" s="359" t="s">
        <v>339</v>
      </c>
      <c r="C3" s="84" t="s">
        <v>736</v>
      </c>
    </row>
    <row r="4" spans="1:4">
      <c r="A4" s="216">
        <v>3</v>
      </c>
      <c r="B4" s="360" t="s">
        <v>344</v>
      </c>
      <c r="C4" s="84" t="s">
        <v>737</v>
      </c>
    </row>
    <row r="5" spans="1:4">
      <c r="A5" s="217">
        <v>4</v>
      </c>
      <c r="B5" s="361" t="s">
        <v>340</v>
      </c>
      <c r="C5" s="84" t="s">
        <v>738</v>
      </c>
    </row>
    <row r="6" spans="1:4" s="218" customFormat="1" ht="45.75" customHeight="1">
      <c r="A6" s="703" t="s">
        <v>418</v>
      </c>
      <c r="B6" s="704"/>
      <c r="C6" s="704"/>
    </row>
    <row r="7" spans="1:4" ht="15">
      <c r="A7" s="219" t="s">
        <v>29</v>
      </c>
      <c r="B7" s="215" t="s">
        <v>341</v>
      </c>
    </row>
    <row r="8" spans="1:4">
      <c r="A8" s="167">
        <v>1</v>
      </c>
      <c r="B8" s="264" t="s">
        <v>20</v>
      </c>
    </row>
    <row r="9" spans="1:4">
      <c r="A9" s="167">
        <v>2</v>
      </c>
      <c r="B9" s="265" t="s">
        <v>21</v>
      </c>
    </row>
    <row r="10" spans="1:4">
      <c r="A10" s="167">
        <v>3</v>
      </c>
      <c r="B10" s="265" t="s">
        <v>22</v>
      </c>
    </row>
    <row r="11" spans="1:4">
      <c r="A11" s="167">
        <v>4</v>
      </c>
      <c r="B11" s="265" t="s">
        <v>23</v>
      </c>
      <c r="C11" s="89"/>
    </row>
    <row r="12" spans="1:4">
      <c r="A12" s="167">
        <v>5</v>
      </c>
      <c r="B12" s="265" t="s">
        <v>24</v>
      </c>
    </row>
    <row r="13" spans="1:4">
      <c r="A13" s="167">
        <v>6</v>
      </c>
      <c r="B13" s="266" t="s">
        <v>351</v>
      </c>
    </row>
    <row r="14" spans="1:4">
      <c r="A14" s="167">
        <v>7</v>
      </c>
      <c r="B14" s="265" t="s">
        <v>345</v>
      </c>
    </row>
    <row r="15" spans="1:4">
      <c r="A15" s="167">
        <v>8</v>
      </c>
      <c r="B15" s="265" t="s">
        <v>346</v>
      </c>
    </row>
    <row r="16" spans="1:4">
      <c r="A16" s="167">
        <v>9</v>
      </c>
      <c r="B16" s="265" t="s">
        <v>25</v>
      </c>
    </row>
    <row r="17" spans="1:2">
      <c r="A17" s="357" t="s">
        <v>417</v>
      </c>
      <c r="B17" s="356" t="s">
        <v>404</v>
      </c>
    </row>
    <row r="18" spans="1:2">
      <c r="A18" s="167">
        <v>10</v>
      </c>
      <c r="B18" s="265" t="s">
        <v>26</v>
      </c>
    </row>
    <row r="19" spans="1:2">
      <c r="A19" s="167">
        <v>11</v>
      </c>
      <c r="B19" s="266" t="s">
        <v>347</v>
      </c>
    </row>
    <row r="20" spans="1:2">
      <c r="A20" s="167">
        <v>12</v>
      </c>
      <c r="B20" s="266" t="s">
        <v>27</v>
      </c>
    </row>
    <row r="21" spans="1:2">
      <c r="A21" s="405">
        <v>13</v>
      </c>
      <c r="B21" s="406" t="s">
        <v>348</v>
      </c>
    </row>
    <row r="22" spans="1:2">
      <c r="A22" s="405">
        <v>14</v>
      </c>
      <c r="B22" s="407" t="s">
        <v>375</v>
      </c>
    </row>
    <row r="23" spans="1:2">
      <c r="A23" s="408">
        <v>15</v>
      </c>
      <c r="B23" s="409" t="s">
        <v>28</v>
      </c>
    </row>
    <row r="24" spans="1:2">
      <c r="A24" s="408">
        <v>15.1</v>
      </c>
      <c r="B24" s="410" t="s">
        <v>431</v>
      </c>
    </row>
    <row r="25" spans="1:2">
      <c r="A25" s="408">
        <v>16</v>
      </c>
      <c r="B25" s="410" t="s">
        <v>495</v>
      </c>
    </row>
    <row r="26" spans="1:2">
      <c r="A26" s="408">
        <v>17</v>
      </c>
      <c r="B26" s="410" t="s">
        <v>536</v>
      </c>
    </row>
    <row r="27" spans="1:2">
      <c r="A27" s="408">
        <v>18</v>
      </c>
      <c r="B27" s="410" t="s">
        <v>706</v>
      </c>
    </row>
    <row r="28" spans="1:2">
      <c r="A28" s="408">
        <v>19</v>
      </c>
      <c r="B28" s="410" t="s">
        <v>707</v>
      </c>
    </row>
    <row r="29" spans="1:2">
      <c r="A29" s="408">
        <v>20</v>
      </c>
      <c r="B29" s="503" t="s">
        <v>537</v>
      </c>
    </row>
    <row r="30" spans="1:2">
      <c r="A30" s="408">
        <v>21</v>
      </c>
      <c r="B30" s="410" t="s">
        <v>703</v>
      </c>
    </row>
    <row r="31" spans="1:2">
      <c r="A31" s="408">
        <v>22</v>
      </c>
      <c r="B31" s="410" t="s">
        <v>538</v>
      </c>
    </row>
    <row r="32" spans="1:2">
      <c r="A32" s="408">
        <v>23</v>
      </c>
      <c r="B32" s="410" t="s">
        <v>539</v>
      </c>
    </row>
    <row r="33" spans="1:2">
      <c r="A33" s="408">
        <v>24</v>
      </c>
      <c r="B33" s="410" t="s">
        <v>540</v>
      </c>
    </row>
    <row r="34" spans="1:2">
      <c r="A34" s="408">
        <v>25</v>
      </c>
      <c r="B34" s="410" t="s">
        <v>541</v>
      </c>
    </row>
    <row r="35" spans="1:2">
      <c r="A35" s="408">
        <v>26</v>
      </c>
      <c r="B35" s="410" t="s">
        <v>733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70" zoomScaleNormal="70" workbookViewId="0">
      <pane xSplit="1" ySplit="5" topLeftCell="B38" activePane="bottomRight" state="frozen"/>
      <selection activeCell="B3" sqref="B3"/>
      <selection pane="topRight" activeCell="B3" sqref="B3"/>
      <selection pane="bottomLeft" activeCell="B3" sqref="B3"/>
      <selection pane="bottomRight" activeCell="C6" sqref="C6:C52"/>
    </sheetView>
  </sheetViews>
  <sheetFormatPr defaultColWidth="9.140625" defaultRowHeight="12.75"/>
  <cols>
    <col min="1" max="1" width="9.5703125" style="92" bestFit="1" customWidth="1"/>
    <col min="2" max="2" width="132.42578125" style="4" customWidth="1"/>
    <col min="3" max="3" width="18.42578125" style="4" customWidth="1"/>
    <col min="4" max="16384" width="9.140625" style="4"/>
  </cols>
  <sheetData>
    <row r="1" spans="1:3">
      <c r="A1" s="2" t="s">
        <v>30</v>
      </c>
      <c r="B1" s="3" t="str">
        <f>'Info '!C2</f>
        <v>JSC "VTB Bank (Georgia)"</v>
      </c>
    </row>
    <row r="2" spans="1:3" s="79" customFormat="1" ht="15.75" customHeight="1">
      <c r="A2" s="79" t="s">
        <v>31</v>
      </c>
      <c r="B2" s="425">
        <f>'1. key ratios '!B2</f>
        <v>45199</v>
      </c>
    </row>
    <row r="3" spans="1:3" s="79" customFormat="1" ht="15.75" customHeight="1"/>
    <row r="4" spans="1:3" ht="13.5" thickBot="1">
      <c r="A4" s="92" t="s">
        <v>244</v>
      </c>
      <c r="B4" s="150" t="s">
        <v>243</v>
      </c>
    </row>
    <row r="5" spans="1:3">
      <c r="A5" s="93" t="s">
        <v>6</v>
      </c>
      <c r="B5" s="94"/>
      <c r="C5" s="95" t="s">
        <v>73</v>
      </c>
    </row>
    <row r="6" spans="1:3">
      <c r="A6" s="96">
        <v>1</v>
      </c>
      <c r="B6" s="97" t="s">
        <v>242</v>
      </c>
      <c r="C6" s="98">
        <v>221653658</v>
      </c>
    </row>
    <row r="7" spans="1:3">
      <c r="A7" s="96">
        <v>2</v>
      </c>
      <c r="B7" s="99" t="s">
        <v>241</v>
      </c>
      <c r="C7" s="100">
        <v>209008277</v>
      </c>
    </row>
    <row r="8" spans="1:3">
      <c r="A8" s="96">
        <v>3</v>
      </c>
      <c r="B8" s="101" t="s">
        <v>240</v>
      </c>
      <c r="C8" s="100"/>
    </row>
    <row r="9" spans="1:3">
      <c r="A9" s="96">
        <v>4</v>
      </c>
      <c r="B9" s="101" t="s">
        <v>239</v>
      </c>
      <c r="C9" s="100">
        <v>11764051</v>
      </c>
    </row>
    <row r="10" spans="1:3">
      <c r="A10" s="96">
        <v>5</v>
      </c>
      <c r="B10" s="101" t="s">
        <v>238</v>
      </c>
      <c r="C10" s="100"/>
    </row>
    <row r="11" spans="1:3">
      <c r="A11" s="96">
        <v>6</v>
      </c>
      <c r="B11" s="102" t="s">
        <v>237</v>
      </c>
      <c r="C11" s="100">
        <v>881330</v>
      </c>
    </row>
    <row r="12" spans="1:3" s="68" customFormat="1">
      <c r="A12" s="96">
        <v>7</v>
      </c>
      <c r="B12" s="97" t="s">
        <v>236</v>
      </c>
      <c r="C12" s="103">
        <v>13044928</v>
      </c>
    </row>
    <row r="13" spans="1:3" s="68" customFormat="1">
      <c r="A13" s="96">
        <v>8</v>
      </c>
      <c r="B13" s="104" t="s">
        <v>235</v>
      </c>
      <c r="C13" s="105">
        <v>11764051</v>
      </c>
    </row>
    <row r="14" spans="1:3" s="68" customFormat="1" ht="25.5">
      <c r="A14" s="96">
        <v>9</v>
      </c>
      <c r="B14" s="106" t="s">
        <v>234</v>
      </c>
      <c r="C14" s="105"/>
    </row>
    <row r="15" spans="1:3" s="68" customFormat="1">
      <c r="A15" s="96">
        <v>10</v>
      </c>
      <c r="B15" s="107" t="s">
        <v>233</v>
      </c>
      <c r="C15" s="105">
        <v>1280877</v>
      </c>
    </row>
    <row r="16" spans="1:3" s="68" customFormat="1">
      <c r="A16" s="96">
        <v>11</v>
      </c>
      <c r="B16" s="108" t="s">
        <v>232</v>
      </c>
      <c r="C16" s="105"/>
    </row>
    <row r="17" spans="1:3" s="68" customFormat="1">
      <c r="A17" s="96">
        <v>12</v>
      </c>
      <c r="B17" s="107" t="s">
        <v>231</v>
      </c>
      <c r="C17" s="105"/>
    </row>
    <row r="18" spans="1:3" s="68" customFormat="1">
      <c r="A18" s="96">
        <v>13</v>
      </c>
      <c r="B18" s="107" t="s">
        <v>230</v>
      </c>
      <c r="C18" s="105"/>
    </row>
    <row r="19" spans="1:3" s="68" customFormat="1">
      <c r="A19" s="96">
        <v>14</v>
      </c>
      <c r="B19" s="107" t="s">
        <v>229</v>
      </c>
      <c r="C19" s="105"/>
    </row>
    <row r="20" spans="1:3" s="68" customFormat="1">
      <c r="A20" s="96">
        <v>15</v>
      </c>
      <c r="B20" s="107" t="s">
        <v>228</v>
      </c>
      <c r="C20" s="105"/>
    </row>
    <row r="21" spans="1:3" s="68" customFormat="1" ht="25.5">
      <c r="A21" s="96">
        <v>16</v>
      </c>
      <c r="B21" s="106" t="s">
        <v>227</v>
      </c>
      <c r="C21" s="105"/>
    </row>
    <row r="22" spans="1:3" s="68" customFormat="1">
      <c r="A22" s="96">
        <v>17</v>
      </c>
      <c r="B22" s="109" t="s">
        <v>226</v>
      </c>
      <c r="C22" s="105"/>
    </row>
    <row r="23" spans="1:3" s="68" customFormat="1">
      <c r="A23" s="96">
        <v>18</v>
      </c>
      <c r="B23" s="106" t="s">
        <v>225</v>
      </c>
      <c r="C23" s="105"/>
    </row>
    <row r="24" spans="1:3" s="68" customFormat="1" ht="25.5">
      <c r="A24" s="96">
        <v>19</v>
      </c>
      <c r="B24" s="106" t="s">
        <v>202</v>
      </c>
      <c r="C24" s="105"/>
    </row>
    <row r="25" spans="1:3" s="68" customFormat="1">
      <c r="A25" s="96">
        <v>20</v>
      </c>
      <c r="B25" s="110" t="s">
        <v>224</v>
      </c>
      <c r="C25" s="105"/>
    </row>
    <row r="26" spans="1:3" s="68" customFormat="1">
      <c r="A26" s="96">
        <v>21</v>
      </c>
      <c r="B26" s="110" t="s">
        <v>223</v>
      </c>
      <c r="C26" s="105"/>
    </row>
    <row r="27" spans="1:3" s="68" customFormat="1">
      <c r="A27" s="96">
        <v>22</v>
      </c>
      <c r="B27" s="110" t="s">
        <v>222</v>
      </c>
      <c r="C27" s="105"/>
    </row>
    <row r="28" spans="1:3" s="68" customFormat="1">
      <c r="A28" s="96">
        <v>23</v>
      </c>
      <c r="B28" s="111" t="s">
        <v>221</v>
      </c>
      <c r="C28" s="103">
        <v>208608730</v>
      </c>
    </row>
    <row r="29" spans="1:3" s="68" customFormat="1">
      <c r="A29" s="112"/>
      <c r="B29" s="113"/>
      <c r="C29" s="105"/>
    </row>
    <row r="30" spans="1:3" s="68" customFormat="1">
      <c r="A30" s="112">
        <v>24</v>
      </c>
      <c r="B30" s="111" t="s">
        <v>220</v>
      </c>
      <c r="C30" s="103">
        <v>46622500</v>
      </c>
    </row>
    <row r="31" spans="1:3" s="68" customFormat="1">
      <c r="A31" s="112">
        <v>25</v>
      </c>
      <c r="B31" s="101" t="s">
        <v>219</v>
      </c>
      <c r="C31" s="114">
        <v>46622500</v>
      </c>
    </row>
    <row r="32" spans="1:3" s="68" customFormat="1">
      <c r="A32" s="112">
        <v>26</v>
      </c>
      <c r="B32" s="115" t="s">
        <v>300</v>
      </c>
      <c r="C32" s="105">
        <v>46622500</v>
      </c>
    </row>
    <row r="33" spans="1:3" s="68" customFormat="1">
      <c r="A33" s="112">
        <v>27</v>
      </c>
      <c r="B33" s="115" t="s">
        <v>218</v>
      </c>
      <c r="C33" s="105">
        <v>0</v>
      </c>
    </row>
    <row r="34" spans="1:3" s="68" customFormat="1">
      <c r="A34" s="112">
        <v>28</v>
      </c>
      <c r="B34" s="101" t="s">
        <v>217</v>
      </c>
      <c r="C34" s="105"/>
    </row>
    <row r="35" spans="1:3" s="68" customFormat="1">
      <c r="A35" s="112">
        <v>29</v>
      </c>
      <c r="B35" s="111" t="s">
        <v>216</v>
      </c>
      <c r="C35" s="103">
        <v>0</v>
      </c>
    </row>
    <row r="36" spans="1:3" s="68" customFormat="1">
      <c r="A36" s="112">
        <v>30</v>
      </c>
      <c r="B36" s="106" t="s">
        <v>215</v>
      </c>
      <c r="C36" s="105"/>
    </row>
    <row r="37" spans="1:3" s="68" customFormat="1">
      <c r="A37" s="112">
        <v>31</v>
      </c>
      <c r="B37" s="107" t="s">
        <v>214</v>
      </c>
      <c r="C37" s="105"/>
    </row>
    <row r="38" spans="1:3" s="68" customFormat="1" ht="25.5">
      <c r="A38" s="112">
        <v>32</v>
      </c>
      <c r="B38" s="106" t="s">
        <v>213</v>
      </c>
      <c r="C38" s="105"/>
    </row>
    <row r="39" spans="1:3" s="68" customFormat="1" ht="25.5">
      <c r="A39" s="112">
        <v>33</v>
      </c>
      <c r="B39" s="106" t="s">
        <v>202</v>
      </c>
      <c r="C39" s="105"/>
    </row>
    <row r="40" spans="1:3" s="68" customFormat="1">
      <c r="A40" s="112">
        <v>34</v>
      </c>
      <c r="B40" s="110" t="s">
        <v>212</v>
      </c>
      <c r="C40" s="105"/>
    </row>
    <row r="41" spans="1:3" s="68" customFormat="1">
      <c r="A41" s="112">
        <v>35</v>
      </c>
      <c r="B41" s="111" t="s">
        <v>211</v>
      </c>
      <c r="C41" s="103">
        <v>46622500</v>
      </c>
    </row>
    <row r="42" spans="1:3" s="68" customFormat="1">
      <c r="A42" s="112"/>
      <c r="B42" s="113"/>
      <c r="C42" s="105"/>
    </row>
    <row r="43" spans="1:3" s="68" customFormat="1">
      <c r="A43" s="112">
        <v>36</v>
      </c>
      <c r="B43" s="116" t="s">
        <v>210</v>
      </c>
      <c r="C43" s="103">
        <v>62355153.776065998</v>
      </c>
    </row>
    <row r="44" spans="1:3" s="68" customFormat="1">
      <c r="A44" s="112">
        <v>37</v>
      </c>
      <c r="B44" s="101" t="s">
        <v>209</v>
      </c>
      <c r="C44" s="105">
        <v>59973711.825999998</v>
      </c>
    </row>
    <row r="45" spans="1:3" s="68" customFormat="1">
      <c r="A45" s="112">
        <v>38</v>
      </c>
      <c r="B45" s="101" t="s">
        <v>208</v>
      </c>
      <c r="C45" s="105"/>
    </row>
    <row r="46" spans="1:3" s="68" customFormat="1">
      <c r="A46" s="112">
        <v>39</v>
      </c>
      <c r="B46" s="101" t="s">
        <v>207</v>
      </c>
      <c r="C46" s="105">
        <v>2381441.9500660012</v>
      </c>
    </row>
    <row r="47" spans="1:3" s="68" customFormat="1">
      <c r="A47" s="112">
        <v>40</v>
      </c>
      <c r="B47" s="116" t="s">
        <v>206</v>
      </c>
      <c r="C47" s="103">
        <v>0</v>
      </c>
    </row>
    <row r="48" spans="1:3" s="68" customFormat="1">
      <c r="A48" s="112">
        <v>41</v>
      </c>
      <c r="B48" s="106" t="s">
        <v>205</v>
      </c>
      <c r="C48" s="105"/>
    </row>
    <row r="49" spans="1:3" s="68" customFormat="1">
      <c r="A49" s="112">
        <v>42</v>
      </c>
      <c r="B49" s="107" t="s">
        <v>204</v>
      </c>
      <c r="C49" s="105"/>
    </row>
    <row r="50" spans="1:3" s="68" customFormat="1">
      <c r="A50" s="112">
        <v>43</v>
      </c>
      <c r="B50" s="106" t="s">
        <v>203</v>
      </c>
      <c r="C50" s="105"/>
    </row>
    <row r="51" spans="1:3" s="68" customFormat="1" ht="25.5">
      <c r="A51" s="112">
        <v>44</v>
      </c>
      <c r="B51" s="106" t="s">
        <v>202</v>
      </c>
      <c r="C51" s="105"/>
    </row>
    <row r="52" spans="1:3" s="68" customFormat="1" ht="13.5" thickBot="1">
      <c r="A52" s="117">
        <v>45</v>
      </c>
      <c r="B52" s="118" t="s">
        <v>201</v>
      </c>
      <c r="C52" s="119">
        <v>62355153.776065998</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C7" sqref="C7:D17"/>
    </sheetView>
  </sheetViews>
  <sheetFormatPr defaultColWidth="9.140625" defaultRowHeight="12.75"/>
  <cols>
    <col min="1" max="1" width="9.42578125" style="280" bestFit="1" customWidth="1"/>
    <col min="2" max="2" width="59" style="280" customWidth="1"/>
    <col min="3" max="3" width="6.7109375" style="280" bestFit="1" customWidth="1"/>
    <col min="4" max="4" width="13.140625" style="280" bestFit="1" customWidth="1"/>
    <col min="5" max="16384" width="9.140625" style="280"/>
  </cols>
  <sheetData>
    <row r="1" spans="1:7" ht="15">
      <c r="A1" s="337" t="s">
        <v>30</v>
      </c>
      <c r="B1" s="3" t="str">
        <f>'Info '!C2</f>
        <v>JSC "VTB Bank (Georgia)"</v>
      </c>
    </row>
    <row r="2" spans="1:7" s="247" customFormat="1" ht="15.75" customHeight="1">
      <c r="A2" s="247" t="s">
        <v>31</v>
      </c>
      <c r="B2" s="425">
        <f>'1. key ratios '!B2</f>
        <v>45199</v>
      </c>
    </row>
    <row r="3" spans="1:7" s="247" customFormat="1" ht="15.75" customHeight="1"/>
    <row r="4" spans="1:7" ht="13.5" thickBot="1">
      <c r="A4" s="300" t="s">
        <v>403</v>
      </c>
      <c r="B4" s="345" t="s">
        <v>404</v>
      </c>
    </row>
    <row r="5" spans="1:7" s="346" customFormat="1" ht="12.75" customHeight="1">
      <c r="A5" s="403"/>
      <c r="B5" s="404" t="s">
        <v>407</v>
      </c>
      <c r="C5" s="338" t="s">
        <v>405</v>
      </c>
      <c r="D5" s="339" t="s">
        <v>406</v>
      </c>
    </row>
    <row r="6" spans="1:7" s="347" customFormat="1">
      <c r="A6" s="340">
        <v>1</v>
      </c>
      <c r="B6" s="399" t="s">
        <v>408</v>
      </c>
      <c r="C6" s="399"/>
      <c r="D6" s="341"/>
    </row>
    <row r="7" spans="1:7" s="347" customFormat="1">
      <c r="A7" s="342" t="s">
        <v>394</v>
      </c>
      <c r="B7" s="400" t="s">
        <v>409</v>
      </c>
      <c r="C7" s="392">
        <v>4.4999999999999998E-2</v>
      </c>
      <c r="D7" s="562">
        <v>25202776.919107795</v>
      </c>
    </row>
    <row r="8" spans="1:7" s="347" customFormat="1">
      <c r="A8" s="342" t="s">
        <v>395</v>
      </c>
      <c r="B8" s="400" t="s">
        <v>410</v>
      </c>
      <c r="C8" s="393">
        <v>0.06</v>
      </c>
      <c r="D8" s="562">
        <v>33603702.558810398</v>
      </c>
    </row>
    <row r="9" spans="1:7" s="347" customFormat="1">
      <c r="A9" s="342" t="s">
        <v>396</v>
      </c>
      <c r="B9" s="400" t="s">
        <v>411</v>
      </c>
      <c r="C9" s="393">
        <v>0.08</v>
      </c>
      <c r="D9" s="562">
        <v>44804936.745080531</v>
      </c>
    </row>
    <row r="10" spans="1:7" s="347" customFormat="1">
      <c r="A10" s="340" t="s">
        <v>397</v>
      </c>
      <c r="B10" s="399" t="s">
        <v>412</v>
      </c>
      <c r="C10" s="394"/>
      <c r="D10" s="563"/>
    </row>
    <row r="11" spans="1:7" s="348" customFormat="1">
      <c r="A11" s="343" t="s">
        <v>398</v>
      </c>
      <c r="B11" s="391" t="s">
        <v>478</v>
      </c>
      <c r="C11" s="395">
        <v>2.5000000000000001E-2</v>
      </c>
      <c r="D11" s="562">
        <v>14001542.732837666</v>
      </c>
    </row>
    <row r="12" spans="1:7" s="348" customFormat="1">
      <c r="A12" s="343" t="s">
        <v>399</v>
      </c>
      <c r="B12" s="391" t="s">
        <v>413</v>
      </c>
      <c r="C12" s="395">
        <v>0</v>
      </c>
      <c r="D12" s="562">
        <v>0</v>
      </c>
    </row>
    <row r="13" spans="1:7" s="348" customFormat="1">
      <c r="A13" s="343" t="s">
        <v>400</v>
      </c>
      <c r="B13" s="391" t="s">
        <v>414</v>
      </c>
      <c r="C13" s="395"/>
      <c r="D13" s="562">
        <v>0</v>
      </c>
    </row>
    <row r="14" spans="1:7" s="348" customFormat="1">
      <c r="A14" s="340" t="s">
        <v>401</v>
      </c>
      <c r="B14" s="399" t="s">
        <v>475</v>
      </c>
      <c r="C14" s="396"/>
      <c r="D14" s="563"/>
    </row>
    <row r="15" spans="1:7" s="348" customFormat="1">
      <c r="A15" s="343">
        <v>3.1</v>
      </c>
      <c r="B15" s="391" t="s">
        <v>419</v>
      </c>
      <c r="C15" s="561">
        <v>3.8475771993082067E-2</v>
      </c>
      <c r="D15" s="562">
        <v>21548806.629602287</v>
      </c>
      <c r="G15" s="636"/>
    </row>
    <row r="16" spans="1:7" s="348" customFormat="1">
      <c r="A16" s="343">
        <v>3.2</v>
      </c>
      <c r="B16" s="391" t="s">
        <v>420</v>
      </c>
      <c r="C16" s="561">
        <v>5.1530051776449197E-2</v>
      </c>
      <c r="D16" s="562">
        <v>28860008.878931634</v>
      </c>
      <c r="G16" s="636"/>
    </row>
    <row r="17" spans="1:7" s="347" customFormat="1">
      <c r="A17" s="343">
        <v>3.3</v>
      </c>
      <c r="B17" s="391" t="s">
        <v>421</v>
      </c>
      <c r="C17" s="561">
        <v>6.8706735701932253E-2</v>
      </c>
      <c r="D17" s="562">
        <v>38480011.838575512</v>
      </c>
      <c r="G17" s="636"/>
    </row>
    <row r="18" spans="1:7" s="346" customFormat="1" ht="12.75" customHeight="1">
      <c r="A18" s="401"/>
      <c r="B18" s="402" t="s">
        <v>474</v>
      </c>
      <c r="C18" s="397" t="s">
        <v>405</v>
      </c>
      <c r="D18" s="564" t="s">
        <v>406</v>
      </c>
    </row>
    <row r="19" spans="1:7" s="347" customFormat="1">
      <c r="A19" s="344">
        <v>4</v>
      </c>
      <c r="B19" s="391" t="s">
        <v>415</v>
      </c>
      <c r="C19" s="395">
        <v>0.10847577199308207</v>
      </c>
      <c r="D19" s="562">
        <v>60753126.281547755</v>
      </c>
    </row>
    <row r="20" spans="1:7" s="347" customFormat="1">
      <c r="A20" s="344">
        <v>5</v>
      </c>
      <c r="B20" s="391" t="s">
        <v>135</v>
      </c>
      <c r="C20" s="395">
        <v>0.1365300517764492</v>
      </c>
      <c r="D20" s="562">
        <v>76465254.170579702</v>
      </c>
    </row>
    <row r="21" spans="1:7" s="347" customFormat="1" ht="13.5" thickBot="1">
      <c r="A21" s="349" t="s">
        <v>402</v>
      </c>
      <c r="B21" s="350" t="s">
        <v>416</v>
      </c>
      <c r="C21" s="398">
        <v>0.17370673570193226</v>
      </c>
      <c r="D21" s="565">
        <v>97286491.316493705</v>
      </c>
    </row>
    <row r="22" spans="1:7">
      <c r="F22" s="300"/>
    </row>
    <row r="23" spans="1:7" ht="51">
      <c r="B23" s="299" t="s">
        <v>477</v>
      </c>
    </row>
  </sheetData>
  <conditionalFormatting sqref="C21">
    <cfRule type="cellIs" dxfId="21" priority="1" operator="lessThan">
      <formula>#REF!</formula>
    </cfRule>
  </conditionalFormatting>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zoomScale="60" zoomScaleNormal="60" workbookViewId="0">
      <pane xSplit="1" ySplit="5" topLeftCell="B43" activePane="bottomRight" state="frozen"/>
      <selection activeCell="B3" sqref="B3"/>
      <selection pane="topRight" activeCell="B3" sqref="B3"/>
      <selection pane="bottomLeft" activeCell="B3" sqref="B3"/>
      <selection pane="bottomRight" activeCell="C6" sqref="C6:C5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"VTB Bank (Georgia)"</v>
      </c>
      <c r="E1" s="4"/>
      <c r="F1" s="4"/>
    </row>
    <row r="2" spans="1:6" s="79" customFormat="1" ht="15.75" customHeight="1">
      <c r="A2" s="2" t="s">
        <v>31</v>
      </c>
      <c r="B2" s="425">
        <f>'1. key ratios '!B2</f>
        <v>45199</v>
      </c>
    </row>
    <row r="3" spans="1:6" s="79" customFormat="1" ht="15.75" customHeight="1">
      <c r="A3" s="120"/>
    </row>
    <row r="4" spans="1:6" s="79" customFormat="1" ht="15.75" customHeight="1" thickBot="1">
      <c r="A4" s="79" t="s">
        <v>86</v>
      </c>
      <c r="B4" s="238" t="s">
        <v>284</v>
      </c>
      <c r="D4" s="40" t="s">
        <v>73</v>
      </c>
    </row>
    <row r="5" spans="1:6" ht="25.5">
      <c r="A5" s="121" t="s">
        <v>6</v>
      </c>
      <c r="B5" s="269" t="s">
        <v>338</v>
      </c>
      <c r="C5" s="122" t="s">
        <v>91</v>
      </c>
      <c r="D5" s="123" t="s">
        <v>92</v>
      </c>
    </row>
    <row r="6" spans="1:6" ht="15">
      <c r="A6" s="85">
        <v>1</v>
      </c>
      <c r="B6" s="124" t="s">
        <v>35</v>
      </c>
      <c r="C6" s="566">
        <v>139925943</v>
      </c>
      <c r="D6" s="125"/>
      <c r="E6" s="126"/>
    </row>
    <row r="7" spans="1:6" ht="15">
      <c r="A7" s="85">
        <v>2</v>
      </c>
      <c r="B7" s="127" t="s">
        <v>36</v>
      </c>
      <c r="C7" s="567">
        <v>351</v>
      </c>
      <c r="D7" s="128"/>
      <c r="E7" s="126"/>
    </row>
    <row r="8" spans="1:6" ht="15">
      <c r="A8" s="85">
        <v>3</v>
      </c>
      <c r="B8" s="127" t="s">
        <v>37</v>
      </c>
      <c r="C8" s="567">
        <v>6411408</v>
      </c>
      <c r="D8" s="128"/>
      <c r="E8" s="126"/>
    </row>
    <row r="9" spans="1:6" ht="15">
      <c r="A9" s="85">
        <v>4</v>
      </c>
      <c r="B9" s="127" t="s">
        <v>38</v>
      </c>
      <c r="C9" s="567"/>
      <c r="D9" s="128"/>
      <c r="E9" s="126"/>
    </row>
    <row r="10" spans="1:6" ht="15">
      <c r="A10" s="85">
        <v>5.0999999999999996</v>
      </c>
      <c r="B10" s="127" t="s">
        <v>39</v>
      </c>
      <c r="C10" s="567">
        <v>0</v>
      </c>
      <c r="D10" s="128"/>
      <c r="E10" s="126"/>
    </row>
    <row r="11" spans="1:6" ht="15">
      <c r="A11" s="85">
        <v>5.2</v>
      </c>
      <c r="B11" s="127" t="s">
        <v>767</v>
      </c>
      <c r="C11" s="567">
        <v>0</v>
      </c>
      <c r="D11" s="128"/>
      <c r="E11" s="130"/>
    </row>
    <row r="12" spans="1:6" ht="15">
      <c r="A12" s="85" t="s">
        <v>768</v>
      </c>
      <c r="B12" s="127" t="s">
        <v>769</v>
      </c>
      <c r="C12" s="567">
        <v>0</v>
      </c>
      <c r="D12" s="132" t="s">
        <v>758</v>
      </c>
      <c r="E12" s="130"/>
    </row>
    <row r="13" spans="1:6" ht="15">
      <c r="A13" s="85">
        <v>5</v>
      </c>
      <c r="B13" s="127" t="s">
        <v>770</v>
      </c>
      <c r="C13" s="567">
        <v>0</v>
      </c>
      <c r="D13" s="128"/>
      <c r="E13" s="130"/>
    </row>
    <row r="14" spans="1:6" ht="15">
      <c r="A14" s="85">
        <v>6.1</v>
      </c>
      <c r="B14" s="239" t="s">
        <v>40</v>
      </c>
      <c r="C14" s="568">
        <v>197487558.59080005</v>
      </c>
      <c r="D14" s="129"/>
      <c r="E14" s="130"/>
    </row>
    <row r="15" spans="1:6" ht="15">
      <c r="A15" s="85">
        <v>6.2</v>
      </c>
      <c r="B15" s="240" t="s">
        <v>41</v>
      </c>
      <c r="C15" s="568">
        <v>-23546717.084575001</v>
      </c>
      <c r="D15" s="129"/>
      <c r="E15" s="126"/>
    </row>
    <row r="16" spans="1:6" ht="15">
      <c r="A16" s="85" t="s">
        <v>709</v>
      </c>
      <c r="B16" s="240" t="s">
        <v>207</v>
      </c>
      <c r="C16" s="568">
        <v>2222417.077066001</v>
      </c>
      <c r="D16" s="132" t="s">
        <v>758</v>
      </c>
      <c r="E16" s="126"/>
    </row>
    <row r="17" spans="1:5" ht="15">
      <c r="A17" s="85" t="s">
        <v>709</v>
      </c>
      <c r="B17" s="240" t="s">
        <v>771</v>
      </c>
      <c r="C17" s="568">
        <v>0</v>
      </c>
      <c r="D17" s="128"/>
      <c r="E17" s="126"/>
    </row>
    <row r="18" spans="1:5" ht="15">
      <c r="A18" s="85">
        <v>6</v>
      </c>
      <c r="B18" s="127" t="s">
        <v>42</v>
      </c>
      <c r="C18" s="569">
        <v>173940841.50622505</v>
      </c>
      <c r="D18" s="129"/>
      <c r="E18" s="126"/>
    </row>
    <row r="19" spans="1:5" ht="15">
      <c r="A19" s="85">
        <v>7</v>
      </c>
      <c r="B19" s="127" t="s">
        <v>43</v>
      </c>
      <c r="C19" s="567">
        <v>1167088</v>
      </c>
      <c r="D19" s="128"/>
      <c r="E19" s="126"/>
    </row>
    <row r="20" spans="1:5" ht="15">
      <c r="A20" s="85">
        <v>8</v>
      </c>
      <c r="B20" s="267" t="s">
        <v>197</v>
      </c>
      <c r="C20" s="567">
        <v>12784676.32</v>
      </c>
      <c r="D20" s="128"/>
      <c r="E20" s="126"/>
    </row>
    <row r="21" spans="1:5" ht="15">
      <c r="A21" s="85">
        <v>9</v>
      </c>
      <c r="B21" s="127" t="s">
        <v>44</v>
      </c>
      <c r="C21" s="567">
        <v>54000</v>
      </c>
      <c r="D21" s="128"/>
      <c r="E21" s="126"/>
    </row>
    <row r="22" spans="1:5" ht="15">
      <c r="A22" s="85">
        <v>9.1</v>
      </c>
      <c r="B22" s="131" t="s">
        <v>88</v>
      </c>
      <c r="C22" s="568"/>
      <c r="D22" s="128"/>
      <c r="E22" s="126"/>
    </row>
    <row r="23" spans="1:5" ht="15">
      <c r="A23" s="85">
        <v>9.1999999999999993</v>
      </c>
      <c r="B23" s="131" t="s">
        <v>89</v>
      </c>
      <c r="C23" s="568"/>
      <c r="D23" s="128"/>
      <c r="E23" s="126"/>
    </row>
    <row r="24" spans="1:5" ht="15">
      <c r="A24" s="85">
        <v>9.3000000000000007</v>
      </c>
      <c r="B24" s="241" t="s">
        <v>266</v>
      </c>
      <c r="C24" s="568"/>
      <c r="D24" s="128"/>
      <c r="E24" s="126"/>
    </row>
    <row r="25" spans="1:5" ht="15">
      <c r="A25" s="85">
        <v>10</v>
      </c>
      <c r="B25" s="127" t="s">
        <v>45</v>
      </c>
      <c r="C25" s="567">
        <v>36170128</v>
      </c>
      <c r="D25" s="128"/>
      <c r="E25" s="137"/>
    </row>
    <row r="26" spans="1:5" ht="15">
      <c r="A26" s="85">
        <v>10.1</v>
      </c>
      <c r="B26" s="131" t="s">
        <v>90</v>
      </c>
      <c r="C26" s="567">
        <v>1280877</v>
      </c>
      <c r="D26" s="132" t="s">
        <v>759</v>
      </c>
      <c r="E26" s="126"/>
    </row>
    <row r="27" spans="1:5" ht="15">
      <c r="A27" s="85">
        <v>11</v>
      </c>
      <c r="B27" s="133" t="s">
        <v>46</v>
      </c>
      <c r="C27" s="567">
        <v>19380689.879999999</v>
      </c>
      <c r="D27" s="134"/>
      <c r="E27" s="126"/>
    </row>
    <row r="28" spans="1:5" ht="15">
      <c r="A28" s="85">
        <v>11.1</v>
      </c>
      <c r="B28" s="574" t="s">
        <v>772</v>
      </c>
      <c r="C28" s="567">
        <v>0</v>
      </c>
      <c r="D28" s="132" t="s">
        <v>759</v>
      </c>
      <c r="E28" s="126"/>
    </row>
    <row r="29" spans="1:5" ht="15">
      <c r="A29" s="85">
        <v>12</v>
      </c>
      <c r="B29" s="135" t="s">
        <v>47</v>
      </c>
      <c r="C29" s="570">
        <v>389835125.70622504</v>
      </c>
      <c r="D29" s="136"/>
      <c r="E29" s="126"/>
    </row>
    <row r="30" spans="1:5" ht="15">
      <c r="A30" s="85">
        <v>13</v>
      </c>
      <c r="B30" s="127" t="s">
        <v>49</v>
      </c>
      <c r="C30" s="571">
        <v>281506</v>
      </c>
      <c r="D30" s="138"/>
      <c r="E30" s="126"/>
    </row>
    <row r="31" spans="1:5" ht="15">
      <c r="A31" s="85">
        <v>14</v>
      </c>
      <c r="B31" s="127" t="s">
        <v>50</v>
      </c>
      <c r="C31" s="571">
        <v>12612772</v>
      </c>
      <c r="D31" s="128"/>
      <c r="E31" s="126"/>
    </row>
    <row r="32" spans="1:5" ht="15">
      <c r="A32" s="85">
        <v>15</v>
      </c>
      <c r="B32" s="127" t="s">
        <v>51</v>
      </c>
      <c r="C32" s="571">
        <v>3408312</v>
      </c>
      <c r="D32" s="128"/>
      <c r="E32" s="126"/>
    </row>
    <row r="33" spans="1:5" ht="15">
      <c r="A33" s="85">
        <v>16</v>
      </c>
      <c r="B33" s="127" t="s">
        <v>52</v>
      </c>
      <c r="C33" s="571">
        <v>3371928</v>
      </c>
      <c r="D33" s="128"/>
      <c r="E33" s="126"/>
    </row>
    <row r="34" spans="1:5" ht="15">
      <c r="A34" s="85">
        <v>17</v>
      </c>
      <c r="B34" s="127" t="s">
        <v>53</v>
      </c>
      <c r="C34" s="571">
        <v>0</v>
      </c>
      <c r="D34" s="128"/>
      <c r="E34" s="126"/>
    </row>
    <row r="35" spans="1:5" ht="15">
      <c r="A35" s="85">
        <v>18</v>
      </c>
      <c r="B35" s="127" t="s">
        <v>54</v>
      </c>
      <c r="C35" s="571">
        <v>0</v>
      </c>
      <c r="D35" s="128"/>
      <c r="E35" s="126"/>
    </row>
    <row r="36" spans="1:5" ht="15">
      <c r="A36" s="85">
        <v>19</v>
      </c>
      <c r="B36" s="127" t="s">
        <v>55</v>
      </c>
      <c r="C36" s="571">
        <v>12667249</v>
      </c>
      <c r="D36" s="128"/>
      <c r="E36" s="126"/>
    </row>
    <row r="37" spans="1:5" ht="15">
      <c r="A37" s="85">
        <v>20</v>
      </c>
      <c r="B37" s="127" t="s">
        <v>56</v>
      </c>
      <c r="C37" s="571">
        <v>14819231.83</v>
      </c>
      <c r="D37" s="128"/>
      <c r="E37" s="137"/>
    </row>
    <row r="38" spans="1:5" ht="25.5">
      <c r="A38" s="85">
        <v>20.100000000000001</v>
      </c>
      <c r="B38" s="133" t="s">
        <v>773</v>
      </c>
      <c r="C38" s="572">
        <v>159024.87300000014</v>
      </c>
      <c r="D38" s="132" t="s">
        <v>758</v>
      </c>
      <c r="E38" s="126"/>
    </row>
    <row r="39" spans="1:5" ht="15">
      <c r="A39" s="85">
        <v>21</v>
      </c>
      <c r="B39" s="133" t="s">
        <v>57</v>
      </c>
      <c r="C39" s="573">
        <v>74397969.560000002</v>
      </c>
      <c r="D39" s="134"/>
      <c r="E39" s="126"/>
    </row>
    <row r="40" spans="1:5" ht="15">
      <c r="A40" s="85">
        <v>21.1</v>
      </c>
      <c r="B40" s="139" t="s">
        <v>774</v>
      </c>
      <c r="C40" s="571">
        <v>59973711.825999998</v>
      </c>
      <c r="D40" s="132" t="s">
        <v>760</v>
      </c>
      <c r="E40" s="126"/>
    </row>
    <row r="41" spans="1:5" ht="15">
      <c r="A41" s="85">
        <v>21.2</v>
      </c>
      <c r="B41" s="575" t="s">
        <v>218</v>
      </c>
      <c r="C41" s="571">
        <v>0</v>
      </c>
      <c r="D41" s="132" t="s">
        <v>761</v>
      </c>
      <c r="E41" s="126"/>
    </row>
    <row r="42" spans="1:5" ht="15">
      <c r="A42" s="85">
        <v>22</v>
      </c>
      <c r="B42" s="135" t="s">
        <v>58</v>
      </c>
      <c r="C42" s="570">
        <v>121558968.39</v>
      </c>
      <c r="D42" s="136"/>
      <c r="E42" s="126"/>
    </row>
    <row r="43" spans="1:5" ht="15">
      <c r="A43" s="85">
        <v>23</v>
      </c>
      <c r="B43" s="133" t="s">
        <v>60</v>
      </c>
      <c r="C43" s="567">
        <v>209008277</v>
      </c>
      <c r="D43" s="132" t="s">
        <v>762</v>
      </c>
      <c r="E43" s="126"/>
    </row>
    <row r="44" spans="1:5" ht="15">
      <c r="A44" s="85">
        <v>24</v>
      </c>
      <c r="B44" s="133" t="s">
        <v>61</v>
      </c>
      <c r="C44" s="567">
        <v>46622500</v>
      </c>
      <c r="D44" s="132" t="s">
        <v>763</v>
      </c>
      <c r="E44" s="126"/>
    </row>
    <row r="45" spans="1:5" ht="15">
      <c r="A45" s="85">
        <v>25</v>
      </c>
      <c r="B45" s="133" t="s">
        <v>62</v>
      </c>
      <c r="C45" s="567"/>
      <c r="D45" s="128"/>
      <c r="E45" s="137"/>
    </row>
    <row r="46" spans="1:5" ht="15">
      <c r="A46" s="85">
        <v>26</v>
      </c>
      <c r="B46" s="133" t="s">
        <v>63</v>
      </c>
      <c r="C46" s="567"/>
      <c r="D46" s="128"/>
    </row>
    <row r="47" spans="1:5" ht="15">
      <c r="A47" s="85">
        <v>27</v>
      </c>
      <c r="B47" s="133" t="s">
        <v>64</v>
      </c>
      <c r="C47" s="567">
        <v>0</v>
      </c>
      <c r="D47" s="128"/>
    </row>
    <row r="48" spans="1:5" ht="15">
      <c r="A48" s="85">
        <v>28</v>
      </c>
      <c r="B48" s="133" t="s">
        <v>65</v>
      </c>
      <c r="C48" s="567">
        <v>881330</v>
      </c>
      <c r="D48" s="132" t="s">
        <v>764</v>
      </c>
    </row>
    <row r="49" spans="1:4" ht="15">
      <c r="A49" s="85">
        <v>29</v>
      </c>
      <c r="B49" s="133" t="s">
        <v>66</v>
      </c>
      <c r="C49" s="567">
        <v>11764051</v>
      </c>
      <c r="D49" s="128"/>
    </row>
    <row r="50" spans="1:4" ht="15">
      <c r="A50" s="576">
        <v>29.1</v>
      </c>
      <c r="B50" s="133" t="s">
        <v>239</v>
      </c>
      <c r="C50" s="572">
        <v>11764051</v>
      </c>
      <c r="D50" s="132" t="s">
        <v>765</v>
      </c>
    </row>
    <row r="51" spans="1:4" ht="15">
      <c r="A51" s="576">
        <v>29.2</v>
      </c>
      <c r="B51" s="133" t="s">
        <v>235</v>
      </c>
      <c r="C51" s="572">
        <v>-11764051</v>
      </c>
      <c r="D51" s="132" t="s">
        <v>766</v>
      </c>
    </row>
    <row r="52" spans="1:4" ht="15" thickBot="1">
      <c r="A52" s="140">
        <v>30</v>
      </c>
      <c r="B52" s="141" t="s">
        <v>264</v>
      </c>
      <c r="C52" s="142">
        <v>268276158</v>
      </c>
      <c r="D52" s="143"/>
    </row>
  </sheetData>
  <pageMargins left="0.7" right="0.7" top="0.75" bottom="0.75" header="0.3" footer="0.3"/>
  <pageSetup paperSize="9" scale="62"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50" zoomScaleNormal="50" workbookViewId="0">
      <pane xSplit="1" ySplit="4" topLeftCell="B5" activePane="bottomRight" state="frozen"/>
      <selection activeCell="B3" sqref="B3"/>
      <selection pane="topRight" activeCell="B3" sqref="B3"/>
      <selection pane="bottomLeft" activeCell="B3" sqref="B3"/>
      <selection pane="bottomRight" activeCell="C8" sqref="C8:S21"/>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8" bestFit="1" customWidth="1"/>
    <col min="17" max="17" width="14.7109375" style="38" customWidth="1"/>
    <col min="18" max="18" width="13" style="38" bestFit="1" customWidth="1"/>
    <col min="19" max="19" width="34.85546875" style="38" customWidth="1"/>
    <col min="20" max="16384" width="9.140625" style="38"/>
  </cols>
  <sheetData>
    <row r="1" spans="1:19">
      <c r="A1" s="2" t="s">
        <v>30</v>
      </c>
      <c r="B1" s="3" t="str">
        <f>'Info '!C2</f>
        <v>JSC "VTB Bank (Georgia)"</v>
      </c>
    </row>
    <row r="2" spans="1:19">
      <c r="A2" s="2" t="s">
        <v>31</v>
      </c>
      <c r="B2" s="425">
        <f>'1. key ratios '!B2</f>
        <v>45199</v>
      </c>
    </row>
    <row r="4" spans="1:19" ht="26.25" thickBot="1">
      <c r="A4" s="4" t="s">
        <v>247</v>
      </c>
      <c r="B4" s="287" t="s">
        <v>373</v>
      </c>
    </row>
    <row r="5" spans="1:19" s="277" customFormat="1">
      <c r="A5" s="272"/>
      <c r="B5" s="273"/>
      <c r="C5" s="274" t="s">
        <v>0</v>
      </c>
      <c r="D5" s="274" t="s">
        <v>1</v>
      </c>
      <c r="E5" s="274" t="s">
        <v>2</v>
      </c>
      <c r="F5" s="274" t="s">
        <v>3</v>
      </c>
      <c r="G5" s="274" t="s">
        <v>4</v>
      </c>
      <c r="H5" s="274" t="s">
        <v>5</v>
      </c>
      <c r="I5" s="274" t="s">
        <v>8</v>
      </c>
      <c r="J5" s="274" t="s">
        <v>9</v>
      </c>
      <c r="K5" s="274" t="s">
        <v>10</v>
      </c>
      <c r="L5" s="274" t="s">
        <v>11</v>
      </c>
      <c r="M5" s="274" t="s">
        <v>12</v>
      </c>
      <c r="N5" s="274" t="s">
        <v>13</v>
      </c>
      <c r="O5" s="274" t="s">
        <v>356</v>
      </c>
      <c r="P5" s="274" t="s">
        <v>357</v>
      </c>
      <c r="Q5" s="274" t="s">
        <v>358</v>
      </c>
      <c r="R5" s="275" t="s">
        <v>359</v>
      </c>
      <c r="S5" s="276" t="s">
        <v>360</v>
      </c>
    </row>
    <row r="6" spans="1:19" s="277" customFormat="1" ht="99" customHeight="1">
      <c r="A6" s="278"/>
      <c r="B6" s="725" t="s">
        <v>361</v>
      </c>
      <c r="C6" s="721">
        <v>0</v>
      </c>
      <c r="D6" s="722"/>
      <c r="E6" s="721">
        <v>0.2</v>
      </c>
      <c r="F6" s="722"/>
      <c r="G6" s="721">
        <v>0.35</v>
      </c>
      <c r="H6" s="722"/>
      <c r="I6" s="721">
        <v>0.5</v>
      </c>
      <c r="J6" s="722"/>
      <c r="K6" s="721">
        <v>0.75</v>
      </c>
      <c r="L6" s="722"/>
      <c r="M6" s="721">
        <v>1</v>
      </c>
      <c r="N6" s="722"/>
      <c r="O6" s="721">
        <v>1.5</v>
      </c>
      <c r="P6" s="722"/>
      <c r="Q6" s="721">
        <v>2.5</v>
      </c>
      <c r="R6" s="722"/>
      <c r="S6" s="723" t="s">
        <v>246</v>
      </c>
    </row>
    <row r="7" spans="1:19" s="277" customFormat="1" ht="30.75" customHeight="1">
      <c r="A7" s="278"/>
      <c r="B7" s="726"/>
      <c r="C7" s="268" t="s">
        <v>249</v>
      </c>
      <c r="D7" s="268" t="s">
        <v>248</v>
      </c>
      <c r="E7" s="268" t="s">
        <v>249</v>
      </c>
      <c r="F7" s="268" t="s">
        <v>248</v>
      </c>
      <c r="G7" s="268" t="s">
        <v>249</v>
      </c>
      <c r="H7" s="268" t="s">
        <v>248</v>
      </c>
      <c r="I7" s="268" t="s">
        <v>249</v>
      </c>
      <c r="J7" s="268" t="s">
        <v>248</v>
      </c>
      <c r="K7" s="268" t="s">
        <v>249</v>
      </c>
      <c r="L7" s="268" t="s">
        <v>248</v>
      </c>
      <c r="M7" s="268" t="s">
        <v>249</v>
      </c>
      <c r="N7" s="268" t="s">
        <v>248</v>
      </c>
      <c r="O7" s="268" t="s">
        <v>249</v>
      </c>
      <c r="P7" s="268" t="s">
        <v>248</v>
      </c>
      <c r="Q7" s="268" t="s">
        <v>249</v>
      </c>
      <c r="R7" s="268" t="s">
        <v>248</v>
      </c>
      <c r="S7" s="724"/>
    </row>
    <row r="8" spans="1:19" s="146" customFormat="1">
      <c r="A8" s="144">
        <v>1</v>
      </c>
      <c r="B8" s="1" t="s">
        <v>94</v>
      </c>
      <c r="C8" s="145">
        <v>351</v>
      </c>
      <c r="D8" s="145"/>
      <c r="E8" s="145">
        <v>0</v>
      </c>
      <c r="F8" s="145"/>
      <c r="G8" s="145">
        <v>0</v>
      </c>
      <c r="H8" s="145"/>
      <c r="I8" s="145">
        <v>0</v>
      </c>
      <c r="J8" s="145"/>
      <c r="K8" s="145">
        <v>0</v>
      </c>
      <c r="L8" s="145"/>
      <c r="M8" s="145">
        <v>0</v>
      </c>
      <c r="N8" s="145"/>
      <c r="O8" s="145">
        <v>0</v>
      </c>
      <c r="P8" s="145"/>
      <c r="Q8" s="145">
        <v>0</v>
      </c>
      <c r="R8" s="145"/>
      <c r="S8" s="288">
        <v>0</v>
      </c>
    </row>
    <row r="9" spans="1:19" s="146" customFormat="1">
      <c r="A9" s="144">
        <v>2</v>
      </c>
      <c r="B9" s="1" t="s">
        <v>95</v>
      </c>
      <c r="C9" s="145">
        <v>0</v>
      </c>
      <c r="D9" s="145"/>
      <c r="E9" s="145">
        <v>0</v>
      </c>
      <c r="F9" s="145"/>
      <c r="G9" s="145">
        <v>0</v>
      </c>
      <c r="H9" s="145"/>
      <c r="I9" s="145">
        <v>0</v>
      </c>
      <c r="J9" s="145"/>
      <c r="K9" s="145">
        <v>0</v>
      </c>
      <c r="L9" s="145"/>
      <c r="M9" s="145">
        <v>0</v>
      </c>
      <c r="N9" s="145"/>
      <c r="O9" s="145">
        <v>0</v>
      </c>
      <c r="P9" s="145"/>
      <c r="Q9" s="145">
        <v>0</v>
      </c>
      <c r="R9" s="145"/>
      <c r="S9" s="288">
        <v>0</v>
      </c>
    </row>
    <row r="10" spans="1:19" s="146" customFormat="1">
      <c r="A10" s="144">
        <v>3</v>
      </c>
      <c r="B10" s="1" t="s">
        <v>267</v>
      </c>
      <c r="C10" s="145">
        <v>0</v>
      </c>
      <c r="D10" s="145"/>
      <c r="E10" s="145">
        <v>0</v>
      </c>
      <c r="F10" s="145"/>
      <c r="G10" s="145">
        <v>0</v>
      </c>
      <c r="H10" s="145"/>
      <c r="I10" s="145">
        <v>0</v>
      </c>
      <c r="J10" s="145"/>
      <c r="K10" s="145">
        <v>0</v>
      </c>
      <c r="L10" s="145"/>
      <c r="M10" s="145">
        <v>0</v>
      </c>
      <c r="N10" s="145"/>
      <c r="O10" s="145">
        <v>0</v>
      </c>
      <c r="P10" s="145"/>
      <c r="Q10" s="145">
        <v>0</v>
      </c>
      <c r="R10" s="145"/>
      <c r="S10" s="288">
        <v>0</v>
      </c>
    </row>
    <row r="11" spans="1:19" s="146" customFormat="1">
      <c r="A11" s="144">
        <v>4</v>
      </c>
      <c r="B11" s="1" t="s">
        <v>96</v>
      </c>
      <c r="C11" s="145">
        <v>0</v>
      </c>
      <c r="D11" s="145"/>
      <c r="E11" s="145">
        <v>0</v>
      </c>
      <c r="F11" s="145"/>
      <c r="G11" s="145">
        <v>0</v>
      </c>
      <c r="H11" s="145"/>
      <c r="I11" s="145">
        <v>0</v>
      </c>
      <c r="J11" s="145"/>
      <c r="K11" s="145">
        <v>0</v>
      </c>
      <c r="L11" s="145"/>
      <c r="M11" s="145">
        <v>0</v>
      </c>
      <c r="N11" s="145"/>
      <c r="O11" s="145">
        <v>0</v>
      </c>
      <c r="P11" s="145"/>
      <c r="Q11" s="145">
        <v>0</v>
      </c>
      <c r="R11" s="145"/>
      <c r="S11" s="288">
        <v>0</v>
      </c>
    </row>
    <row r="12" spans="1:19" s="146" customFormat="1">
      <c r="A12" s="144">
        <v>5</v>
      </c>
      <c r="B12" s="1" t="s">
        <v>97</v>
      </c>
      <c r="C12" s="145">
        <v>0</v>
      </c>
      <c r="D12" s="145"/>
      <c r="E12" s="145">
        <v>0</v>
      </c>
      <c r="F12" s="145"/>
      <c r="G12" s="145">
        <v>0</v>
      </c>
      <c r="H12" s="145"/>
      <c r="I12" s="145">
        <v>0</v>
      </c>
      <c r="J12" s="145"/>
      <c r="K12" s="145">
        <v>0</v>
      </c>
      <c r="L12" s="145"/>
      <c r="M12" s="145">
        <v>0</v>
      </c>
      <c r="N12" s="145"/>
      <c r="O12" s="145">
        <v>0</v>
      </c>
      <c r="P12" s="145"/>
      <c r="Q12" s="145">
        <v>0</v>
      </c>
      <c r="R12" s="145"/>
      <c r="S12" s="288">
        <v>0</v>
      </c>
    </row>
    <row r="13" spans="1:19" s="146" customFormat="1">
      <c r="A13" s="144">
        <v>6</v>
      </c>
      <c r="B13" s="1" t="s">
        <v>98</v>
      </c>
      <c r="C13" s="145">
        <v>0</v>
      </c>
      <c r="D13" s="145"/>
      <c r="E13" s="145">
        <v>6294312.0355000002</v>
      </c>
      <c r="F13" s="145"/>
      <c r="G13" s="145">
        <v>0</v>
      </c>
      <c r="H13" s="145"/>
      <c r="I13" s="145">
        <v>762.28169999977399</v>
      </c>
      <c r="J13" s="145"/>
      <c r="K13" s="145">
        <v>0</v>
      </c>
      <c r="L13" s="145"/>
      <c r="M13" s="145">
        <v>116333.6828</v>
      </c>
      <c r="N13" s="145">
        <v>0</v>
      </c>
      <c r="O13" s="145">
        <v>0</v>
      </c>
      <c r="P13" s="145"/>
      <c r="Q13" s="145">
        <v>0</v>
      </c>
      <c r="R13" s="145"/>
      <c r="S13" s="288">
        <v>1375577.2307500001</v>
      </c>
    </row>
    <row r="14" spans="1:19" s="146" customFormat="1">
      <c r="A14" s="144">
        <v>7</v>
      </c>
      <c r="B14" s="1" t="s">
        <v>99</v>
      </c>
      <c r="C14" s="145">
        <v>0</v>
      </c>
      <c r="D14" s="145">
        <v>0</v>
      </c>
      <c r="E14" s="145">
        <v>0</v>
      </c>
      <c r="F14" s="145">
        <v>0</v>
      </c>
      <c r="G14" s="145">
        <v>0</v>
      </c>
      <c r="H14" s="145"/>
      <c r="I14" s="145">
        <v>0</v>
      </c>
      <c r="J14" s="145">
        <v>0</v>
      </c>
      <c r="K14" s="145">
        <v>0</v>
      </c>
      <c r="L14" s="145"/>
      <c r="M14" s="145">
        <v>121950447.60437</v>
      </c>
      <c r="N14" s="145">
        <v>11634603.083875</v>
      </c>
      <c r="O14" s="145">
        <v>0</v>
      </c>
      <c r="P14" s="145">
        <v>0</v>
      </c>
      <c r="Q14" s="145">
        <v>0</v>
      </c>
      <c r="R14" s="145">
        <v>0</v>
      </c>
      <c r="S14" s="288">
        <v>133585050.688245</v>
      </c>
    </row>
    <row r="15" spans="1:19" s="146" customFormat="1">
      <c r="A15" s="144">
        <v>8</v>
      </c>
      <c r="B15" s="1" t="s">
        <v>100</v>
      </c>
      <c r="C15" s="145">
        <v>0</v>
      </c>
      <c r="D15" s="145"/>
      <c r="E15" s="145">
        <v>0</v>
      </c>
      <c r="F15" s="145"/>
      <c r="G15" s="145">
        <v>0</v>
      </c>
      <c r="H15" s="145"/>
      <c r="I15" s="145">
        <v>0</v>
      </c>
      <c r="J15" s="145"/>
      <c r="K15" s="145">
        <v>0</v>
      </c>
      <c r="L15" s="145">
        <v>0</v>
      </c>
      <c r="M15" s="145">
        <v>0</v>
      </c>
      <c r="N15" s="145">
        <v>0</v>
      </c>
      <c r="O15" s="145">
        <v>0</v>
      </c>
      <c r="P15" s="145">
        <v>0</v>
      </c>
      <c r="Q15" s="145">
        <v>0</v>
      </c>
      <c r="R15" s="145"/>
      <c r="S15" s="288">
        <v>0</v>
      </c>
    </row>
    <row r="16" spans="1:19" s="146" customFormat="1">
      <c r="A16" s="144">
        <v>9</v>
      </c>
      <c r="B16" s="1" t="s">
        <v>101</v>
      </c>
      <c r="C16" s="145">
        <v>0</v>
      </c>
      <c r="D16" s="145"/>
      <c r="E16" s="145">
        <v>0</v>
      </c>
      <c r="F16" s="145"/>
      <c r="G16" s="145">
        <v>7233563.7232599994</v>
      </c>
      <c r="H16" s="145">
        <v>8467.3349999999991</v>
      </c>
      <c r="I16" s="145">
        <v>0</v>
      </c>
      <c r="J16" s="145"/>
      <c r="K16" s="145">
        <v>0</v>
      </c>
      <c r="L16" s="145"/>
      <c r="M16" s="145">
        <v>0</v>
      </c>
      <c r="N16" s="145"/>
      <c r="O16" s="145">
        <v>0</v>
      </c>
      <c r="P16" s="145"/>
      <c r="Q16" s="145">
        <v>0</v>
      </c>
      <c r="R16" s="145"/>
      <c r="S16" s="288">
        <v>2534710.8703909996</v>
      </c>
    </row>
    <row r="17" spans="1:19" s="146" customFormat="1">
      <c r="A17" s="144">
        <v>10</v>
      </c>
      <c r="B17" s="1" t="s">
        <v>102</v>
      </c>
      <c r="C17" s="145">
        <v>0</v>
      </c>
      <c r="D17" s="145"/>
      <c r="E17" s="145">
        <v>0</v>
      </c>
      <c r="F17" s="145"/>
      <c r="G17" s="145">
        <v>0</v>
      </c>
      <c r="H17" s="145"/>
      <c r="I17" s="145">
        <v>2609536.8815099997</v>
      </c>
      <c r="J17" s="145"/>
      <c r="K17" s="145">
        <v>0</v>
      </c>
      <c r="L17" s="145"/>
      <c r="M17" s="145">
        <v>19425597.09361</v>
      </c>
      <c r="N17" s="145"/>
      <c r="O17" s="145">
        <v>26111201.71658</v>
      </c>
      <c r="P17" s="145"/>
      <c r="Q17" s="145">
        <v>0</v>
      </c>
      <c r="R17" s="145"/>
      <c r="S17" s="288">
        <v>59897168.109234996</v>
      </c>
    </row>
    <row r="18" spans="1:19" s="146" customFormat="1">
      <c r="A18" s="144">
        <v>11</v>
      </c>
      <c r="B18" s="1" t="s">
        <v>103</v>
      </c>
      <c r="C18" s="145">
        <v>0</v>
      </c>
      <c r="D18" s="145"/>
      <c r="E18" s="145">
        <v>0</v>
      </c>
      <c r="F18" s="145"/>
      <c r="G18" s="145">
        <v>0</v>
      </c>
      <c r="H18" s="145"/>
      <c r="I18" s="145">
        <v>0</v>
      </c>
      <c r="J18" s="145"/>
      <c r="K18" s="145">
        <v>0</v>
      </c>
      <c r="L18" s="145"/>
      <c r="M18" s="145">
        <v>0</v>
      </c>
      <c r="N18" s="145"/>
      <c r="O18" s="145">
        <v>0</v>
      </c>
      <c r="P18" s="145"/>
      <c r="Q18" s="145">
        <v>0</v>
      </c>
      <c r="R18" s="145"/>
      <c r="S18" s="288">
        <v>0</v>
      </c>
    </row>
    <row r="19" spans="1:19" s="146" customFormat="1">
      <c r="A19" s="144">
        <v>12</v>
      </c>
      <c r="B19" s="1" t="s">
        <v>104</v>
      </c>
      <c r="C19" s="145">
        <v>0</v>
      </c>
      <c r="D19" s="145"/>
      <c r="E19" s="145">
        <v>0</v>
      </c>
      <c r="F19" s="145"/>
      <c r="G19" s="145">
        <v>0</v>
      </c>
      <c r="H19" s="145"/>
      <c r="I19" s="145">
        <v>0</v>
      </c>
      <c r="J19" s="145"/>
      <c r="K19" s="145">
        <v>0</v>
      </c>
      <c r="L19" s="145"/>
      <c r="M19" s="145">
        <v>0</v>
      </c>
      <c r="N19" s="145"/>
      <c r="O19" s="145">
        <v>0</v>
      </c>
      <c r="P19" s="145"/>
      <c r="Q19" s="145">
        <v>0</v>
      </c>
      <c r="R19" s="145"/>
      <c r="S19" s="288">
        <v>0</v>
      </c>
    </row>
    <row r="20" spans="1:19" s="146" customFormat="1">
      <c r="A20" s="144">
        <v>13</v>
      </c>
      <c r="B20" s="1" t="s">
        <v>245</v>
      </c>
      <c r="C20" s="145">
        <v>0</v>
      </c>
      <c r="D20" s="145"/>
      <c r="E20" s="145">
        <v>0</v>
      </c>
      <c r="F20" s="145"/>
      <c r="G20" s="145">
        <v>0</v>
      </c>
      <c r="H20" s="145"/>
      <c r="I20" s="145">
        <v>0</v>
      </c>
      <c r="J20" s="145"/>
      <c r="K20" s="145">
        <v>0</v>
      </c>
      <c r="L20" s="145"/>
      <c r="M20" s="145">
        <v>0</v>
      </c>
      <c r="N20" s="145"/>
      <c r="O20" s="145">
        <v>0</v>
      </c>
      <c r="P20" s="145"/>
      <c r="Q20" s="145">
        <v>0</v>
      </c>
      <c r="R20" s="145"/>
      <c r="S20" s="288">
        <v>0</v>
      </c>
    </row>
    <row r="21" spans="1:19" s="146" customFormat="1">
      <c r="A21" s="144">
        <v>14</v>
      </c>
      <c r="B21" s="1" t="s">
        <v>106</v>
      </c>
      <c r="C21" s="145">
        <v>139925943</v>
      </c>
      <c r="D21" s="145"/>
      <c r="E21" s="145">
        <v>0</v>
      </c>
      <c r="F21" s="145"/>
      <c r="G21" s="145">
        <v>0</v>
      </c>
      <c r="H21" s="145"/>
      <c r="I21" s="145">
        <v>0</v>
      </c>
      <c r="J21" s="145"/>
      <c r="K21" s="145">
        <v>0</v>
      </c>
      <c r="L21" s="145"/>
      <c r="M21" s="145">
        <v>67261138.321350008</v>
      </c>
      <c r="N21" s="145"/>
      <c r="O21" s="145">
        <v>0</v>
      </c>
      <c r="P21" s="145"/>
      <c r="Q21" s="145">
        <v>0</v>
      </c>
      <c r="R21" s="145"/>
      <c r="S21" s="288">
        <v>67261138.321350008</v>
      </c>
    </row>
    <row r="22" spans="1:19" ht="13.5" thickBot="1">
      <c r="A22" s="147"/>
      <c r="B22" s="148" t="s">
        <v>107</v>
      </c>
      <c r="C22" s="149">
        <f>SUM(C8:C21)</f>
        <v>139926294</v>
      </c>
      <c r="D22" s="149">
        <f t="shared" ref="D22:J22" si="0">SUM(D8:D21)</f>
        <v>0</v>
      </c>
      <c r="E22" s="149">
        <f t="shared" si="0"/>
        <v>6294312.0355000002</v>
      </c>
      <c r="F22" s="149">
        <f t="shared" si="0"/>
        <v>0</v>
      </c>
      <c r="G22" s="149">
        <f t="shared" si="0"/>
        <v>7233563.7232599994</v>
      </c>
      <c r="H22" s="149">
        <f t="shared" si="0"/>
        <v>8467.3349999999991</v>
      </c>
      <c r="I22" s="149">
        <f t="shared" si="0"/>
        <v>2610299.1632099994</v>
      </c>
      <c r="J22" s="149">
        <f t="shared" si="0"/>
        <v>0</v>
      </c>
      <c r="K22" s="149">
        <f t="shared" ref="K22:S22" si="1">SUM(K8:K21)</f>
        <v>0</v>
      </c>
      <c r="L22" s="149">
        <f t="shared" si="1"/>
        <v>0</v>
      </c>
      <c r="M22" s="149">
        <f t="shared" si="1"/>
        <v>208753516.70212999</v>
      </c>
      <c r="N22" s="149">
        <f t="shared" si="1"/>
        <v>11634603.083875</v>
      </c>
      <c r="O22" s="149">
        <f t="shared" si="1"/>
        <v>26111201.71658</v>
      </c>
      <c r="P22" s="149">
        <f t="shared" si="1"/>
        <v>0</v>
      </c>
      <c r="Q22" s="149">
        <f t="shared" si="1"/>
        <v>0</v>
      </c>
      <c r="R22" s="149">
        <f t="shared" si="1"/>
        <v>0</v>
      </c>
      <c r="S22" s="289">
        <f t="shared" si="1"/>
        <v>264653645.219971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zoomScale="40" zoomScaleNormal="40" workbookViewId="0">
      <pane xSplit="2" ySplit="6" topLeftCell="D7" activePane="bottomRight" state="frozen"/>
      <selection activeCell="B3" sqref="B3"/>
      <selection pane="topRight" activeCell="B3" sqref="B3"/>
      <selection pane="bottomLeft" activeCell="B3" sqref="B3"/>
      <selection pane="bottomRight" activeCell="C7" sqref="C7:U20"/>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8"/>
  </cols>
  <sheetData>
    <row r="1" spans="1:22">
      <c r="A1" s="2" t="s">
        <v>30</v>
      </c>
      <c r="B1" s="3" t="str">
        <f>'Info '!C2</f>
        <v>JSC "VTB Bank (Georgia)"</v>
      </c>
    </row>
    <row r="2" spans="1:22">
      <c r="A2" s="2" t="s">
        <v>31</v>
      </c>
      <c r="B2" s="425">
        <f>'1. key ratios '!B2</f>
        <v>45199</v>
      </c>
    </row>
    <row r="4" spans="1:22" ht="13.5" thickBot="1">
      <c r="A4" s="4" t="s">
        <v>364</v>
      </c>
      <c r="B4" s="150" t="s">
        <v>93</v>
      </c>
      <c r="V4" s="40" t="s">
        <v>73</v>
      </c>
    </row>
    <row r="5" spans="1:22" ht="12.75" customHeight="1">
      <c r="A5" s="151"/>
      <c r="B5" s="152"/>
      <c r="C5" s="727" t="s">
        <v>275</v>
      </c>
      <c r="D5" s="728"/>
      <c r="E5" s="728"/>
      <c r="F5" s="728"/>
      <c r="G5" s="728"/>
      <c r="H5" s="728"/>
      <c r="I5" s="728"/>
      <c r="J5" s="728"/>
      <c r="K5" s="728"/>
      <c r="L5" s="729"/>
      <c r="M5" s="730" t="s">
        <v>276</v>
      </c>
      <c r="N5" s="731"/>
      <c r="O5" s="731"/>
      <c r="P5" s="731"/>
      <c r="Q5" s="731"/>
      <c r="R5" s="731"/>
      <c r="S5" s="732"/>
      <c r="T5" s="735" t="s">
        <v>362</v>
      </c>
      <c r="U5" s="735" t="s">
        <v>363</v>
      </c>
      <c r="V5" s="733" t="s">
        <v>119</v>
      </c>
    </row>
    <row r="6" spans="1:22" s="91" customFormat="1" ht="102">
      <c r="A6" s="88"/>
      <c r="B6" s="153"/>
      <c r="C6" s="154" t="s">
        <v>108</v>
      </c>
      <c r="D6" s="244" t="s">
        <v>109</v>
      </c>
      <c r="E6" s="179" t="s">
        <v>278</v>
      </c>
      <c r="F6" s="179" t="s">
        <v>279</v>
      </c>
      <c r="G6" s="244" t="s">
        <v>282</v>
      </c>
      <c r="H6" s="244" t="s">
        <v>277</v>
      </c>
      <c r="I6" s="244" t="s">
        <v>110</v>
      </c>
      <c r="J6" s="244" t="s">
        <v>111</v>
      </c>
      <c r="K6" s="155" t="s">
        <v>112</v>
      </c>
      <c r="L6" s="156" t="s">
        <v>113</v>
      </c>
      <c r="M6" s="154" t="s">
        <v>280</v>
      </c>
      <c r="N6" s="155" t="s">
        <v>114</v>
      </c>
      <c r="O6" s="155" t="s">
        <v>115</v>
      </c>
      <c r="P6" s="155" t="s">
        <v>116</v>
      </c>
      <c r="Q6" s="155" t="s">
        <v>117</v>
      </c>
      <c r="R6" s="155" t="s">
        <v>118</v>
      </c>
      <c r="S6" s="270" t="s">
        <v>281</v>
      </c>
      <c r="T6" s="736"/>
      <c r="U6" s="736"/>
      <c r="V6" s="734"/>
    </row>
    <row r="7" spans="1:22" s="146" customFormat="1">
      <c r="A7" s="157">
        <v>1</v>
      </c>
      <c r="B7" s="1" t="s">
        <v>94</v>
      </c>
      <c r="C7" s="158"/>
      <c r="D7" s="145">
        <v>0</v>
      </c>
      <c r="E7" s="145"/>
      <c r="F7" s="145"/>
      <c r="G7" s="145"/>
      <c r="H7" s="145"/>
      <c r="I7" s="145"/>
      <c r="J7" s="145">
        <v>0</v>
      </c>
      <c r="K7" s="145"/>
      <c r="L7" s="159"/>
      <c r="M7" s="158"/>
      <c r="N7" s="145"/>
      <c r="O7" s="145"/>
      <c r="P7" s="145"/>
      <c r="Q7" s="145"/>
      <c r="R7" s="145"/>
      <c r="S7" s="159"/>
      <c r="T7" s="279">
        <v>0</v>
      </c>
      <c r="U7" s="279"/>
      <c r="V7" s="640">
        <f>SUM(C7:S7)</f>
        <v>0</v>
      </c>
    </row>
    <row r="8" spans="1:22" s="146" customFormat="1">
      <c r="A8" s="157">
        <v>2</v>
      </c>
      <c r="B8" s="1" t="s">
        <v>95</v>
      </c>
      <c r="C8" s="158"/>
      <c r="D8" s="145">
        <v>0</v>
      </c>
      <c r="E8" s="145"/>
      <c r="F8" s="145"/>
      <c r="G8" s="145"/>
      <c r="H8" s="145"/>
      <c r="I8" s="145"/>
      <c r="J8" s="145">
        <v>0</v>
      </c>
      <c r="K8" s="145"/>
      <c r="L8" s="159"/>
      <c r="M8" s="158"/>
      <c r="N8" s="145"/>
      <c r="O8" s="145"/>
      <c r="P8" s="145"/>
      <c r="Q8" s="145"/>
      <c r="R8" s="145"/>
      <c r="S8" s="159"/>
      <c r="T8" s="279">
        <v>0</v>
      </c>
      <c r="U8" s="279"/>
      <c r="V8" s="640">
        <f t="shared" ref="V8:V20" si="0">SUM(C8:S8)</f>
        <v>0</v>
      </c>
    </row>
    <row r="9" spans="1:22" s="146" customFormat="1">
      <c r="A9" s="157">
        <v>3</v>
      </c>
      <c r="B9" s="1" t="s">
        <v>268</v>
      </c>
      <c r="C9" s="158"/>
      <c r="D9" s="145">
        <v>0</v>
      </c>
      <c r="E9" s="145"/>
      <c r="F9" s="145"/>
      <c r="G9" s="145"/>
      <c r="H9" s="145"/>
      <c r="I9" s="145"/>
      <c r="J9" s="145">
        <v>0</v>
      </c>
      <c r="K9" s="145"/>
      <c r="L9" s="159"/>
      <c r="M9" s="158"/>
      <c r="N9" s="145"/>
      <c r="O9" s="145"/>
      <c r="P9" s="145"/>
      <c r="Q9" s="145"/>
      <c r="R9" s="145"/>
      <c r="S9" s="159"/>
      <c r="T9" s="279">
        <v>0</v>
      </c>
      <c r="U9" s="279"/>
      <c r="V9" s="640">
        <f>SUM(C9:S9)</f>
        <v>0</v>
      </c>
    </row>
    <row r="10" spans="1:22" s="146" customFormat="1">
      <c r="A10" s="157">
        <v>4</v>
      </c>
      <c r="B10" s="1" t="s">
        <v>96</v>
      </c>
      <c r="C10" s="158"/>
      <c r="D10" s="145">
        <v>0</v>
      </c>
      <c r="E10" s="145"/>
      <c r="F10" s="145"/>
      <c r="G10" s="145"/>
      <c r="H10" s="145"/>
      <c r="I10" s="145"/>
      <c r="J10" s="145">
        <v>0</v>
      </c>
      <c r="K10" s="145"/>
      <c r="L10" s="159"/>
      <c r="M10" s="158"/>
      <c r="N10" s="145"/>
      <c r="O10" s="145"/>
      <c r="P10" s="145"/>
      <c r="Q10" s="145"/>
      <c r="R10" s="145"/>
      <c r="S10" s="159"/>
      <c r="T10" s="279">
        <v>0</v>
      </c>
      <c r="U10" s="279"/>
      <c r="V10" s="640">
        <f t="shared" si="0"/>
        <v>0</v>
      </c>
    </row>
    <row r="11" spans="1:22" s="146" customFormat="1">
      <c r="A11" s="157">
        <v>5</v>
      </c>
      <c r="B11" s="1" t="s">
        <v>97</v>
      </c>
      <c r="C11" s="158"/>
      <c r="D11" s="145">
        <v>0</v>
      </c>
      <c r="E11" s="145"/>
      <c r="F11" s="145"/>
      <c r="G11" s="145"/>
      <c r="H11" s="145"/>
      <c r="I11" s="145"/>
      <c r="J11" s="145">
        <v>0</v>
      </c>
      <c r="K11" s="145"/>
      <c r="L11" s="159"/>
      <c r="M11" s="158"/>
      <c r="N11" s="145"/>
      <c r="O11" s="145"/>
      <c r="P11" s="145"/>
      <c r="Q11" s="145"/>
      <c r="R11" s="145"/>
      <c r="S11" s="159"/>
      <c r="T11" s="279">
        <v>0</v>
      </c>
      <c r="U11" s="279"/>
      <c r="V11" s="640">
        <f t="shared" si="0"/>
        <v>0</v>
      </c>
    </row>
    <row r="12" spans="1:22" s="146" customFormat="1">
      <c r="A12" s="157">
        <v>6</v>
      </c>
      <c r="B12" s="1" t="s">
        <v>98</v>
      </c>
      <c r="C12" s="158"/>
      <c r="D12" s="145">
        <v>0</v>
      </c>
      <c r="E12" s="145"/>
      <c r="F12" s="145"/>
      <c r="G12" s="145"/>
      <c r="H12" s="145"/>
      <c r="I12" s="145"/>
      <c r="J12" s="145">
        <v>0</v>
      </c>
      <c r="K12" s="145"/>
      <c r="L12" s="159"/>
      <c r="M12" s="158"/>
      <c r="N12" s="145"/>
      <c r="O12" s="145"/>
      <c r="P12" s="145"/>
      <c r="Q12" s="145"/>
      <c r="R12" s="145"/>
      <c r="S12" s="159"/>
      <c r="T12" s="279">
        <v>0</v>
      </c>
      <c r="U12" s="279"/>
      <c r="V12" s="640">
        <f t="shared" si="0"/>
        <v>0</v>
      </c>
    </row>
    <row r="13" spans="1:22" s="146" customFormat="1">
      <c r="A13" s="157">
        <v>7</v>
      </c>
      <c r="B13" s="1" t="s">
        <v>99</v>
      </c>
      <c r="C13" s="158"/>
      <c r="D13" s="145">
        <v>1715056.8917690001</v>
      </c>
      <c r="E13" s="145"/>
      <c r="F13" s="145"/>
      <c r="G13" s="145"/>
      <c r="H13" s="145"/>
      <c r="I13" s="145"/>
      <c r="J13" s="145">
        <v>0</v>
      </c>
      <c r="K13" s="145"/>
      <c r="L13" s="159"/>
      <c r="M13" s="158"/>
      <c r="N13" s="145"/>
      <c r="O13" s="145"/>
      <c r="P13" s="145"/>
      <c r="Q13" s="145"/>
      <c r="R13" s="145"/>
      <c r="S13" s="159"/>
      <c r="T13" s="279">
        <v>472620.85290400009</v>
      </c>
      <c r="U13" s="279">
        <v>1242436.038865</v>
      </c>
      <c r="V13" s="640">
        <f t="shared" si="0"/>
        <v>1715056.8917690001</v>
      </c>
    </row>
    <row r="14" spans="1:22" s="146" customFormat="1">
      <c r="A14" s="157">
        <v>8</v>
      </c>
      <c r="B14" s="1" t="s">
        <v>100</v>
      </c>
      <c r="C14" s="158"/>
      <c r="D14" s="145">
        <v>0</v>
      </c>
      <c r="E14" s="145"/>
      <c r="F14" s="145"/>
      <c r="G14" s="145"/>
      <c r="H14" s="145"/>
      <c r="I14" s="145"/>
      <c r="J14" s="145">
        <v>0</v>
      </c>
      <c r="K14" s="145"/>
      <c r="L14" s="159"/>
      <c r="M14" s="158"/>
      <c r="N14" s="145"/>
      <c r="O14" s="145"/>
      <c r="P14" s="145"/>
      <c r="Q14" s="145"/>
      <c r="R14" s="145"/>
      <c r="S14" s="159"/>
      <c r="T14" s="279">
        <v>0</v>
      </c>
      <c r="U14" s="279">
        <v>0</v>
      </c>
      <c r="V14" s="640">
        <f t="shared" si="0"/>
        <v>0</v>
      </c>
    </row>
    <row r="15" spans="1:22" s="146" customFormat="1">
      <c r="A15" s="157">
        <v>9</v>
      </c>
      <c r="B15" s="1" t="s">
        <v>101</v>
      </c>
      <c r="C15" s="158"/>
      <c r="D15" s="145">
        <v>0</v>
      </c>
      <c r="E15" s="145"/>
      <c r="F15" s="145"/>
      <c r="G15" s="145"/>
      <c r="H15" s="145"/>
      <c r="I15" s="145"/>
      <c r="J15" s="145">
        <v>0</v>
      </c>
      <c r="K15" s="145"/>
      <c r="L15" s="159"/>
      <c r="M15" s="158"/>
      <c r="N15" s="145"/>
      <c r="O15" s="145"/>
      <c r="P15" s="145"/>
      <c r="Q15" s="145"/>
      <c r="R15" s="145"/>
      <c r="S15" s="159"/>
      <c r="T15" s="279">
        <v>0</v>
      </c>
      <c r="U15" s="279"/>
      <c r="V15" s="640">
        <f t="shared" si="0"/>
        <v>0</v>
      </c>
    </row>
    <row r="16" spans="1:22" s="146" customFormat="1">
      <c r="A16" s="157">
        <v>10</v>
      </c>
      <c r="B16" s="1" t="s">
        <v>102</v>
      </c>
      <c r="C16" s="158"/>
      <c r="D16" s="145">
        <v>200000</v>
      </c>
      <c r="E16" s="145"/>
      <c r="F16" s="145"/>
      <c r="G16" s="145"/>
      <c r="H16" s="145"/>
      <c r="I16" s="145"/>
      <c r="J16" s="145">
        <v>0</v>
      </c>
      <c r="K16" s="145"/>
      <c r="L16" s="159"/>
      <c r="M16" s="158"/>
      <c r="N16" s="145"/>
      <c r="O16" s="145"/>
      <c r="P16" s="145"/>
      <c r="Q16" s="145"/>
      <c r="R16" s="145"/>
      <c r="S16" s="159"/>
      <c r="T16" s="279">
        <v>200000</v>
      </c>
      <c r="U16" s="279"/>
      <c r="V16" s="640">
        <f t="shared" si="0"/>
        <v>200000</v>
      </c>
    </row>
    <row r="17" spans="1:22" s="146" customFormat="1">
      <c r="A17" s="157">
        <v>11</v>
      </c>
      <c r="B17" s="1" t="s">
        <v>103</v>
      </c>
      <c r="C17" s="158"/>
      <c r="D17" s="145">
        <v>0</v>
      </c>
      <c r="E17" s="145"/>
      <c r="F17" s="145"/>
      <c r="G17" s="145"/>
      <c r="H17" s="145"/>
      <c r="I17" s="145"/>
      <c r="J17" s="145">
        <v>0</v>
      </c>
      <c r="K17" s="145"/>
      <c r="L17" s="159"/>
      <c r="M17" s="158"/>
      <c r="N17" s="145"/>
      <c r="O17" s="145"/>
      <c r="P17" s="145"/>
      <c r="Q17" s="145"/>
      <c r="R17" s="145"/>
      <c r="S17" s="159"/>
      <c r="T17" s="279">
        <v>0</v>
      </c>
      <c r="U17" s="279"/>
      <c r="V17" s="640">
        <f t="shared" si="0"/>
        <v>0</v>
      </c>
    </row>
    <row r="18" spans="1:22" s="146" customFormat="1">
      <c r="A18" s="157">
        <v>12</v>
      </c>
      <c r="B18" s="1" t="s">
        <v>104</v>
      </c>
      <c r="C18" s="158"/>
      <c r="D18" s="145">
        <v>0</v>
      </c>
      <c r="E18" s="145"/>
      <c r="F18" s="145"/>
      <c r="G18" s="145"/>
      <c r="H18" s="145"/>
      <c r="I18" s="145"/>
      <c r="J18" s="145">
        <v>0</v>
      </c>
      <c r="K18" s="145"/>
      <c r="L18" s="159"/>
      <c r="M18" s="158"/>
      <c r="N18" s="145"/>
      <c r="O18" s="145"/>
      <c r="P18" s="145"/>
      <c r="Q18" s="145"/>
      <c r="R18" s="145"/>
      <c r="S18" s="159"/>
      <c r="T18" s="279">
        <v>0</v>
      </c>
      <c r="U18" s="279"/>
      <c r="V18" s="640">
        <f t="shared" si="0"/>
        <v>0</v>
      </c>
    </row>
    <row r="19" spans="1:22" s="146" customFormat="1">
      <c r="A19" s="157">
        <v>13</v>
      </c>
      <c r="B19" s="1" t="s">
        <v>105</v>
      </c>
      <c r="C19" s="158"/>
      <c r="D19" s="145">
        <v>0</v>
      </c>
      <c r="E19" s="145"/>
      <c r="F19" s="145"/>
      <c r="G19" s="145"/>
      <c r="H19" s="145"/>
      <c r="I19" s="145"/>
      <c r="J19" s="145">
        <v>0</v>
      </c>
      <c r="K19" s="145"/>
      <c r="L19" s="159"/>
      <c r="M19" s="158"/>
      <c r="N19" s="145"/>
      <c r="O19" s="145"/>
      <c r="P19" s="145"/>
      <c r="Q19" s="145"/>
      <c r="R19" s="145"/>
      <c r="S19" s="159"/>
      <c r="T19" s="279">
        <v>0</v>
      </c>
      <c r="U19" s="279"/>
      <c r="V19" s="640">
        <f t="shared" si="0"/>
        <v>0</v>
      </c>
    </row>
    <row r="20" spans="1:22" s="146" customFormat="1">
      <c r="A20" s="157">
        <v>14</v>
      </c>
      <c r="B20" s="1" t="s">
        <v>106</v>
      </c>
      <c r="C20" s="158"/>
      <c r="D20" s="145">
        <v>0</v>
      </c>
      <c r="E20" s="145"/>
      <c r="F20" s="145"/>
      <c r="G20" s="145"/>
      <c r="H20" s="145"/>
      <c r="I20" s="145"/>
      <c r="J20" s="145">
        <v>0</v>
      </c>
      <c r="K20" s="145"/>
      <c r="L20" s="159"/>
      <c r="M20" s="158"/>
      <c r="N20" s="145"/>
      <c r="O20" s="145"/>
      <c r="P20" s="145"/>
      <c r="Q20" s="145"/>
      <c r="R20" s="145"/>
      <c r="S20" s="159"/>
      <c r="T20" s="279">
        <v>0</v>
      </c>
      <c r="U20" s="279"/>
      <c r="V20" s="640">
        <f t="shared" si="0"/>
        <v>0</v>
      </c>
    </row>
    <row r="21" spans="1:22" ht="13.5" thickBot="1">
      <c r="A21" s="147"/>
      <c r="B21" s="160" t="s">
        <v>107</v>
      </c>
      <c r="C21" s="161">
        <f>SUM(C7:C20)</f>
        <v>0</v>
      </c>
      <c r="D21" s="149">
        <f t="shared" ref="D21:R21" si="1">SUM(D7:D20)</f>
        <v>1915056.8917690001</v>
      </c>
      <c r="E21" s="149">
        <f t="shared" si="1"/>
        <v>0</v>
      </c>
      <c r="F21" s="149">
        <f t="shared" si="1"/>
        <v>0</v>
      </c>
      <c r="G21" s="149">
        <f t="shared" si="1"/>
        <v>0</v>
      </c>
      <c r="H21" s="149">
        <f t="shared" si="1"/>
        <v>0</v>
      </c>
      <c r="I21" s="149">
        <f t="shared" si="1"/>
        <v>0</v>
      </c>
      <c r="J21" s="149">
        <f t="shared" si="1"/>
        <v>0</v>
      </c>
      <c r="K21" s="149">
        <f t="shared" si="1"/>
        <v>0</v>
      </c>
      <c r="L21" s="162">
        <f t="shared" si="1"/>
        <v>0</v>
      </c>
      <c r="M21" s="161">
        <f t="shared" si="1"/>
        <v>0</v>
      </c>
      <c r="N21" s="149">
        <f t="shared" si="1"/>
        <v>0</v>
      </c>
      <c r="O21" s="149">
        <f t="shared" si="1"/>
        <v>0</v>
      </c>
      <c r="P21" s="149">
        <f t="shared" si="1"/>
        <v>0</v>
      </c>
      <c r="Q21" s="149">
        <f t="shared" si="1"/>
        <v>0</v>
      </c>
      <c r="R21" s="149">
        <f t="shared" si="1"/>
        <v>0</v>
      </c>
      <c r="S21" s="162">
        <f>SUM(S7:S20)</f>
        <v>0</v>
      </c>
      <c r="T21" s="162">
        <f>SUM(T7:T20)</f>
        <v>672620.85290400009</v>
      </c>
      <c r="U21" s="162">
        <f>SUM(U7:U20)</f>
        <v>1242436.038865</v>
      </c>
      <c r="V21" s="641">
        <f t="shared" ref="V21" si="2">SUM(V7:V20)</f>
        <v>1915056.8917690001</v>
      </c>
    </row>
    <row r="24" spans="1:22">
      <c r="A24" s="7"/>
      <c r="B24" s="7"/>
      <c r="C24" s="66"/>
      <c r="D24" s="66"/>
      <c r="E24" s="66"/>
    </row>
    <row r="25" spans="1:22">
      <c r="A25" s="163"/>
      <c r="B25" s="163"/>
      <c r="C25" s="7"/>
      <c r="D25" s="66"/>
      <c r="E25" s="66"/>
    </row>
    <row r="26" spans="1:22">
      <c r="A26" s="163"/>
      <c r="B26" s="67"/>
      <c r="C26" s="7"/>
      <c r="D26" s="66"/>
      <c r="E26" s="66"/>
    </row>
    <row r="27" spans="1:22">
      <c r="A27" s="163"/>
      <c r="B27" s="163"/>
      <c r="C27" s="7"/>
      <c r="D27" s="66"/>
      <c r="E27" s="66"/>
    </row>
    <row r="28" spans="1:22">
      <c r="A28" s="163"/>
      <c r="B28" s="67"/>
      <c r="C28" s="7"/>
      <c r="D28" s="66"/>
      <c r="E28" s="66"/>
    </row>
  </sheetData>
  <mergeCells count="5">
    <mergeCell ref="C5:L5"/>
    <mergeCell ref="M5:S5"/>
    <mergeCell ref="V5:V6"/>
    <mergeCell ref="T5:T6"/>
    <mergeCell ref="U5:U6"/>
  </mergeCells>
  <pageMargins left="0.7" right="0.7" top="0.75" bottom="0.75" header="0.3" footer="0.3"/>
  <pageSetup paperSize="9" scale="2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80" zoomScaleNormal="8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40625" defaultRowHeight="12.75"/>
  <cols>
    <col min="1" max="1" width="10.5703125" style="4" bestFit="1" customWidth="1"/>
    <col min="2" max="2" width="101.85546875" style="4" customWidth="1"/>
    <col min="3" max="3" width="13.7109375" style="280" customWidth="1"/>
    <col min="4" max="4" width="14.85546875" style="280" bestFit="1" customWidth="1"/>
    <col min="5" max="5" width="17.7109375" style="280" customWidth="1"/>
    <col min="6" max="6" width="15.85546875" style="280" customWidth="1"/>
    <col min="7" max="7" width="17.42578125" style="280" customWidth="1"/>
    <col min="8" max="8" width="15.28515625" style="280" customWidth="1"/>
    <col min="9" max="16384" width="9.140625" style="38"/>
  </cols>
  <sheetData>
    <row r="1" spans="1:9">
      <c r="A1" s="2" t="s">
        <v>30</v>
      </c>
      <c r="B1" s="4" t="str">
        <f>'Info '!C2</f>
        <v>JSC "VTB Bank (Georgia)"</v>
      </c>
      <c r="C1" s="3"/>
    </row>
    <row r="2" spans="1:9">
      <c r="A2" s="2" t="s">
        <v>31</v>
      </c>
      <c r="B2" s="426">
        <f>'1. key ratios '!B2</f>
        <v>45199</v>
      </c>
      <c r="C2" s="425"/>
    </row>
    <row r="4" spans="1:9" ht="13.5" thickBot="1">
      <c r="A4" s="2" t="s">
        <v>251</v>
      </c>
      <c r="B4" s="150" t="s">
        <v>374</v>
      </c>
    </row>
    <row r="5" spans="1:9">
      <c r="A5" s="151"/>
      <c r="B5" s="164"/>
      <c r="C5" s="281" t="s">
        <v>0</v>
      </c>
      <c r="D5" s="281" t="s">
        <v>1</v>
      </c>
      <c r="E5" s="281" t="s">
        <v>2</v>
      </c>
      <c r="F5" s="281" t="s">
        <v>3</v>
      </c>
      <c r="G5" s="282" t="s">
        <v>4</v>
      </c>
      <c r="H5" s="283" t="s">
        <v>5</v>
      </c>
      <c r="I5" s="165"/>
    </row>
    <row r="6" spans="1:9" s="165" customFormat="1" ht="12.75" customHeight="1">
      <c r="A6" s="166"/>
      <c r="B6" s="739" t="s">
        <v>250</v>
      </c>
      <c r="C6" s="741" t="s">
        <v>366</v>
      </c>
      <c r="D6" s="743" t="s">
        <v>365</v>
      </c>
      <c r="E6" s="744"/>
      <c r="F6" s="741" t="s">
        <v>370</v>
      </c>
      <c r="G6" s="741" t="s">
        <v>371</v>
      </c>
      <c r="H6" s="737" t="s">
        <v>369</v>
      </c>
    </row>
    <row r="7" spans="1:9" ht="38.25">
      <c r="A7" s="168"/>
      <c r="B7" s="740"/>
      <c r="C7" s="742"/>
      <c r="D7" s="284" t="s">
        <v>368</v>
      </c>
      <c r="E7" s="284" t="s">
        <v>367</v>
      </c>
      <c r="F7" s="742"/>
      <c r="G7" s="742"/>
      <c r="H7" s="738"/>
      <c r="I7" s="165"/>
    </row>
    <row r="8" spans="1:9">
      <c r="A8" s="166">
        <v>1</v>
      </c>
      <c r="B8" s="1" t="s">
        <v>94</v>
      </c>
      <c r="C8" s="577">
        <v>351</v>
      </c>
      <c r="D8" s="578">
        <v>0</v>
      </c>
      <c r="E8" s="577">
        <v>0</v>
      </c>
      <c r="F8" s="577">
        <v>0</v>
      </c>
      <c r="G8" s="579">
        <v>0</v>
      </c>
      <c r="H8" s="581">
        <f>IFERROR(G8/(C8+E8),0)</f>
        <v>0</v>
      </c>
    </row>
    <row r="9" spans="1:9" ht="15" customHeight="1">
      <c r="A9" s="166">
        <v>2</v>
      </c>
      <c r="B9" s="1" t="s">
        <v>95</v>
      </c>
      <c r="C9" s="577">
        <v>0</v>
      </c>
      <c r="D9" s="578">
        <v>0</v>
      </c>
      <c r="E9" s="577">
        <v>0</v>
      </c>
      <c r="F9" s="577">
        <v>0</v>
      </c>
      <c r="G9" s="579">
        <v>0</v>
      </c>
      <c r="H9" s="581">
        <f t="shared" ref="H9:H21" si="0">IFERROR(G9/(C9+E9),0)</f>
        <v>0</v>
      </c>
    </row>
    <row r="10" spans="1:9">
      <c r="A10" s="166">
        <v>3</v>
      </c>
      <c r="B10" s="1" t="s">
        <v>268</v>
      </c>
      <c r="C10" s="577">
        <v>0</v>
      </c>
      <c r="D10" s="578">
        <v>0</v>
      </c>
      <c r="E10" s="577">
        <v>0</v>
      </c>
      <c r="F10" s="577">
        <v>0</v>
      </c>
      <c r="G10" s="579">
        <v>0</v>
      </c>
      <c r="H10" s="581">
        <f t="shared" si="0"/>
        <v>0</v>
      </c>
    </row>
    <row r="11" spans="1:9">
      <c r="A11" s="166">
        <v>4</v>
      </c>
      <c r="B11" s="1" t="s">
        <v>96</v>
      </c>
      <c r="C11" s="577">
        <v>0</v>
      </c>
      <c r="D11" s="578">
        <v>0</v>
      </c>
      <c r="E11" s="577">
        <v>0</v>
      </c>
      <c r="F11" s="577">
        <v>0</v>
      </c>
      <c r="G11" s="579">
        <v>0</v>
      </c>
      <c r="H11" s="581">
        <f t="shared" si="0"/>
        <v>0</v>
      </c>
    </row>
    <row r="12" spans="1:9">
      <c r="A12" s="166">
        <v>5</v>
      </c>
      <c r="B12" s="1" t="s">
        <v>97</v>
      </c>
      <c r="C12" s="577">
        <v>0</v>
      </c>
      <c r="D12" s="578">
        <v>0</v>
      </c>
      <c r="E12" s="577">
        <v>0</v>
      </c>
      <c r="F12" s="577">
        <v>0</v>
      </c>
      <c r="G12" s="579">
        <v>0</v>
      </c>
      <c r="H12" s="581">
        <f t="shared" si="0"/>
        <v>0</v>
      </c>
    </row>
    <row r="13" spans="1:9">
      <c r="A13" s="166">
        <v>6</v>
      </c>
      <c r="B13" s="1" t="s">
        <v>98</v>
      </c>
      <c r="C13" s="577">
        <v>6411408</v>
      </c>
      <c r="D13" s="578">
        <v>0</v>
      </c>
      <c r="E13" s="577">
        <v>0</v>
      </c>
      <c r="F13" s="577">
        <v>1375577.2307500001</v>
      </c>
      <c r="G13" s="579">
        <v>1375577.2307500001</v>
      </c>
      <c r="H13" s="581">
        <f t="shared" si="0"/>
        <v>0.2145515042483648</v>
      </c>
    </row>
    <row r="14" spans="1:9">
      <c r="A14" s="166">
        <v>7</v>
      </c>
      <c r="B14" s="1" t="s">
        <v>99</v>
      </c>
      <c r="C14" s="577">
        <v>121950447.60437</v>
      </c>
      <c r="D14" s="578">
        <v>23189206.167750001</v>
      </c>
      <c r="E14" s="577">
        <v>11634603.083875</v>
      </c>
      <c r="F14" s="578">
        <v>133585050.688245</v>
      </c>
      <c r="G14" s="580">
        <v>131869993.79647599</v>
      </c>
      <c r="H14" s="581">
        <f t="shared" si="0"/>
        <v>0.98716131121758877</v>
      </c>
    </row>
    <row r="15" spans="1:9">
      <c r="A15" s="166">
        <v>8</v>
      </c>
      <c r="B15" s="1" t="s">
        <v>100</v>
      </c>
      <c r="C15" s="578">
        <v>0</v>
      </c>
      <c r="D15" s="578">
        <v>0</v>
      </c>
      <c r="E15" s="578">
        <v>0</v>
      </c>
      <c r="F15" s="578">
        <v>0</v>
      </c>
      <c r="G15" s="578">
        <v>0</v>
      </c>
      <c r="H15" s="581">
        <f t="shared" si="0"/>
        <v>0</v>
      </c>
    </row>
    <row r="16" spans="1:9">
      <c r="A16" s="166">
        <v>9</v>
      </c>
      <c r="B16" s="1" t="s">
        <v>101</v>
      </c>
      <c r="C16" s="577">
        <v>7233563.7232599994</v>
      </c>
      <c r="D16" s="578">
        <v>16934.669999999998</v>
      </c>
      <c r="E16" s="577">
        <v>8467.3349999999991</v>
      </c>
      <c r="F16" s="578">
        <v>2534710.8703909996</v>
      </c>
      <c r="G16" s="580">
        <v>2534710.8703909996</v>
      </c>
      <c r="H16" s="581">
        <f t="shared" si="0"/>
        <v>0.35</v>
      </c>
    </row>
    <row r="17" spans="1:8">
      <c r="A17" s="166">
        <v>10</v>
      </c>
      <c r="B17" s="1" t="s">
        <v>102</v>
      </c>
      <c r="C17" s="577">
        <v>48146335.691699997</v>
      </c>
      <c r="D17" s="578">
        <v>0</v>
      </c>
      <c r="E17" s="577">
        <v>0</v>
      </c>
      <c r="F17" s="578">
        <v>59897168.109234996</v>
      </c>
      <c r="G17" s="580">
        <v>59697168.109234996</v>
      </c>
      <c r="H17" s="581">
        <f t="shared" si="0"/>
        <v>1.2399109351020925</v>
      </c>
    </row>
    <row r="18" spans="1:8">
      <c r="A18" s="166">
        <v>11</v>
      </c>
      <c r="B18" s="1" t="s">
        <v>103</v>
      </c>
      <c r="C18" s="577">
        <v>0</v>
      </c>
      <c r="D18" s="578">
        <v>0</v>
      </c>
      <c r="E18" s="577">
        <v>0</v>
      </c>
      <c r="F18" s="578">
        <v>0</v>
      </c>
      <c r="G18" s="580">
        <v>0</v>
      </c>
      <c r="H18" s="581">
        <f t="shared" si="0"/>
        <v>0</v>
      </c>
    </row>
    <row r="19" spans="1:8">
      <c r="A19" s="166">
        <v>12</v>
      </c>
      <c r="B19" s="1" t="s">
        <v>104</v>
      </c>
      <c r="C19" s="577">
        <v>0</v>
      </c>
      <c r="D19" s="578">
        <v>0</v>
      </c>
      <c r="E19" s="577">
        <v>0</v>
      </c>
      <c r="F19" s="578">
        <v>0</v>
      </c>
      <c r="G19" s="580">
        <v>0</v>
      </c>
      <c r="H19" s="581">
        <f t="shared" si="0"/>
        <v>0</v>
      </c>
    </row>
    <row r="20" spans="1:8">
      <c r="A20" s="166">
        <v>13</v>
      </c>
      <c r="B20" s="1" t="s">
        <v>245</v>
      </c>
      <c r="C20" s="577">
        <v>0</v>
      </c>
      <c r="D20" s="578">
        <v>0</v>
      </c>
      <c r="E20" s="577">
        <v>0</v>
      </c>
      <c r="F20" s="578">
        <v>0</v>
      </c>
      <c r="G20" s="580">
        <v>0</v>
      </c>
      <c r="H20" s="581">
        <f t="shared" si="0"/>
        <v>0</v>
      </c>
    </row>
    <row r="21" spans="1:8">
      <c r="A21" s="166">
        <v>14</v>
      </c>
      <c r="B21" s="1" t="s">
        <v>106</v>
      </c>
      <c r="C21" s="577">
        <v>207187081.32135001</v>
      </c>
      <c r="D21" s="578">
        <v>0</v>
      </c>
      <c r="E21" s="577">
        <v>0</v>
      </c>
      <c r="F21" s="578">
        <v>67261138.321350008</v>
      </c>
      <c r="G21" s="580">
        <v>67261138.321350008</v>
      </c>
      <c r="H21" s="581">
        <f t="shared" si="0"/>
        <v>0.32463963434586474</v>
      </c>
    </row>
    <row r="22" spans="1:8" ht="13.5" thickBot="1">
      <c r="A22" s="169"/>
      <c r="B22" s="170" t="s">
        <v>107</v>
      </c>
      <c r="C22" s="285">
        <f>SUM(C8:C21)</f>
        <v>390929187.34068</v>
      </c>
      <c r="D22" s="285">
        <f>SUM(D8:D21)</f>
        <v>23206140.837750003</v>
      </c>
      <c r="E22" s="285">
        <f>SUM(E8:E21)</f>
        <v>11643070.418875001</v>
      </c>
      <c r="F22" s="285">
        <f>SUM(F8:F21)</f>
        <v>264653645.219971</v>
      </c>
      <c r="G22" s="285">
        <f>SUM(G8:G21)</f>
        <v>262738588.32820198</v>
      </c>
      <c r="H22" s="286">
        <f>G22/(C22+E22)</f>
        <v>0.65264951387963821</v>
      </c>
    </row>
    <row r="23" spans="1:8">
      <c r="C23" s="676"/>
      <c r="G23" s="676">
        <f>G22-'5. RWA '!C6</f>
        <v>0</v>
      </c>
    </row>
  </sheetData>
  <mergeCells count="6">
    <mergeCell ref="H6:H7"/>
    <mergeCell ref="B6:B7"/>
    <mergeCell ref="C6:C7"/>
    <mergeCell ref="D6:E6"/>
    <mergeCell ref="F6:F7"/>
    <mergeCell ref="G6:G7"/>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70" zoomScaleNormal="70" workbookViewId="0">
      <pane xSplit="2" ySplit="6" topLeftCell="C7" activePane="bottomRight" state="frozen"/>
      <selection activeCell="B3" sqref="B3"/>
      <selection pane="topRight" activeCell="B3" sqref="B3"/>
      <selection pane="bottomLeft" activeCell="B3" sqref="B3"/>
      <selection pane="bottomRight" activeCell="C8" sqref="C8:K25"/>
    </sheetView>
  </sheetViews>
  <sheetFormatPr defaultColWidth="9.140625" defaultRowHeight="12.75"/>
  <cols>
    <col min="1" max="1" width="10.5703125" style="280" bestFit="1" customWidth="1"/>
    <col min="2" max="2" width="104.140625" style="280" customWidth="1"/>
    <col min="3" max="3" width="13.7109375" style="280" bestFit="1" customWidth="1"/>
    <col min="4" max="4" width="14.140625" style="280" customWidth="1"/>
    <col min="5" max="5" width="14.7109375" style="280" customWidth="1"/>
    <col min="6" max="6" width="12.7109375" style="280" customWidth="1"/>
    <col min="7" max="7" width="13.28515625" style="280" bestFit="1" customWidth="1"/>
    <col min="8" max="8" width="13.42578125" style="280" bestFit="1" customWidth="1"/>
    <col min="9" max="9" width="12.7109375" style="280" customWidth="1"/>
    <col min="10" max="10" width="14" style="280" bestFit="1" customWidth="1"/>
    <col min="11" max="11" width="12.7109375" style="280" customWidth="1"/>
    <col min="12" max="16384" width="9.140625" style="280"/>
  </cols>
  <sheetData>
    <row r="1" spans="1:11">
      <c r="A1" s="280" t="s">
        <v>30</v>
      </c>
      <c r="B1" s="3" t="str">
        <f>'Info '!C2</f>
        <v>JSC "VTB Bank (Georgia)"</v>
      </c>
    </row>
    <row r="2" spans="1:11">
      <c r="A2" s="280" t="s">
        <v>31</v>
      </c>
      <c r="B2" s="634">
        <f>'1. key ratios '!B2</f>
        <v>45199</v>
      </c>
      <c r="C2" s="300"/>
      <c r="D2" s="300"/>
    </row>
    <row r="3" spans="1:11">
      <c r="B3" s="300"/>
      <c r="C3" s="300"/>
      <c r="D3" s="300"/>
    </row>
    <row r="4" spans="1:11" ht="13.5" thickBot="1">
      <c r="A4" s="280" t="s">
        <v>247</v>
      </c>
      <c r="B4" s="327" t="s">
        <v>375</v>
      </c>
      <c r="C4" s="300"/>
      <c r="D4" s="300"/>
    </row>
    <row r="5" spans="1:11" ht="30" customHeight="1">
      <c r="A5" s="745"/>
      <c r="B5" s="746"/>
      <c r="C5" s="747" t="s">
        <v>427</v>
      </c>
      <c r="D5" s="747"/>
      <c r="E5" s="747"/>
      <c r="F5" s="747" t="s">
        <v>428</v>
      </c>
      <c r="G5" s="747"/>
      <c r="H5" s="747"/>
      <c r="I5" s="747" t="s">
        <v>429</v>
      </c>
      <c r="J5" s="747"/>
      <c r="K5" s="748"/>
    </row>
    <row r="6" spans="1:11">
      <c r="A6" s="301"/>
      <c r="B6" s="302"/>
      <c r="C6" s="45" t="s">
        <v>69</v>
      </c>
      <c r="D6" s="45" t="s">
        <v>70</v>
      </c>
      <c r="E6" s="45" t="s">
        <v>71</v>
      </c>
      <c r="F6" s="45" t="s">
        <v>69</v>
      </c>
      <c r="G6" s="45" t="s">
        <v>70</v>
      </c>
      <c r="H6" s="45" t="s">
        <v>71</v>
      </c>
      <c r="I6" s="45" t="s">
        <v>69</v>
      </c>
      <c r="J6" s="45" t="s">
        <v>70</v>
      </c>
      <c r="K6" s="45" t="s">
        <v>71</v>
      </c>
    </row>
    <row r="7" spans="1:11">
      <c r="A7" s="303" t="s">
        <v>378</v>
      </c>
      <c r="B7" s="304"/>
      <c r="C7" s="304"/>
      <c r="D7" s="304"/>
      <c r="E7" s="304"/>
      <c r="F7" s="304"/>
      <c r="G7" s="304"/>
      <c r="H7" s="304"/>
      <c r="I7" s="304"/>
      <c r="J7" s="304"/>
      <c r="K7" s="305"/>
    </row>
    <row r="8" spans="1:11">
      <c r="A8" s="306">
        <v>1</v>
      </c>
      <c r="B8" s="307" t="s">
        <v>376</v>
      </c>
      <c r="C8" s="642"/>
      <c r="D8" s="642"/>
      <c r="E8" s="642"/>
      <c r="F8" s="542">
        <v>79698401.873369515</v>
      </c>
      <c r="G8" s="542">
        <v>53013271.285817392</v>
      </c>
      <c r="H8" s="542">
        <v>132711673.15918699</v>
      </c>
      <c r="I8" s="542">
        <v>79698401.873369515</v>
      </c>
      <c r="J8" s="542">
        <v>53013271.285817392</v>
      </c>
      <c r="K8" s="543">
        <v>132711673.15918699</v>
      </c>
    </row>
    <row r="9" spans="1:11">
      <c r="A9" s="303" t="s">
        <v>379</v>
      </c>
      <c r="B9" s="304"/>
      <c r="C9" s="643"/>
      <c r="D9" s="643"/>
      <c r="E9" s="643"/>
      <c r="F9" s="643"/>
      <c r="G9" s="643"/>
      <c r="H9" s="643"/>
      <c r="I9" s="643"/>
      <c r="J9" s="643"/>
      <c r="K9" s="644"/>
    </row>
    <row r="10" spans="1:11">
      <c r="A10" s="309">
        <v>2</v>
      </c>
      <c r="B10" s="310" t="s">
        <v>387</v>
      </c>
      <c r="C10" s="647">
        <v>3460371.1569565255</v>
      </c>
      <c r="D10" s="645">
        <v>445031.59728260862</v>
      </c>
      <c r="E10" s="645">
        <v>3905402.7542391289</v>
      </c>
      <c r="F10" s="645">
        <v>639785.92989673943</v>
      </c>
      <c r="G10" s="645">
        <v>140095.03574293476</v>
      </c>
      <c r="H10" s="645">
        <v>779880.96563967445</v>
      </c>
      <c r="I10" s="645">
        <v>159305.3157989131</v>
      </c>
      <c r="J10" s="645">
        <v>14322.548249999998</v>
      </c>
      <c r="K10" s="646">
        <v>173627.86404891306</v>
      </c>
    </row>
    <row r="11" spans="1:11">
      <c r="A11" s="309">
        <v>3</v>
      </c>
      <c r="B11" s="310" t="s">
        <v>381</v>
      </c>
      <c r="C11" s="647">
        <v>14967373.748152178</v>
      </c>
      <c r="D11" s="645">
        <v>76622503.8972826</v>
      </c>
      <c r="E11" s="645">
        <v>91589877.645434737</v>
      </c>
      <c r="F11" s="645">
        <v>9044191.0862008967</v>
      </c>
      <c r="G11" s="645">
        <v>395309.90530431521</v>
      </c>
      <c r="H11" s="645">
        <v>9439500.9915052149</v>
      </c>
      <c r="I11" s="645">
        <v>4850914.0283641322</v>
      </c>
      <c r="J11" s="645">
        <v>362756.35668215214</v>
      </c>
      <c r="K11" s="646">
        <v>5213670.3850462837</v>
      </c>
    </row>
    <row r="12" spans="1:11">
      <c r="A12" s="309">
        <v>4</v>
      </c>
      <c r="B12" s="310" t="s">
        <v>382</v>
      </c>
      <c r="C12" s="647">
        <v>0</v>
      </c>
      <c r="D12" s="645">
        <v>0</v>
      </c>
      <c r="E12" s="645">
        <v>0</v>
      </c>
      <c r="F12" s="645">
        <v>0</v>
      </c>
      <c r="G12" s="645">
        <v>0</v>
      </c>
      <c r="H12" s="645">
        <v>0</v>
      </c>
      <c r="I12" s="645">
        <v>0</v>
      </c>
      <c r="J12" s="645">
        <v>0</v>
      </c>
      <c r="K12" s="646">
        <v>0</v>
      </c>
    </row>
    <row r="13" spans="1:11">
      <c r="A13" s="309">
        <v>5</v>
      </c>
      <c r="B13" s="310" t="s">
        <v>390</v>
      </c>
      <c r="C13" s="647">
        <v>19224023.32043482</v>
      </c>
      <c r="D13" s="645">
        <v>4817803.6578145642</v>
      </c>
      <c r="E13" s="645">
        <v>24041826.978249341</v>
      </c>
      <c r="F13" s="645">
        <v>7408979.6294108769</v>
      </c>
      <c r="G13" s="645">
        <v>1912700.6626520182</v>
      </c>
      <c r="H13" s="645">
        <v>9321680.2920628898</v>
      </c>
      <c r="I13" s="645">
        <v>1776981.655239129</v>
      </c>
      <c r="J13" s="645">
        <v>479391.81164973369</v>
      </c>
      <c r="K13" s="646">
        <v>2256373.4668888641</v>
      </c>
    </row>
    <row r="14" spans="1:11">
      <c r="A14" s="309">
        <v>6</v>
      </c>
      <c r="B14" s="310" t="s">
        <v>422</v>
      </c>
      <c r="C14" s="647">
        <v>0</v>
      </c>
      <c r="D14" s="645">
        <v>0</v>
      </c>
      <c r="E14" s="645">
        <v>0</v>
      </c>
      <c r="F14" s="645">
        <v>0</v>
      </c>
      <c r="G14" s="645">
        <v>0</v>
      </c>
      <c r="H14" s="645">
        <v>0</v>
      </c>
      <c r="I14" s="645">
        <v>0</v>
      </c>
      <c r="J14" s="645">
        <v>0</v>
      </c>
      <c r="K14" s="646">
        <v>0</v>
      </c>
    </row>
    <row r="15" spans="1:11">
      <c r="A15" s="309">
        <v>7</v>
      </c>
      <c r="B15" s="310" t="s">
        <v>423</v>
      </c>
      <c r="C15" s="647">
        <v>2948752.4859782611</v>
      </c>
      <c r="D15" s="645">
        <v>24432948.13763804</v>
      </c>
      <c r="E15" s="645">
        <v>27381700.623616297</v>
      </c>
      <c r="F15" s="645">
        <v>221096.61369565205</v>
      </c>
      <c r="G15" s="645">
        <v>13495417.333015217</v>
      </c>
      <c r="H15" s="645">
        <v>13716513.94671086</v>
      </c>
      <c r="I15" s="645">
        <v>221096.61369565205</v>
      </c>
      <c r="J15" s="645">
        <v>13495417.333015217</v>
      </c>
      <c r="K15" s="646">
        <v>13716513.94671086</v>
      </c>
    </row>
    <row r="16" spans="1:11">
      <c r="A16" s="309">
        <v>8</v>
      </c>
      <c r="B16" s="311" t="s">
        <v>383</v>
      </c>
      <c r="C16" s="647">
        <v>40600520.711521737</v>
      </c>
      <c r="D16" s="645">
        <v>106318287.29001787</v>
      </c>
      <c r="E16" s="645">
        <v>146918808.00153953</v>
      </c>
      <c r="F16" s="645">
        <v>17314053.259204153</v>
      </c>
      <c r="G16" s="645">
        <v>15943522.936714482</v>
      </c>
      <c r="H16" s="645">
        <v>33257576.195918638</v>
      </c>
      <c r="I16" s="645">
        <v>7008297.613097826</v>
      </c>
      <c r="J16" s="645">
        <v>14351888.049597112</v>
      </c>
      <c r="K16" s="646">
        <v>21360185.662694927</v>
      </c>
    </row>
    <row r="17" spans="1:11">
      <c r="A17" s="303" t="s">
        <v>380</v>
      </c>
      <c r="B17" s="304"/>
      <c r="C17" s="643"/>
      <c r="D17" s="643"/>
      <c r="E17" s="643"/>
      <c r="F17" s="643"/>
      <c r="G17" s="643"/>
      <c r="H17" s="643"/>
      <c r="I17" s="643"/>
      <c r="J17" s="643"/>
      <c r="K17" s="644"/>
    </row>
    <row r="18" spans="1:11">
      <c r="A18" s="309">
        <v>9</v>
      </c>
      <c r="B18" s="310" t="s">
        <v>386</v>
      </c>
      <c r="C18" s="647">
        <v>0</v>
      </c>
      <c r="D18" s="645">
        <v>0</v>
      </c>
      <c r="E18" s="645">
        <v>0</v>
      </c>
      <c r="F18" s="645">
        <v>0</v>
      </c>
      <c r="G18" s="645">
        <v>0</v>
      </c>
      <c r="H18" s="645">
        <v>0</v>
      </c>
      <c r="I18" s="645">
        <v>0</v>
      </c>
      <c r="J18" s="645">
        <v>0</v>
      </c>
      <c r="K18" s="646">
        <v>0</v>
      </c>
    </row>
    <row r="19" spans="1:11">
      <c r="A19" s="309">
        <v>10</v>
      </c>
      <c r="B19" s="310" t="s">
        <v>424</v>
      </c>
      <c r="C19" s="647">
        <v>54255070.852199972</v>
      </c>
      <c r="D19" s="645">
        <v>58789251.545684546</v>
      </c>
      <c r="E19" s="645">
        <v>113044322.39788443</v>
      </c>
      <c r="F19" s="645">
        <v>792027.64332032588</v>
      </c>
      <c r="G19" s="645">
        <v>724530.79672081955</v>
      </c>
      <c r="H19" s="645">
        <v>1516558.4400411455</v>
      </c>
      <c r="I19" s="645">
        <v>792027.64332032588</v>
      </c>
      <c r="J19" s="645">
        <v>724530.79672081955</v>
      </c>
      <c r="K19" s="646">
        <v>1516558.4400411455</v>
      </c>
    </row>
    <row r="20" spans="1:11">
      <c r="A20" s="309">
        <v>11</v>
      </c>
      <c r="B20" s="310" t="s">
        <v>385</v>
      </c>
      <c r="C20" s="647">
        <v>12803219.273260867</v>
      </c>
      <c r="D20" s="645">
        <v>3256186.6939521725</v>
      </c>
      <c r="E20" s="645">
        <v>16059405.96721304</v>
      </c>
      <c r="F20" s="645">
        <v>0</v>
      </c>
      <c r="G20" s="645">
        <v>0</v>
      </c>
      <c r="H20" s="645">
        <v>0</v>
      </c>
      <c r="I20" s="645">
        <v>0</v>
      </c>
      <c r="J20" s="645">
        <v>0</v>
      </c>
      <c r="K20" s="646">
        <v>0</v>
      </c>
    </row>
    <row r="21" spans="1:11" ht="13.5" thickBot="1">
      <c r="A21" s="312">
        <v>12</v>
      </c>
      <c r="B21" s="313" t="s">
        <v>384</v>
      </c>
      <c r="C21" s="544">
        <v>67058290.125460841</v>
      </c>
      <c r="D21" s="545">
        <v>62045438.239636719</v>
      </c>
      <c r="E21" s="544">
        <v>129103728.36509758</v>
      </c>
      <c r="F21" s="545">
        <v>792027.64332032588</v>
      </c>
      <c r="G21" s="545">
        <v>724530.79672081955</v>
      </c>
      <c r="H21" s="545">
        <v>1516558.4400411455</v>
      </c>
      <c r="I21" s="545">
        <v>792027.64332032588</v>
      </c>
      <c r="J21" s="545">
        <v>724530.79672081955</v>
      </c>
      <c r="K21" s="546">
        <v>1516558.4400411455</v>
      </c>
    </row>
    <row r="22" spans="1:11" ht="38.25" customHeight="1" thickBot="1">
      <c r="A22" s="314"/>
      <c r="B22" s="315"/>
      <c r="C22" s="315"/>
      <c r="D22" s="315"/>
      <c r="E22" s="315"/>
      <c r="F22" s="749" t="s">
        <v>426</v>
      </c>
      <c r="G22" s="747"/>
      <c r="H22" s="747"/>
      <c r="I22" s="749" t="s">
        <v>391</v>
      </c>
      <c r="J22" s="747"/>
      <c r="K22" s="748"/>
    </row>
    <row r="23" spans="1:11">
      <c r="A23" s="316">
        <v>13</v>
      </c>
      <c r="B23" s="317" t="s">
        <v>376</v>
      </c>
      <c r="C23" s="318"/>
      <c r="D23" s="318"/>
      <c r="E23" s="318"/>
      <c r="F23" s="547">
        <v>79698401.873369515</v>
      </c>
      <c r="G23" s="547">
        <v>53013271.285817392</v>
      </c>
      <c r="H23" s="547">
        <v>132711673.15918699</v>
      </c>
      <c r="I23" s="547">
        <v>79698401.873369515</v>
      </c>
      <c r="J23" s="547">
        <v>53013271.285817392</v>
      </c>
      <c r="K23" s="548">
        <v>132711673.15918699</v>
      </c>
    </row>
    <row r="24" spans="1:11" ht="13.5" thickBot="1">
      <c r="A24" s="319">
        <v>14</v>
      </c>
      <c r="B24" s="320" t="s">
        <v>388</v>
      </c>
      <c r="C24" s="321"/>
      <c r="D24" s="322"/>
      <c r="E24" s="323"/>
      <c r="F24" s="648">
        <v>16522025.615883827</v>
      </c>
      <c r="G24" s="648">
        <v>15218992.139993662</v>
      </c>
      <c r="H24" s="648">
        <v>31741017.755877491</v>
      </c>
      <c r="I24" s="648">
        <v>6216269.9697775003</v>
      </c>
      <c r="J24" s="648">
        <v>13627357.252876293</v>
      </c>
      <c r="K24" s="649">
        <v>19843627.22265378</v>
      </c>
    </row>
    <row r="25" spans="1:11" ht="13.5" thickBot="1">
      <c r="A25" s="324">
        <v>15</v>
      </c>
      <c r="B25" s="325" t="s">
        <v>389</v>
      </c>
      <c r="C25" s="326"/>
      <c r="D25" s="326"/>
      <c r="E25" s="326"/>
      <c r="F25" s="650">
        <f>F23/F24</f>
        <v>4.8237669960243634</v>
      </c>
      <c r="G25" s="650">
        <f t="shared" ref="G25:K25" si="0">G23/G24</f>
        <v>3.4833628139214921</v>
      </c>
      <c r="H25" s="650">
        <f t="shared" si="0"/>
        <v>4.1810780668686256</v>
      </c>
      <c r="I25" s="650">
        <f t="shared" si="0"/>
        <v>12.820936391252353</v>
      </c>
      <c r="J25" s="650">
        <f t="shared" si="0"/>
        <v>3.8902092534946942</v>
      </c>
      <c r="K25" s="651">
        <f t="shared" si="0"/>
        <v>6.6878737274242566</v>
      </c>
    </row>
    <row r="27" spans="1:11" ht="25.5">
      <c r="B27" s="299" t="s">
        <v>425</v>
      </c>
      <c r="F27" s="635"/>
      <c r="G27" s="635"/>
      <c r="H27" s="635"/>
      <c r="I27" s="635"/>
      <c r="J27" s="635"/>
      <c r="K27" s="635"/>
    </row>
    <row r="29" spans="1:11">
      <c r="F29" s="635"/>
    </row>
    <row r="30" spans="1:11">
      <c r="F30" s="635"/>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60" zoomScaleNormal="60" workbookViewId="0">
      <pane xSplit="1" ySplit="5" topLeftCell="B6" activePane="bottomRight" state="frozen"/>
      <selection activeCell="B3" sqref="B3"/>
      <selection pane="topRight" activeCell="B3" sqref="B3"/>
      <selection pane="bottomLeft" activeCell="B3" sqref="B3"/>
      <selection pane="bottomRight" activeCell="K9" sqref="K9"/>
    </sheetView>
  </sheetViews>
  <sheetFormatPr defaultColWidth="9.140625" defaultRowHeight="12.75"/>
  <cols>
    <col min="1" max="1" width="10.5703125" style="4" bestFit="1" customWidth="1"/>
    <col min="2" max="2" width="95" style="4" customWidth="1"/>
    <col min="3" max="3" width="15.1406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8"/>
  </cols>
  <sheetData>
    <row r="1" spans="1:14">
      <c r="A1" s="4" t="s">
        <v>30</v>
      </c>
      <c r="B1" s="3" t="str">
        <f>'Info '!C2</f>
        <v>JSC "VTB Bank (Georgia)"</v>
      </c>
    </row>
    <row r="2" spans="1:14" ht="14.25" customHeight="1">
      <c r="A2" s="4" t="s">
        <v>31</v>
      </c>
      <c r="B2" s="425">
        <f>'1. key ratios '!B2</f>
        <v>45199</v>
      </c>
    </row>
    <row r="3" spans="1:14" ht="14.25" customHeight="1"/>
    <row r="4" spans="1:14" ht="13.5" thickBot="1">
      <c r="A4" s="4" t="s">
        <v>263</v>
      </c>
      <c r="B4" s="243" t="s">
        <v>28</v>
      </c>
    </row>
    <row r="5" spans="1:14" s="176" customFormat="1">
      <c r="A5" s="172"/>
      <c r="B5" s="173"/>
      <c r="C5" s="174" t="s">
        <v>0</v>
      </c>
      <c r="D5" s="174" t="s">
        <v>1</v>
      </c>
      <c r="E5" s="174" t="s">
        <v>2</v>
      </c>
      <c r="F5" s="174" t="s">
        <v>3</v>
      </c>
      <c r="G5" s="174" t="s">
        <v>4</v>
      </c>
      <c r="H5" s="174" t="s">
        <v>5</v>
      </c>
      <c r="I5" s="174" t="s">
        <v>8</v>
      </c>
      <c r="J5" s="174" t="s">
        <v>9</v>
      </c>
      <c r="K5" s="174" t="s">
        <v>10</v>
      </c>
      <c r="L5" s="174" t="s">
        <v>11</v>
      </c>
      <c r="M5" s="174" t="s">
        <v>12</v>
      </c>
      <c r="N5" s="175" t="s">
        <v>13</v>
      </c>
    </row>
    <row r="6" spans="1:14" ht="25.5">
      <c r="A6" s="177"/>
      <c r="B6" s="178"/>
      <c r="C6" s="179" t="s">
        <v>262</v>
      </c>
      <c r="D6" s="180" t="s">
        <v>261</v>
      </c>
      <c r="E6" s="181" t="s">
        <v>260</v>
      </c>
      <c r="F6" s="182">
        <v>0</v>
      </c>
      <c r="G6" s="182">
        <v>0.2</v>
      </c>
      <c r="H6" s="182">
        <v>0.35</v>
      </c>
      <c r="I6" s="182">
        <v>0.5</v>
      </c>
      <c r="J6" s="182">
        <v>0.75</v>
      </c>
      <c r="K6" s="182">
        <v>1</v>
      </c>
      <c r="L6" s="182">
        <v>1.5</v>
      </c>
      <c r="M6" s="182">
        <v>2.5</v>
      </c>
      <c r="N6" s="242" t="s">
        <v>274</v>
      </c>
    </row>
    <row r="7" spans="1:14" ht="15">
      <c r="A7" s="183">
        <v>1</v>
      </c>
      <c r="B7" s="184" t="s">
        <v>259</v>
      </c>
      <c r="C7" s="185">
        <f>SUM(C8:C13)</f>
        <v>0</v>
      </c>
      <c r="D7" s="178"/>
      <c r="E7" s="186">
        <f t="shared" ref="E7:M7" si="0">SUM(E8:E13)</f>
        <v>0</v>
      </c>
      <c r="F7" s="187">
        <f>SUM(F8:F13)</f>
        <v>0</v>
      </c>
      <c r="G7" s="187">
        <f t="shared" si="0"/>
        <v>0</v>
      </c>
      <c r="H7" s="187">
        <f t="shared" si="0"/>
        <v>0</v>
      </c>
      <c r="I7" s="187">
        <f t="shared" si="0"/>
        <v>0</v>
      </c>
      <c r="J7" s="187">
        <f t="shared" si="0"/>
        <v>0</v>
      </c>
      <c r="K7" s="187">
        <f t="shared" si="0"/>
        <v>0</v>
      </c>
      <c r="L7" s="187">
        <f t="shared" si="0"/>
        <v>0</v>
      </c>
      <c r="M7" s="187">
        <f t="shared" si="0"/>
        <v>0</v>
      </c>
      <c r="N7" s="188">
        <f>SUM(N8:N13)</f>
        <v>0</v>
      </c>
    </row>
    <row r="8" spans="1:14" ht="15">
      <c r="A8" s="183">
        <v>1.1000000000000001</v>
      </c>
      <c r="B8" s="189" t="s">
        <v>257</v>
      </c>
      <c r="C8" s="582">
        <v>0</v>
      </c>
      <c r="D8" s="190">
        <v>0.02</v>
      </c>
      <c r="E8" s="186">
        <f>C8*D8</f>
        <v>0</v>
      </c>
      <c r="F8" s="187"/>
      <c r="G8" s="187"/>
      <c r="H8" s="187"/>
      <c r="I8" s="187"/>
      <c r="J8" s="187"/>
      <c r="K8" s="582">
        <v>0</v>
      </c>
      <c r="L8" s="187"/>
      <c r="M8" s="187"/>
      <c r="N8" s="188">
        <f>SUMPRODUCT($F$6:$M$6,F8:M8)</f>
        <v>0</v>
      </c>
    </row>
    <row r="9" spans="1:14" ht="15">
      <c r="A9" s="183">
        <v>1.2</v>
      </c>
      <c r="B9" s="189" t="s">
        <v>256</v>
      </c>
      <c r="C9" s="582">
        <v>0</v>
      </c>
      <c r="D9" s="190">
        <v>0.05</v>
      </c>
      <c r="E9" s="186">
        <f>C9*D9</f>
        <v>0</v>
      </c>
      <c r="F9" s="187"/>
      <c r="G9" s="187"/>
      <c r="H9" s="187"/>
      <c r="I9" s="187"/>
      <c r="J9" s="187"/>
      <c r="K9" s="582">
        <v>0</v>
      </c>
      <c r="L9" s="187"/>
      <c r="M9" s="187"/>
      <c r="N9" s="188">
        <f t="shared" ref="N9:N12" si="1">SUMPRODUCT($F$6:$M$6,F9:M9)</f>
        <v>0</v>
      </c>
    </row>
    <row r="10" spans="1:14" ht="15">
      <c r="A10" s="183">
        <v>1.3</v>
      </c>
      <c r="B10" s="189" t="s">
        <v>255</v>
      </c>
      <c r="C10" s="582">
        <v>0</v>
      </c>
      <c r="D10" s="190">
        <v>0.08</v>
      </c>
      <c r="E10" s="186">
        <f>C10*D10</f>
        <v>0</v>
      </c>
      <c r="F10" s="187"/>
      <c r="G10" s="187"/>
      <c r="H10" s="187"/>
      <c r="I10" s="187"/>
      <c r="J10" s="187"/>
      <c r="K10" s="582">
        <v>0</v>
      </c>
      <c r="L10" s="187"/>
      <c r="M10" s="187"/>
      <c r="N10" s="188">
        <f>SUMPRODUCT($F$6:$M$6,F10:M10)</f>
        <v>0</v>
      </c>
    </row>
    <row r="11" spans="1:14" ht="15">
      <c r="A11" s="183">
        <v>1.4</v>
      </c>
      <c r="B11" s="189" t="s">
        <v>254</v>
      </c>
      <c r="C11" s="582">
        <v>0</v>
      </c>
      <c r="D11" s="190">
        <v>0.11</v>
      </c>
      <c r="E11" s="186">
        <f>C11*D11</f>
        <v>0</v>
      </c>
      <c r="F11" s="187"/>
      <c r="G11" s="187"/>
      <c r="H11" s="187"/>
      <c r="I11" s="187"/>
      <c r="J11" s="187"/>
      <c r="K11" s="582">
        <v>0</v>
      </c>
      <c r="L11" s="187"/>
      <c r="M11" s="187"/>
      <c r="N11" s="188">
        <f t="shared" si="1"/>
        <v>0</v>
      </c>
    </row>
    <row r="12" spans="1:14" ht="15">
      <c r="A12" s="183">
        <v>1.5</v>
      </c>
      <c r="B12" s="189" t="s">
        <v>253</v>
      </c>
      <c r="C12" s="582">
        <v>0</v>
      </c>
      <c r="D12" s="190">
        <v>0.14000000000000001</v>
      </c>
      <c r="E12" s="186">
        <f>C12*D12</f>
        <v>0</v>
      </c>
      <c r="F12" s="187"/>
      <c r="G12" s="187"/>
      <c r="H12" s="187"/>
      <c r="I12" s="187"/>
      <c r="J12" s="187"/>
      <c r="K12" s="582">
        <v>0</v>
      </c>
      <c r="L12" s="187"/>
      <c r="M12" s="187"/>
      <c r="N12" s="188">
        <f t="shared" si="1"/>
        <v>0</v>
      </c>
    </row>
    <row r="13" spans="1:14" ht="15">
      <c r="A13" s="183">
        <v>1.6</v>
      </c>
      <c r="B13" s="191" t="s">
        <v>252</v>
      </c>
      <c r="C13" s="582">
        <v>0</v>
      </c>
      <c r="D13" s="192"/>
      <c r="E13" s="187"/>
      <c r="F13" s="187"/>
      <c r="G13" s="187"/>
      <c r="H13" s="187"/>
      <c r="I13" s="187"/>
      <c r="J13" s="187"/>
      <c r="K13" s="582">
        <v>0</v>
      </c>
      <c r="L13" s="187"/>
      <c r="M13" s="187"/>
      <c r="N13" s="188">
        <f>SUMPRODUCT($F$6:$M$6,F13:M13)</f>
        <v>0</v>
      </c>
    </row>
    <row r="14" spans="1:14" ht="15">
      <c r="A14" s="183">
        <v>2</v>
      </c>
      <c r="B14" s="193" t="s">
        <v>258</v>
      </c>
      <c r="C14" s="185">
        <f>SUM(C15:C20)</f>
        <v>0</v>
      </c>
      <c r="D14" s="178"/>
      <c r="E14" s="186">
        <f t="shared" ref="E14:M14" si="2">SUM(E15:E20)</f>
        <v>0</v>
      </c>
      <c r="F14" s="187">
        <f t="shared" si="2"/>
        <v>0</v>
      </c>
      <c r="G14" s="187">
        <f t="shared" si="2"/>
        <v>0</v>
      </c>
      <c r="H14" s="187">
        <f t="shared" si="2"/>
        <v>0</v>
      </c>
      <c r="I14" s="187">
        <f t="shared" si="2"/>
        <v>0</v>
      </c>
      <c r="J14" s="187">
        <f t="shared" si="2"/>
        <v>0</v>
      </c>
      <c r="K14" s="187">
        <f t="shared" si="2"/>
        <v>0</v>
      </c>
      <c r="L14" s="187">
        <f t="shared" si="2"/>
        <v>0</v>
      </c>
      <c r="M14" s="187">
        <f t="shared" si="2"/>
        <v>0</v>
      </c>
      <c r="N14" s="188">
        <f>SUM(N15:N20)</f>
        <v>0</v>
      </c>
    </row>
    <row r="15" spans="1:14" ht="14.25">
      <c r="A15" s="183">
        <v>2.1</v>
      </c>
      <c r="B15" s="191" t="s">
        <v>257</v>
      </c>
      <c r="C15" s="187"/>
      <c r="D15" s="190">
        <v>5.0000000000000001E-3</v>
      </c>
      <c r="E15" s="186">
        <f>C15*D15</f>
        <v>0</v>
      </c>
      <c r="F15" s="187"/>
      <c r="G15" s="187"/>
      <c r="H15" s="187"/>
      <c r="I15" s="187"/>
      <c r="J15" s="187"/>
      <c r="K15" s="187"/>
      <c r="L15" s="187"/>
      <c r="M15" s="187"/>
      <c r="N15" s="188">
        <f>SUMPRODUCT($F$6:$M$6,F15:M15)</f>
        <v>0</v>
      </c>
    </row>
    <row r="16" spans="1:14" ht="14.25">
      <c r="A16" s="183">
        <v>2.2000000000000002</v>
      </c>
      <c r="B16" s="191" t="s">
        <v>256</v>
      </c>
      <c r="C16" s="187"/>
      <c r="D16" s="190">
        <v>0.01</v>
      </c>
      <c r="E16" s="186">
        <f>C16*D16</f>
        <v>0</v>
      </c>
      <c r="F16" s="187"/>
      <c r="G16" s="187"/>
      <c r="H16" s="187"/>
      <c r="I16" s="187"/>
      <c r="J16" s="187"/>
      <c r="K16" s="187"/>
      <c r="L16" s="187"/>
      <c r="M16" s="187"/>
      <c r="N16" s="188">
        <f t="shared" ref="N16:N20" si="3">SUMPRODUCT($F$6:$M$6,F16:M16)</f>
        <v>0</v>
      </c>
    </row>
    <row r="17" spans="1:14" ht="14.25">
      <c r="A17" s="183">
        <v>2.2999999999999998</v>
      </c>
      <c r="B17" s="191" t="s">
        <v>255</v>
      </c>
      <c r="C17" s="187"/>
      <c r="D17" s="190">
        <v>0.02</v>
      </c>
      <c r="E17" s="186">
        <f>C17*D17</f>
        <v>0</v>
      </c>
      <c r="F17" s="187"/>
      <c r="G17" s="187"/>
      <c r="H17" s="187"/>
      <c r="I17" s="187"/>
      <c r="J17" s="187"/>
      <c r="K17" s="187"/>
      <c r="L17" s="187"/>
      <c r="M17" s="187"/>
      <c r="N17" s="188">
        <f t="shared" si="3"/>
        <v>0</v>
      </c>
    </row>
    <row r="18" spans="1:14" ht="14.25">
      <c r="A18" s="183">
        <v>2.4</v>
      </c>
      <c r="B18" s="191" t="s">
        <v>254</v>
      </c>
      <c r="C18" s="187"/>
      <c r="D18" s="190">
        <v>0.03</v>
      </c>
      <c r="E18" s="186">
        <f>C18*D18</f>
        <v>0</v>
      </c>
      <c r="F18" s="187"/>
      <c r="G18" s="187"/>
      <c r="H18" s="187"/>
      <c r="I18" s="187"/>
      <c r="J18" s="187"/>
      <c r="K18" s="187"/>
      <c r="L18" s="187"/>
      <c r="M18" s="187"/>
      <c r="N18" s="188">
        <f t="shared" si="3"/>
        <v>0</v>
      </c>
    </row>
    <row r="19" spans="1:14" ht="14.25">
      <c r="A19" s="183">
        <v>2.5</v>
      </c>
      <c r="B19" s="191" t="s">
        <v>253</v>
      </c>
      <c r="C19" s="187"/>
      <c r="D19" s="190">
        <v>0.04</v>
      </c>
      <c r="E19" s="186">
        <f>C19*D19</f>
        <v>0</v>
      </c>
      <c r="F19" s="187"/>
      <c r="G19" s="187"/>
      <c r="H19" s="187"/>
      <c r="I19" s="187"/>
      <c r="J19" s="187"/>
      <c r="K19" s="187"/>
      <c r="L19" s="187"/>
      <c r="M19" s="187"/>
      <c r="N19" s="188">
        <f t="shared" si="3"/>
        <v>0</v>
      </c>
    </row>
    <row r="20" spans="1:14" ht="14.25">
      <c r="A20" s="183">
        <v>2.6</v>
      </c>
      <c r="B20" s="191" t="s">
        <v>252</v>
      </c>
      <c r="C20" s="187"/>
      <c r="D20" s="192"/>
      <c r="E20" s="194"/>
      <c r="F20" s="187"/>
      <c r="G20" s="187"/>
      <c r="H20" s="187"/>
      <c r="I20" s="187"/>
      <c r="J20" s="187"/>
      <c r="K20" s="187"/>
      <c r="L20" s="187"/>
      <c r="M20" s="187"/>
      <c r="N20" s="188">
        <f t="shared" si="3"/>
        <v>0</v>
      </c>
    </row>
    <row r="21" spans="1:14" ht="15.75" thickBot="1">
      <c r="A21" s="195"/>
      <c r="B21" s="196" t="s">
        <v>107</v>
      </c>
      <c r="C21" s="171">
        <f>C14+C7</f>
        <v>0</v>
      </c>
      <c r="D21" s="197"/>
      <c r="E21" s="198">
        <f>E14+E7</f>
        <v>0</v>
      </c>
      <c r="F21" s="199">
        <f>F7+F14</f>
        <v>0</v>
      </c>
      <c r="G21" s="199">
        <f t="shared" ref="G21:L21" si="4">G7+G14</f>
        <v>0</v>
      </c>
      <c r="H21" s="199">
        <f t="shared" si="4"/>
        <v>0</v>
      </c>
      <c r="I21" s="199">
        <f t="shared" si="4"/>
        <v>0</v>
      </c>
      <c r="J21" s="199">
        <f t="shared" si="4"/>
        <v>0</v>
      </c>
      <c r="K21" s="199">
        <f t="shared" si="4"/>
        <v>0</v>
      </c>
      <c r="L21" s="199">
        <f t="shared" si="4"/>
        <v>0</v>
      </c>
      <c r="M21" s="199">
        <f>M7+M14</f>
        <v>0</v>
      </c>
      <c r="N21" s="200">
        <f>N14+N7</f>
        <v>0</v>
      </c>
    </row>
    <row r="22" spans="1:14">
      <c r="E22" s="201"/>
      <c r="F22" s="201"/>
      <c r="G22" s="201"/>
      <c r="H22" s="201"/>
      <c r="I22" s="201"/>
      <c r="J22" s="201"/>
      <c r="K22" s="201"/>
      <c r="L22" s="201"/>
      <c r="M22" s="20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43"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55" zoomScaleNormal="55" workbookViewId="0">
      <selection activeCell="C6" sqref="C6:C39"/>
    </sheetView>
  </sheetViews>
  <sheetFormatPr defaultRowHeight="15"/>
  <cols>
    <col min="1" max="1" width="11.42578125" customWidth="1"/>
    <col min="2" max="2" width="76.85546875" style="362" customWidth="1"/>
    <col min="3" max="3" width="22.85546875" customWidth="1"/>
  </cols>
  <sheetData>
    <row r="1" spans="1:3">
      <c r="A1" s="2" t="s">
        <v>30</v>
      </c>
      <c r="B1" s="3" t="str">
        <f>'Info '!C2</f>
        <v>JSC "VTB Bank (Georgia)"</v>
      </c>
    </row>
    <row r="2" spans="1:3">
      <c r="A2" s="2" t="s">
        <v>31</v>
      </c>
      <c r="B2" s="425">
        <f>'1. key ratios '!B2</f>
        <v>45199</v>
      </c>
    </row>
    <row r="3" spans="1:3">
      <c r="A3" s="4"/>
      <c r="B3"/>
    </row>
    <row r="4" spans="1:3">
      <c r="A4" s="4" t="s">
        <v>430</v>
      </c>
      <c r="B4" t="s">
        <v>431</v>
      </c>
    </row>
    <row r="5" spans="1:3">
      <c r="A5" s="363" t="s">
        <v>432</v>
      </c>
      <c r="B5" s="364"/>
      <c r="C5" s="365"/>
    </row>
    <row r="6" spans="1:3" ht="24">
      <c r="A6" s="366">
        <v>1</v>
      </c>
      <c r="B6" s="367" t="s">
        <v>483</v>
      </c>
      <c r="C6" s="652">
        <v>392210064.34068006</v>
      </c>
    </row>
    <row r="7" spans="1:3">
      <c r="A7" s="366">
        <v>2</v>
      </c>
      <c r="B7" s="367" t="s">
        <v>433</v>
      </c>
      <c r="C7" s="652">
        <v>-13044928</v>
      </c>
    </row>
    <row r="8" spans="1:3" ht="24">
      <c r="A8" s="368">
        <v>3</v>
      </c>
      <c r="B8" s="369" t="s">
        <v>434</v>
      </c>
      <c r="C8" s="653">
        <v>379165136.34068006</v>
      </c>
    </row>
    <row r="9" spans="1:3">
      <c r="A9" s="363" t="s">
        <v>435</v>
      </c>
      <c r="B9" s="364"/>
      <c r="C9" s="654"/>
    </row>
    <row r="10" spans="1:3" ht="24">
      <c r="A10" s="371">
        <v>4</v>
      </c>
      <c r="B10" s="372" t="s">
        <v>436</v>
      </c>
      <c r="C10" s="652"/>
    </row>
    <row r="11" spans="1:3">
      <c r="A11" s="371">
        <v>5</v>
      </c>
      <c r="B11" s="373" t="s">
        <v>437</v>
      </c>
      <c r="C11" s="652"/>
    </row>
    <row r="12" spans="1:3">
      <c r="A12" s="371" t="s">
        <v>438</v>
      </c>
      <c r="B12" s="373" t="s">
        <v>439</v>
      </c>
      <c r="C12" s="653">
        <v>0</v>
      </c>
    </row>
    <row r="13" spans="1:3" ht="24">
      <c r="A13" s="374">
        <v>6</v>
      </c>
      <c r="B13" s="372" t="s">
        <v>440</v>
      </c>
      <c r="C13" s="652"/>
    </row>
    <row r="14" spans="1:3">
      <c r="A14" s="374">
        <v>7</v>
      </c>
      <c r="B14" s="375" t="s">
        <v>441</v>
      </c>
      <c r="C14" s="652"/>
    </row>
    <row r="15" spans="1:3">
      <c r="A15" s="376">
        <v>8</v>
      </c>
      <c r="B15" s="377" t="s">
        <v>442</v>
      </c>
      <c r="C15" s="652"/>
    </row>
    <row r="16" spans="1:3">
      <c r="A16" s="374">
        <v>9</v>
      </c>
      <c r="B16" s="375" t="s">
        <v>443</v>
      </c>
      <c r="C16" s="652"/>
    </row>
    <row r="17" spans="1:3">
      <c r="A17" s="374">
        <v>10</v>
      </c>
      <c r="B17" s="375" t="s">
        <v>444</v>
      </c>
      <c r="C17" s="652"/>
    </row>
    <row r="18" spans="1:3">
      <c r="A18" s="378">
        <v>11</v>
      </c>
      <c r="B18" s="379" t="s">
        <v>445</v>
      </c>
      <c r="C18" s="653">
        <v>0</v>
      </c>
    </row>
    <row r="19" spans="1:3">
      <c r="A19" s="380" t="s">
        <v>446</v>
      </c>
      <c r="B19" s="381"/>
      <c r="C19" s="655"/>
    </row>
    <row r="20" spans="1:3" ht="24">
      <c r="A20" s="382">
        <v>12</v>
      </c>
      <c r="B20" s="372" t="s">
        <v>447</v>
      </c>
      <c r="C20" s="652"/>
    </row>
    <row r="21" spans="1:3">
      <c r="A21" s="382">
        <v>13</v>
      </c>
      <c r="B21" s="372" t="s">
        <v>448</v>
      </c>
      <c r="C21" s="652"/>
    </row>
    <row r="22" spans="1:3">
      <c r="A22" s="382">
        <v>14</v>
      </c>
      <c r="B22" s="372" t="s">
        <v>449</v>
      </c>
      <c r="C22" s="652"/>
    </row>
    <row r="23" spans="1:3" ht="24">
      <c r="A23" s="382" t="s">
        <v>450</v>
      </c>
      <c r="B23" s="372" t="s">
        <v>451</v>
      </c>
      <c r="C23" s="652"/>
    </row>
    <row r="24" spans="1:3">
      <c r="A24" s="382">
        <v>15</v>
      </c>
      <c r="B24" s="372" t="s">
        <v>452</v>
      </c>
      <c r="C24" s="652"/>
    </row>
    <row r="25" spans="1:3">
      <c r="A25" s="382" t="s">
        <v>453</v>
      </c>
      <c r="B25" s="372" t="s">
        <v>454</v>
      </c>
      <c r="C25" s="652"/>
    </row>
    <row r="26" spans="1:3">
      <c r="A26" s="383">
        <v>16</v>
      </c>
      <c r="B26" s="384" t="s">
        <v>455</v>
      </c>
      <c r="C26" s="653">
        <v>0</v>
      </c>
    </row>
    <row r="27" spans="1:3">
      <c r="A27" s="363" t="s">
        <v>456</v>
      </c>
      <c r="B27" s="364"/>
      <c r="C27" s="654"/>
    </row>
    <row r="28" spans="1:3">
      <c r="A28" s="385">
        <v>17</v>
      </c>
      <c r="B28" s="373" t="s">
        <v>457</v>
      </c>
      <c r="C28" s="652">
        <v>23206140.837750003</v>
      </c>
    </row>
    <row r="29" spans="1:3">
      <c r="A29" s="385">
        <v>18</v>
      </c>
      <c r="B29" s="373" t="s">
        <v>458</v>
      </c>
      <c r="C29" s="652">
        <v>-11563070.418875001</v>
      </c>
    </row>
    <row r="30" spans="1:3">
      <c r="A30" s="383">
        <v>19</v>
      </c>
      <c r="B30" s="384" t="s">
        <v>459</v>
      </c>
      <c r="C30" s="653">
        <v>11643070.418875001</v>
      </c>
    </row>
    <row r="31" spans="1:3">
      <c r="A31" s="363" t="s">
        <v>460</v>
      </c>
      <c r="B31" s="364"/>
      <c r="C31" s="654"/>
    </row>
    <row r="32" spans="1:3" ht="24">
      <c r="A32" s="385" t="s">
        <v>461</v>
      </c>
      <c r="B32" s="372" t="s">
        <v>462</v>
      </c>
      <c r="C32" s="656"/>
    </row>
    <row r="33" spans="1:3">
      <c r="A33" s="385" t="s">
        <v>463</v>
      </c>
      <c r="B33" s="373" t="s">
        <v>464</v>
      </c>
      <c r="C33" s="656"/>
    </row>
    <row r="34" spans="1:3">
      <c r="A34" s="363" t="s">
        <v>465</v>
      </c>
      <c r="B34" s="364"/>
      <c r="C34" s="654"/>
    </row>
    <row r="35" spans="1:3">
      <c r="A35" s="387">
        <v>20</v>
      </c>
      <c r="B35" s="388" t="s">
        <v>466</v>
      </c>
      <c r="C35" s="653">
        <v>255231230</v>
      </c>
    </row>
    <row r="36" spans="1:3">
      <c r="A36" s="383">
        <v>21</v>
      </c>
      <c r="B36" s="384" t="s">
        <v>467</v>
      </c>
      <c r="C36" s="653">
        <v>390808206.75955504</v>
      </c>
    </row>
    <row r="37" spans="1:3">
      <c r="A37" s="363" t="s">
        <v>468</v>
      </c>
      <c r="B37" s="364"/>
      <c r="C37" s="654"/>
    </row>
    <row r="38" spans="1:3">
      <c r="A38" s="383">
        <v>22</v>
      </c>
      <c r="B38" s="384" t="s">
        <v>468</v>
      </c>
      <c r="C38" s="657">
        <f>C35/C36</f>
        <v>0.65308564555562454</v>
      </c>
    </row>
    <row r="39" spans="1:3">
      <c r="A39" s="363" t="s">
        <v>469</v>
      </c>
      <c r="B39" s="364"/>
      <c r="C39" s="370"/>
    </row>
    <row r="40" spans="1:3">
      <c r="A40" s="389" t="s">
        <v>470</v>
      </c>
      <c r="B40" s="372" t="s">
        <v>471</v>
      </c>
      <c r="C40" s="386"/>
    </row>
    <row r="41" spans="1:3" ht="24">
      <c r="A41" s="390" t="s">
        <v>472</v>
      </c>
      <c r="B41" s="367" t="s">
        <v>473</v>
      </c>
      <c r="C41" s="386"/>
    </row>
    <row r="43" spans="1:3">
      <c r="B43" s="362" t="s">
        <v>484</v>
      </c>
    </row>
  </sheetData>
  <pageMargins left="0.7" right="0.7" top="0.75" bottom="0.75" header="0.3" footer="0.3"/>
  <pageSetup scale="81"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60" zoomScaleNormal="60" workbookViewId="0">
      <pane xSplit="2" ySplit="6" topLeftCell="C37" activePane="bottomRight" state="frozen"/>
      <selection activeCell="B3" sqref="B3"/>
      <selection pane="topRight" activeCell="B3" sqref="B3"/>
      <selection pane="bottomLeft" activeCell="B3" sqref="B3"/>
      <selection pane="bottomRight" activeCell="C8" sqref="C8:I37"/>
    </sheetView>
  </sheetViews>
  <sheetFormatPr defaultRowHeight="15"/>
  <cols>
    <col min="1" max="1" width="8.7109375" style="280"/>
    <col min="2" max="2" width="82.5703125" style="433" customWidth="1"/>
    <col min="3" max="7" width="17.5703125" style="280" customWidth="1"/>
    <col min="9" max="9" width="12.5703125" bestFit="1" customWidth="1"/>
  </cols>
  <sheetData>
    <row r="1" spans="1:7">
      <c r="A1" s="280" t="s">
        <v>30</v>
      </c>
      <c r="B1" s="3" t="str">
        <f>'Info '!C2</f>
        <v>JSC "VTB Bank (Georgia)"</v>
      </c>
    </row>
    <row r="2" spans="1:7">
      <c r="A2" s="280" t="s">
        <v>31</v>
      </c>
      <c r="B2" s="425">
        <f>'1. key ratios '!B2</f>
        <v>45199</v>
      </c>
    </row>
    <row r="4" spans="1:7" ht="15.75" thickBot="1">
      <c r="A4" s="280" t="s">
        <v>534</v>
      </c>
      <c r="B4" s="434" t="s">
        <v>495</v>
      </c>
    </row>
    <row r="5" spans="1:7">
      <c r="A5" s="435"/>
      <c r="B5" s="436"/>
      <c r="C5" s="750" t="s">
        <v>496</v>
      </c>
      <c r="D5" s="750"/>
      <c r="E5" s="750"/>
      <c r="F5" s="750"/>
      <c r="G5" s="751" t="s">
        <v>497</v>
      </c>
    </row>
    <row r="6" spans="1:7">
      <c r="A6" s="437"/>
      <c r="B6" s="438"/>
      <c r="C6" s="439" t="s">
        <v>498</v>
      </c>
      <c r="D6" s="440" t="s">
        <v>499</v>
      </c>
      <c r="E6" s="440" t="s">
        <v>500</v>
      </c>
      <c r="F6" s="440" t="s">
        <v>501</v>
      </c>
      <c r="G6" s="752"/>
    </row>
    <row r="7" spans="1:7">
      <c r="A7" s="441"/>
      <c r="B7" s="442" t="s">
        <v>502</v>
      </c>
      <c r="C7" s="443"/>
      <c r="D7" s="443"/>
      <c r="E7" s="443"/>
      <c r="F7" s="443"/>
      <c r="G7" s="444"/>
    </row>
    <row r="8" spans="1:7">
      <c r="A8" s="445">
        <v>1</v>
      </c>
      <c r="B8" s="446" t="s">
        <v>503</v>
      </c>
      <c r="C8" s="447">
        <v>255231229.99999997</v>
      </c>
      <c r="D8" s="447">
        <v>0</v>
      </c>
      <c r="E8" s="447">
        <v>0</v>
      </c>
      <c r="F8" s="447">
        <v>76259190.579999998</v>
      </c>
      <c r="G8" s="448">
        <v>331490420.57999998</v>
      </c>
    </row>
    <row r="9" spans="1:7">
      <c r="A9" s="445">
        <v>2</v>
      </c>
      <c r="B9" s="449" t="s">
        <v>504</v>
      </c>
      <c r="C9" s="447">
        <v>255231229.99999997</v>
      </c>
      <c r="D9" s="447"/>
      <c r="E9" s="447"/>
      <c r="F9" s="447">
        <v>59973711.825999998</v>
      </c>
      <c r="G9" s="448">
        <v>315204941.82599998</v>
      </c>
    </row>
    <row r="10" spans="1:7">
      <c r="A10" s="445">
        <v>3</v>
      </c>
      <c r="B10" s="449" t="s">
        <v>505</v>
      </c>
      <c r="C10" s="450"/>
      <c r="D10" s="450"/>
      <c r="E10" s="450"/>
      <c r="F10" s="447">
        <v>16285478.753999999</v>
      </c>
      <c r="G10" s="448">
        <v>16285478.753999999</v>
      </c>
    </row>
    <row r="11" spans="1:7" ht="14.45" customHeight="1">
      <c r="A11" s="445">
        <v>4</v>
      </c>
      <c r="B11" s="446" t="s">
        <v>506</v>
      </c>
      <c r="C11" s="447">
        <v>3454144.3</v>
      </c>
      <c r="D11" s="447">
        <v>267830</v>
      </c>
      <c r="E11" s="447">
        <v>0</v>
      </c>
      <c r="F11" s="447">
        <v>0</v>
      </c>
      <c r="G11" s="448">
        <v>3535775.01</v>
      </c>
    </row>
    <row r="12" spans="1:7">
      <c r="A12" s="445">
        <v>5</v>
      </c>
      <c r="B12" s="449" t="s">
        <v>507</v>
      </c>
      <c r="C12" s="447">
        <v>3453920.8</v>
      </c>
      <c r="D12" s="451">
        <v>267830</v>
      </c>
      <c r="E12" s="447">
        <v>0</v>
      </c>
      <c r="F12" s="447">
        <v>0</v>
      </c>
      <c r="G12" s="448">
        <v>3535663.26</v>
      </c>
    </row>
    <row r="13" spans="1:7">
      <c r="A13" s="445">
        <v>6</v>
      </c>
      <c r="B13" s="449" t="s">
        <v>508</v>
      </c>
      <c r="C13" s="447">
        <v>223.5</v>
      </c>
      <c r="D13" s="451">
        <v>0</v>
      </c>
      <c r="E13" s="447">
        <v>0</v>
      </c>
      <c r="F13" s="447">
        <v>0</v>
      </c>
      <c r="G13" s="448">
        <v>111.75</v>
      </c>
    </row>
    <row r="14" spans="1:7">
      <c r="A14" s="445">
        <v>7</v>
      </c>
      <c r="B14" s="446" t="s">
        <v>509</v>
      </c>
      <c r="C14" s="447">
        <v>12849156.790499995</v>
      </c>
      <c r="D14" s="447">
        <v>12049340.5386</v>
      </c>
      <c r="E14" s="447">
        <v>830000</v>
      </c>
      <c r="F14" s="447">
        <v>0</v>
      </c>
      <c r="G14" s="448">
        <v>6886312.3699999982</v>
      </c>
    </row>
    <row r="15" spans="1:7" ht="39">
      <c r="A15" s="445">
        <v>8</v>
      </c>
      <c r="B15" s="449" t="s">
        <v>510</v>
      </c>
      <c r="C15" s="447">
        <v>12529747.389999995</v>
      </c>
      <c r="D15" s="451">
        <v>412877.35000000003</v>
      </c>
      <c r="E15" s="447">
        <v>830000</v>
      </c>
      <c r="F15" s="447">
        <v>0</v>
      </c>
      <c r="G15" s="448">
        <v>6886312.3699999982</v>
      </c>
    </row>
    <row r="16" spans="1:7" ht="26.25">
      <c r="A16" s="445">
        <v>9</v>
      </c>
      <c r="B16" s="449" t="s">
        <v>511</v>
      </c>
      <c r="C16" s="447">
        <v>319409.40050000005</v>
      </c>
      <c r="D16" s="451">
        <v>11636463.1886</v>
      </c>
      <c r="E16" s="447">
        <v>0</v>
      </c>
      <c r="F16" s="447">
        <v>0</v>
      </c>
      <c r="G16" s="448">
        <v>0</v>
      </c>
    </row>
    <row r="17" spans="1:9">
      <c r="A17" s="445">
        <v>10</v>
      </c>
      <c r="B17" s="446" t="s">
        <v>512</v>
      </c>
      <c r="C17" s="447"/>
      <c r="D17" s="451"/>
      <c r="E17" s="447"/>
      <c r="F17" s="447"/>
      <c r="G17" s="448">
        <v>0</v>
      </c>
    </row>
    <row r="18" spans="1:9">
      <c r="A18" s="445">
        <v>11</v>
      </c>
      <c r="B18" s="446" t="s">
        <v>513</v>
      </c>
      <c r="C18" s="447">
        <v>14558044.3818</v>
      </c>
      <c r="D18" s="451">
        <v>1103927.2763</v>
      </c>
      <c r="E18" s="447">
        <v>453.77</v>
      </c>
      <c r="F18" s="447">
        <v>120387.5705</v>
      </c>
      <c r="G18" s="448">
        <v>0</v>
      </c>
    </row>
    <row r="19" spans="1:9">
      <c r="A19" s="445">
        <v>12</v>
      </c>
      <c r="B19" s="449" t="s">
        <v>514</v>
      </c>
      <c r="C19" s="450"/>
      <c r="D19" s="451">
        <v>0</v>
      </c>
      <c r="E19" s="447">
        <v>0</v>
      </c>
      <c r="F19" s="447">
        <v>0</v>
      </c>
      <c r="G19" s="448">
        <v>0</v>
      </c>
    </row>
    <row r="20" spans="1:9">
      <c r="A20" s="445">
        <v>13</v>
      </c>
      <c r="B20" s="449" t="s">
        <v>515</v>
      </c>
      <c r="C20" s="447">
        <v>14558044.3818</v>
      </c>
      <c r="D20" s="447">
        <v>1103927.2763</v>
      </c>
      <c r="E20" s="447">
        <v>453.77</v>
      </c>
      <c r="F20" s="447">
        <v>120387.5705</v>
      </c>
      <c r="G20" s="448">
        <v>0</v>
      </c>
    </row>
    <row r="21" spans="1:9">
      <c r="A21" s="452">
        <v>14</v>
      </c>
      <c r="B21" s="453" t="s">
        <v>516</v>
      </c>
      <c r="C21" s="450"/>
      <c r="D21" s="450"/>
      <c r="E21" s="450"/>
      <c r="F21" s="450"/>
      <c r="G21" s="606">
        <v>341912507.95999998</v>
      </c>
      <c r="I21" s="626"/>
    </row>
    <row r="22" spans="1:9">
      <c r="A22" s="454"/>
      <c r="B22" s="455" t="s">
        <v>517</v>
      </c>
      <c r="C22" s="456"/>
      <c r="D22" s="457"/>
      <c r="E22" s="456"/>
      <c r="F22" s="456"/>
      <c r="G22" s="458"/>
    </row>
    <row r="23" spans="1:9">
      <c r="A23" s="445">
        <v>15</v>
      </c>
      <c r="B23" s="446" t="s">
        <v>518</v>
      </c>
      <c r="C23" s="459">
        <v>139926294.05990002</v>
      </c>
      <c r="D23" s="460">
        <v>0</v>
      </c>
      <c r="E23" s="459">
        <v>0</v>
      </c>
      <c r="F23" s="459">
        <v>0</v>
      </c>
      <c r="G23" s="448">
        <v>0</v>
      </c>
    </row>
    <row r="24" spans="1:9">
      <c r="A24" s="445">
        <v>16</v>
      </c>
      <c r="B24" s="446" t="s">
        <v>519</v>
      </c>
      <c r="C24" s="447">
        <v>0</v>
      </c>
      <c r="D24" s="451">
        <v>18543505.591924008</v>
      </c>
      <c r="E24" s="447">
        <v>22857291.79961</v>
      </c>
      <c r="F24" s="447">
        <v>77916025.822191998</v>
      </c>
      <c r="G24" s="448">
        <v>86114498.912532628</v>
      </c>
    </row>
    <row r="25" spans="1:9">
      <c r="A25" s="445">
        <v>17</v>
      </c>
      <c r="B25" s="449" t="s">
        <v>520</v>
      </c>
      <c r="C25" s="447">
        <v>0</v>
      </c>
      <c r="D25" s="451">
        <v>0</v>
      </c>
      <c r="E25" s="447">
        <v>0</v>
      </c>
      <c r="F25" s="447">
        <v>0</v>
      </c>
      <c r="G25" s="448">
        <v>0</v>
      </c>
    </row>
    <row r="26" spans="1:9" ht="26.25">
      <c r="A26" s="445">
        <v>18</v>
      </c>
      <c r="B26" s="449" t="s">
        <v>521</v>
      </c>
      <c r="C26" s="447">
        <v>0</v>
      </c>
      <c r="D26" s="451">
        <v>0</v>
      </c>
      <c r="E26" s="447">
        <v>113962.7363</v>
      </c>
      <c r="F26" s="447">
        <v>330192.5858</v>
      </c>
      <c r="G26" s="448">
        <v>387173.95395</v>
      </c>
    </row>
    <row r="27" spans="1:9">
      <c r="A27" s="445">
        <v>19</v>
      </c>
      <c r="B27" s="449" t="s">
        <v>522</v>
      </c>
      <c r="C27" s="447">
        <v>0</v>
      </c>
      <c r="D27" s="451">
        <v>18320607.538445007</v>
      </c>
      <c r="E27" s="447">
        <v>22574394.584860999</v>
      </c>
      <c r="F27" s="447">
        <v>73265580.136554986</v>
      </c>
      <c r="G27" s="448">
        <v>82723244.17772457</v>
      </c>
    </row>
    <row r="28" spans="1:9">
      <c r="A28" s="445">
        <v>20</v>
      </c>
      <c r="B28" s="461" t="s">
        <v>523</v>
      </c>
      <c r="C28" s="447">
        <v>0</v>
      </c>
      <c r="D28" s="451">
        <v>0</v>
      </c>
      <c r="E28" s="447">
        <v>0</v>
      </c>
      <c r="F28" s="447">
        <v>0</v>
      </c>
      <c r="G28" s="448">
        <v>0</v>
      </c>
    </row>
    <row r="29" spans="1:9">
      <c r="A29" s="445">
        <v>21</v>
      </c>
      <c r="B29" s="449" t="s">
        <v>524</v>
      </c>
      <c r="C29" s="447">
        <v>0</v>
      </c>
      <c r="D29" s="451">
        <v>222898.05347899994</v>
      </c>
      <c r="E29" s="447">
        <v>168934.47844900007</v>
      </c>
      <c r="F29" s="447">
        <v>4320253.0998369986</v>
      </c>
      <c r="G29" s="448">
        <v>3004080.7808580492</v>
      </c>
    </row>
    <row r="30" spans="1:9">
      <c r="A30" s="445">
        <v>22</v>
      </c>
      <c r="B30" s="461" t="s">
        <v>523</v>
      </c>
      <c r="C30" s="447">
        <v>0</v>
      </c>
      <c r="D30" s="451">
        <v>222898.05347899994</v>
      </c>
      <c r="E30" s="447">
        <v>168934.47844900007</v>
      </c>
      <c r="F30" s="447">
        <v>4320253.0998369986</v>
      </c>
      <c r="G30" s="448">
        <v>3004080.7808580492</v>
      </c>
    </row>
    <row r="31" spans="1:9">
      <c r="A31" s="445">
        <v>23</v>
      </c>
      <c r="B31" s="449" t="s">
        <v>525</v>
      </c>
      <c r="C31" s="447">
        <v>0</v>
      </c>
      <c r="D31" s="451">
        <v>0</v>
      </c>
      <c r="E31" s="447">
        <v>0</v>
      </c>
      <c r="F31" s="447">
        <v>0</v>
      </c>
      <c r="G31" s="448">
        <v>0</v>
      </c>
    </row>
    <row r="32" spans="1:9">
      <c r="A32" s="445">
        <v>24</v>
      </c>
      <c r="B32" s="446" t="s">
        <v>526</v>
      </c>
      <c r="C32" s="447">
        <v>0</v>
      </c>
      <c r="D32" s="451">
        <v>0</v>
      </c>
      <c r="E32" s="447">
        <v>0</v>
      </c>
      <c r="F32" s="447">
        <v>0</v>
      </c>
      <c r="G32" s="448">
        <v>0</v>
      </c>
    </row>
    <row r="33" spans="1:9">
      <c r="A33" s="445">
        <v>25</v>
      </c>
      <c r="B33" s="446" t="s">
        <v>527</v>
      </c>
      <c r="C33" s="447">
        <v>56711704.270900004</v>
      </c>
      <c r="D33" s="447">
        <v>16287773.560606001</v>
      </c>
      <c r="E33" s="447">
        <v>20148014.465041</v>
      </c>
      <c r="F33" s="447">
        <v>36163639.204890005</v>
      </c>
      <c r="G33" s="448">
        <v>108315859.80953927</v>
      </c>
    </row>
    <row r="34" spans="1:9">
      <c r="A34" s="445">
        <v>26</v>
      </c>
      <c r="B34" s="449" t="s">
        <v>528</v>
      </c>
      <c r="C34" s="450"/>
      <c r="D34" s="451">
        <v>0</v>
      </c>
      <c r="E34" s="447">
        <v>0</v>
      </c>
      <c r="F34" s="447">
        <v>0</v>
      </c>
      <c r="G34" s="448">
        <v>0</v>
      </c>
    </row>
    <row r="35" spans="1:9">
      <c r="A35" s="445">
        <v>27</v>
      </c>
      <c r="B35" s="449" t="s">
        <v>529</v>
      </c>
      <c r="C35" s="447">
        <v>56711704.270900004</v>
      </c>
      <c r="D35" s="451">
        <v>16287773.560606001</v>
      </c>
      <c r="E35" s="447">
        <v>20148014.465041</v>
      </c>
      <c r="F35" s="447">
        <v>36163639.204890005</v>
      </c>
      <c r="G35" s="448">
        <v>108315859.80953927</v>
      </c>
    </row>
    <row r="36" spans="1:9">
      <c r="A36" s="445">
        <v>28</v>
      </c>
      <c r="B36" s="446" t="s">
        <v>530</v>
      </c>
      <c r="C36" s="447">
        <v>0</v>
      </c>
      <c r="D36" s="451">
        <v>856019</v>
      </c>
      <c r="E36" s="447">
        <v>1159021.83</v>
      </c>
      <c r="F36" s="447">
        <v>21251731.61775</v>
      </c>
      <c r="G36" s="448">
        <v>1378326.3201604998</v>
      </c>
    </row>
    <row r="37" spans="1:9">
      <c r="A37" s="452">
        <v>29</v>
      </c>
      <c r="B37" s="453" t="s">
        <v>531</v>
      </c>
      <c r="C37" s="450"/>
      <c r="D37" s="450"/>
      <c r="E37" s="450"/>
      <c r="F37" s="450"/>
      <c r="G37" s="606">
        <v>195808685.04223239</v>
      </c>
      <c r="I37" s="626"/>
    </row>
    <row r="38" spans="1:9">
      <c r="A38" s="441"/>
      <c r="B38" s="462"/>
      <c r="C38" s="463"/>
      <c r="D38" s="463"/>
      <c r="E38" s="463"/>
      <c r="F38" s="463"/>
      <c r="G38" s="464"/>
    </row>
    <row r="39" spans="1:9" ht="15.75" thickBot="1">
      <c r="A39" s="465">
        <v>30</v>
      </c>
      <c r="B39" s="466" t="s">
        <v>532</v>
      </c>
      <c r="C39" s="321"/>
      <c r="D39" s="322"/>
      <c r="E39" s="322"/>
      <c r="F39" s="323"/>
      <c r="G39" s="467">
        <f>IFERROR(G21/G37,0)</f>
        <v>1.7461559883631088</v>
      </c>
    </row>
    <row r="42" spans="1:9" ht="39">
      <c r="B42" s="433" t="s">
        <v>533</v>
      </c>
    </row>
  </sheetData>
  <mergeCells count="2">
    <mergeCell ref="C5:F5"/>
    <mergeCell ref="G5:G6"/>
  </mergeCells>
  <pageMargins left="0.7" right="0.7" top="0.75" bottom="0.75" header="0.3" footer="0.3"/>
  <pageSetup scale="6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zoomScale="80" zoomScaleNormal="80" workbookViewId="0">
      <pane xSplit="1" ySplit="5" topLeftCell="B9" activePane="bottomRight" state="frozen"/>
      <selection activeCell="B9" sqref="B9"/>
      <selection pane="topRight" activeCell="B9" sqref="B9"/>
      <selection pane="bottomLeft" activeCell="B9" sqref="B9"/>
      <selection pane="bottomRight" activeCell="C8" sqref="C8:G58"/>
    </sheetView>
  </sheetViews>
  <sheetFormatPr defaultColWidth="9.140625" defaultRowHeight="14.25"/>
  <cols>
    <col min="1" max="1" width="9.5703125" style="3" bestFit="1" customWidth="1"/>
    <col min="2" max="2" width="86" style="3" customWidth="1"/>
    <col min="3" max="3" width="14.28515625" style="3" bestFit="1" customWidth="1"/>
    <col min="4" max="7" width="14.28515625" style="4" bestFit="1" customWidth="1"/>
    <col min="8" max="13" width="6.7109375" style="5" customWidth="1"/>
    <col min="14" max="16384" width="9.140625" style="5"/>
  </cols>
  <sheetData>
    <row r="1" spans="1:8">
      <c r="A1" s="2" t="s">
        <v>30</v>
      </c>
      <c r="B1" s="3" t="str">
        <f>'Info '!C2</f>
        <v>JSC "VTB Bank (Georgia)"</v>
      </c>
    </row>
    <row r="2" spans="1:8">
      <c r="A2" s="2" t="s">
        <v>31</v>
      </c>
      <c r="B2" s="425">
        <f>'Info '!D2</f>
        <v>45199</v>
      </c>
      <c r="C2" s="6"/>
      <c r="D2" s="7"/>
      <c r="E2" s="7"/>
      <c r="F2" s="7"/>
      <c r="G2" s="7"/>
      <c r="H2" s="8"/>
    </row>
    <row r="3" spans="1:8">
      <c r="A3" s="2"/>
      <c r="B3" s="6"/>
      <c r="C3" s="6"/>
      <c r="D3" s="7"/>
      <c r="E3" s="7"/>
      <c r="F3" s="7"/>
      <c r="G3" s="7"/>
      <c r="H3" s="8"/>
    </row>
    <row r="4" spans="1:8" ht="15" thickBot="1">
      <c r="A4" s="9" t="s">
        <v>138</v>
      </c>
      <c r="B4" s="10" t="s">
        <v>137</v>
      </c>
      <c r="C4" s="10"/>
      <c r="D4" s="10"/>
      <c r="E4" s="10"/>
      <c r="F4" s="10"/>
      <c r="G4" s="10"/>
      <c r="H4" s="8"/>
    </row>
    <row r="5" spans="1:8">
      <c r="A5" s="11" t="s">
        <v>6</v>
      </c>
      <c r="B5" s="12"/>
      <c r="C5" s="423" t="str">
        <f>INT((MONTH($B$2))/3)&amp;"Q"&amp;"-"&amp;YEAR($B$2)</f>
        <v>3Q-2023</v>
      </c>
      <c r="D5" s="423" t="str">
        <f>IF(INT(MONTH($B$2))=3, "4"&amp;"Q"&amp;"-"&amp;YEAR($B$2)-1, IF(INT(MONTH($B$2))=6, "1"&amp;"Q"&amp;"-"&amp;YEAR($B$2), IF(INT(MONTH($B$2))=9, "2"&amp;"Q"&amp;"-"&amp;YEAR($B$2),IF(INT(MONTH($B$2))=12, "3"&amp;"Q"&amp;"-"&amp;YEAR($B$2), 0))))</f>
        <v>2Q-2023</v>
      </c>
      <c r="E5" s="423" t="str">
        <f>IF(INT(MONTH($B$2))=3, "3"&amp;"Q"&amp;"-"&amp;YEAR($B$2)-1, IF(INT(MONTH($B$2))=6, "4"&amp;"Q"&amp;"-"&amp;YEAR($B$2)-1, IF(INT(MONTH($B$2))=9, "1"&amp;"Q"&amp;"-"&amp;YEAR($B$2),IF(INT(MONTH($B$2))=12, "2"&amp;"Q"&amp;"-"&amp;YEAR($B$2), 0))))</f>
        <v>1Q-2023</v>
      </c>
      <c r="F5" s="423" t="str">
        <f>IF(INT(MONTH($B$2))=3, "2"&amp;"Q"&amp;"-"&amp;YEAR($B$2)-1, IF(INT(MONTH($B$2))=6, "3"&amp;"Q"&amp;"-"&amp;YEAR($B$2)-1, IF(INT(MONTH($B$2))=9, "4"&amp;"Q"&amp;"-"&amp;YEAR($B$2)-1,IF(INT(MONTH($B$2))=12, "1"&amp;"Q"&amp;"-"&amp;YEAR($B$2), 0))))</f>
        <v>4Q-2022</v>
      </c>
      <c r="G5" s="424" t="str">
        <f>IF(INT(MONTH($B$2))=3, "1"&amp;"Q"&amp;"-"&amp;YEAR($B$2)-1, IF(INT(MONTH($B$2))=6, "2"&amp;"Q"&amp;"-"&amp;YEAR($B$2)-1, IF(INT(MONTH($B$2))=9, "3"&amp;"Q"&amp;"-"&amp;YEAR($B$2)-1,IF(INT(MONTH($B$2))=12, "4"&amp;"Q"&amp;"-"&amp;YEAR($B$2)-1, 0))))</f>
        <v>3Q-2022</v>
      </c>
    </row>
    <row r="6" spans="1:8">
      <c r="B6" s="220" t="s">
        <v>136</v>
      </c>
      <c r="C6" s="427"/>
      <c r="D6" s="427"/>
      <c r="E6" s="427"/>
      <c r="F6" s="427"/>
      <c r="G6" s="428"/>
    </row>
    <row r="7" spans="1:8">
      <c r="A7" s="13"/>
      <c r="B7" s="221" t="s">
        <v>134</v>
      </c>
      <c r="C7" s="427"/>
      <c r="D7" s="427"/>
      <c r="E7" s="427"/>
      <c r="F7" s="427"/>
      <c r="G7" s="428"/>
    </row>
    <row r="8" spans="1:8">
      <c r="A8" s="429">
        <v>1</v>
      </c>
      <c r="B8" s="14" t="s">
        <v>485</v>
      </c>
      <c r="C8" s="677">
        <v>208608730</v>
      </c>
      <c r="D8" s="612">
        <v>201336930.36000001</v>
      </c>
      <c r="E8" s="612">
        <v>192167931.78999999</v>
      </c>
      <c r="F8" s="612">
        <v>174241274.31999999</v>
      </c>
      <c r="G8" s="613">
        <v>123068356.21000001</v>
      </c>
    </row>
    <row r="9" spans="1:8">
      <c r="A9" s="429">
        <v>2</v>
      </c>
      <c r="B9" s="14" t="s">
        <v>486</v>
      </c>
      <c r="C9" s="677">
        <v>255231230</v>
      </c>
      <c r="D9" s="612">
        <v>252488230.36000001</v>
      </c>
      <c r="E9" s="612">
        <v>248521231.78999999</v>
      </c>
      <c r="F9" s="612">
        <v>236750274.31999999</v>
      </c>
      <c r="G9" s="613">
        <v>206320756.21000001</v>
      </c>
    </row>
    <row r="10" spans="1:8">
      <c r="A10" s="429">
        <v>3</v>
      </c>
      <c r="B10" s="14" t="s">
        <v>243</v>
      </c>
      <c r="C10" s="677">
        <v>317586383.77606601</v>
      </c>
      <c r="D10" s="612">
        <v>325650691.08664</v>
      </c>
      <c r="E10" s="612">
        <v>329387663.72363997</v>
      </c>
      <c r="F10" s="612">
        <v>326927232.87329996</v>
      </c>
      <c r="G10" s="613">
        <v>335597489.98915482</v>
      </c>
    </row>
    <row r="11" spans="1:8">
      <c r="A11" s="429">
        <v>4</v>
      </c>
      <c r="B11" s="14" t="s">
        <v>488</v>
      </c>
      <c r="C11" s="677">
        <v>60753126.281547755</v>
      </c>
      <c r="D11" s="612">
        <v>63036111.867103204</v>
      </c>
      <c r="E11" s="612">
        <v>70306102.991828084</v>
      </c>
      <c r="F11" s="612">
        <v>68304667.254833221</v>
      </c>
      <c r="G11" s="613">
        <v>78866578.923875332</v>
      </c>
    </row>
    <row r="12" spans="1:8">
      <c r="A12" s="429">
        <v>5</v>
      </c>
      <c r="B12" s="14" t="s">
        <v>489</v>
      </c>
      <c r="C12" s="677">
        <v>76465254.170579702</v>
      </c>
      <c r="D12" s="612">
        <v>79356644.749012187</v>
      </c>
      <c r="E12" s="612">
        <v>88782812.072096914</v>
      </c>
      <c r="F12" s="612">
        <v>85915625.694332406</v>
      </c>
      <c r="G12" s="613">
        <v>99184694.542334527</v>
      </c>
    </row>
    <row r="13" spans="1:8">
      <c r="A13" s="429">
        <v>6</v>
      </c>
      <c r="B13" s="14" t="s">
        <v>487</v>
      </c>
      <c r="C13" s="677">
        <v>97286491.316493705</v>
      </c>
      <c r="D13" s="612">
        <v>100983412.6570493</v>
      </c>
      <c r="E13" s="612">
        <v>125546612.48540728</v>
      </c>
      <c r="F13" s="612">
        <v>130843309.83553016</v>
      </c>
      <c r="G13" s="613">
        <v>151075860.5501211</v>
      </c>
    </row>
    <row r="14" spans="1:8">
      <c r="A14" s="13"/>
      <c r="B14" s="220" t="s">
        <v>491</v>
      </c>
      <c r="C14" s="308"/>
      <c r="D14" s="308"/>
      <c r="E14" s="308"/>
      <c r="F14" s="308"/>
      <c r="G14" s="308"/>
    </row>
    <row r="15" spans="1:8" ht="15" customHeight="1">
      <c r="A15" s="429">
        <v>7</v>
      </c>
      <c r="B15" s="14" t="s">
        <v>490</v>
      </c>
      <c r="C15" s="678">
        <v>560061709.3135066</v>
      </c>
      <c r="D15" s="614">
        <v>579053640.99603593</v>
      </c>
      <c r="E15" s="614">
        <v>614531119.08097446</v>
      </c>
      <c r="F15" s="614">
        <v>622042906.07285404</v>
      </c>
      <c r="G15" s="613">
        <v>720058855.16812253</v>
      </c>
    </row>
    <row r="16" spans="1:8">
      <c r="A16" s="13"/>
      <c r="B16" s="220" t="s">
        <v>492</v>
      </c>
      <c r="C16" s="308"/>
      <c r="D16" s="308"/>
      <c r="E16" s="308"/>
      <c r="F16" s="308"/>
      <c r="G16" s="308"/>
    </row>
    <row r="17" spans="1:7" s="15" customFormat="1">
      <c r="A17" s="429"/>
      <c r="B17" s="221" t="s">
        <v>476</v>
      </c>
      <c r="C17" s="308"/>
      <c r="D17" s="308"/>
      <c r="E17" s="308"/>
      <c r="F17" s="308"/>
      <c r="G17" s="308"/>
    </row>
    <row r="18" spans="1:7">
      <c r="A18" s="11">
        <v>8</v>
      </c>
      <c r="B18" s="14" t="s">
        <v>485</v>
      </c>
      <c r="C18" s="679">
        <f t="shared" ref="C18:C23" si="0">C8/$C$15</f>
        <v>0.37247454437779959</v>
      </c>
      <c r="D18" s="615">
        <v>0.34769996439997919</v>
      </c>
      <c r="E18" s="615">
        <v>0.31270659177908733</v>
      </c>
      <c r="F18" s="615">
        <v>0.280111343797871</v>
      </c>
      <c r="G18" s="615">
        <v>0.17091430141674385</v>
      </c>
    </row>
    <row r="19" spans="1:7" ht="15" customHeight="1">
      <c r="A19" s="11">
        <v>9</v>
      </c>
      <c r="B19" s="14" t="s">
        <v>486</v>
      </c>
      <c r="C19" s="679">
        <f t="shared" si="0"/>
        <v>0.45571983543179312</v>
      </c>
      <c r="D19" s="615">
        <v>0.43603599474081967</v>
      </c>
      <c r="E19" s="615">
        <v>0.40440788769437935</v>
      </c>
      <c r="F19" s="615">
        <v>0.3806011964908923</v>
      </c>
      <c r="G19" s="615">
        <v>0.28653318368236347</v>
      </c>
    </row>
    <row r="20" spans="1:7">
      <c r="A20" s="11">
        <v>10</v>
      </c>
      <c r="B20" s="14" t="s">
        <v>243</v>
      </c>
      <c r="C20" s="679">
        <f t="shared" si="0"/>
        <v>0.56705605560027705</v>
      </c>
      <c r="D20" s="615">
        <v>0.56238432509721381</v>
      </c>
      <c r="E20" s="615">
        <v>0.53599834653814782</v>
      </c>
      <c r="F20" s="615">
        <v>0.52557022945135889</v>
      </c>
      <c r="G20" s="615">
        <v>0.46606952692887588</v>
      </c>
    </row>
    <row r="21" spans="1:7">
      <c r="A21" s="11">
        <v>11</v>
      </c>
      <c r="B21" s="14" t="s">
        <v>488</v>
      </c>
      <c r="C21" s="679">
        <f t="shared" si="0"/>
        <v>0.10847577199308207</v>
      </c>
      <c r="D21" s="615">
        <v>0.10886057422706844</v>
      </c>
      <c r="E21" s="615">
        <v>0.11440609077205105</v>
      </c>
      <c r="F21" s="615">
        <v>0.10980700300251207</v>
      </c>
      <c r="G21" s="615">
        <v>0.10952796199619157</v>
      </c>
    </row>
    <row r="22" spans="1:7">
      <c r="A22" s="11">
        <v>12</v>
      </c>
      <c r="B22" s="14" t="s">
        <v>489</v>
      </c>
      <c r="C22" s="679">
        <f t="shared" si="0"/>
        <v>0.1365300517764492</v>
      </c>
      <c r="D22" s="615">
        <v>0.13704541191125236</v>
      </c>
      <c r="E22" s="615">
        <v>0.14447244299828263</v>
      </c>
      <c r="F22" s="615">
        <v>0.13811848805855512</v>
      </c>
      <c r="G22" s="615">
        <v>0.1377452604470456</v>
      </c>
    </row>
    <row r="23" spans="1:7">
      <c r="A23" s="11">
        <v>13</v>
      </c>
      <c r="B23" s="14" t="s">
        <v>487</v>
      </c>
      <c r="C23" s="679">
        <f t="shared" si="0"/>
        <v>0.17370673570193226</v>
      </c>
      <c r="D23" s="615">
        <v>0.17439388254833649</v>
      </c>
      <c r="E23" s="615">
        <v>0.20429659066437686</v>
      </c>
      <c r="F23" s="615">
        <v>0.21034450929049855</v>
      </c>
      <c r="G23" s="615">
        <v>0.20981043350247702</v>
      </c>
    </row>
    <row r="24" spans="1:7">
      <c r="A24" s="13"/>
      <c r="B24" s="220" t="s">
        <v>133</v>
      </c>
      <c r="C24" s="559"/>
      <c r="D24" s="559"/>
      <c r="E24" s="559"/>
      <c r="F24" s="559"/>
      <c r="G24" s="559"/>
    </row>
    <row r="25" spans="1:7" ht="15" customHeight="1">
      <c r="A25" s="430">
        <v>14</v>
      </c>
      <c r="B25" s="14" t="s">
        <v>132</v>
      </c>
      <c r="C25" s="680">
        <v>3.4298420495407711E-2</v>
      </c>
      <c r="D25" s="616">
        <v>3.9136048989245276E-2</v>
      </c>
      <c r="E25" s="616">
        <v>3.9239801719732785E-2</v>
      </c>
      <c r="F25" s="616">
        <v>6.3035081225748191E-2</v>
      </c>
      <c r="G25" s="616">
        <v>7.7634809308243305E-2</v>
      </c>
    </row>
    <row r="26" spans="1:7" ht="15">
      <c r="A26" s="430">
        <v>15</v>
      </c>
      <c r="B26" s="14" t="s">
        <v>131</v>
      </c>
      <c r="C26" s="680">
        <v>2.4802328620101656E-2</v>
      </c>
      <c r="D26" s="616">
        <v>2.564962645938243E-2</v>
      </c>
      <c r="E26" s="616">
        <v>2.670633494699777E-2</v>
      </c>
      <c r="F26" s="616">
        <v>3.2856185638226024E-2</v>
      </c>
      <c r="G26" s="616">
        <v>3.3402212845211866E-2</v>
      </c>
    </row>
    <row r="27" spans="1:7" ht="15">
      <c r="A27" s="430">
        <v>16</v>
      </c>
      <c r="B27" s="14" t="s">
        <v>130</v>
      </c>
      <c r="C27" s="680">
        <v>-2.7285869966374263E-2</v>
      </c>
      <c r="D27" s="616">
        <v>-2.169529067629062E-2</v>
      </c>
      <c r="E27" s="616">
        <v>-2.2022216355456127E-2</v>
      </c>
      <c r="F27" s="616">
        <v>-0.11559692850793706</v>
      </c>
      <c r="G27" s="616">
        <v>-0.13130846296029966</v>
      </c>
    </row>
    <row r="28" spans="1:7" ht="15">
      <c r="A28" s="430">
        <v>17</v>
      </c>
      <c r="B28" s="14" t="s">
        <v>129</v>
      </c>
      <c r="C28" s="680">
        <v>9.4960918753060515E-3</v>
      </c>
      <c r="D28" s="616">
        <v>1.3486422529862851E-2</v>
      </c>
      <c r="E28" s="616">
        <v>1.2533466772735015E-2</v>
      </c>
      <c r="F28" s="616">
        <v>3.9127081638580509E-2</v>
      </c>
      <c r="G28" s="616">
        <v>4.4232596463031432E-2</v>
      </c>
    </row>
    <row r="29" spans="1:7" ht="15">
      <c r="A29" s="430">
        <v>18</v>
      </c>
      <c r="B29" s="14" t="s">
        <v>269</v>
      </c>
      <c r="C29" s="680">
        <v>3.0081747067863306E-3</v>
      </c>
      <c r="D29" s="616">
        <v>7.0825375862007142E-2</v>
      </c>
      <c r="E29" s="616">
        <v>0.10304915402325415</v>
      </c>
      <c r="F29" s="616">
        <v>-6.0625746697740339E-2</v>
      </c>
      <c r="G29" s="616">
        <v>-0.10992833803176086</v>
      </c>
    </row>
    <row r="30" spans="1:7" ht="15">
      <c r="A30" s="430">
        <v>19</v>
      </c>
      <c r="B30" s="14" t="s">
        <v>270</v>
      </c>
      <c r="C30" s="680">
        <v>4.545345583083853E-3</v>
      </c>
      <c r="D30" s="616">
        <v>0.10929745020189671</v>
      </c>
      <c r="E30" s="616">
        <v>0.16258689595268488</v>
      </c>
      <c r="F30" s="616">
        <v>-0.18928870587373323</v>
      </c>
      <c r="G30" s="616">
        <v>-0.38465596238470484</v>
      </c>
    </row>
    <row r="31" spans="1:7">
      <c r="A31" s="13"/>
      <c r="B31" s="220" t="s">
        <v>349</v>
      </c>
      <c r="C31" s="559"/>
      <c r="D31" s="559"/>
      <c r="E31" s="559"/>
      <c r="F31" s="559"/>
      <c r="G31" s="559"/>
    </row>
    <row r="32" spans="1:7" ht="15">
      <c r="A32" s="430">
        <v>20</v>
      </c>
      <c r="B32" s="14" t="s">
        <v>128</v>
      </c>
      <c r="C32" s="680">
        <v>0.24436036975216371</v>
      </c>
      <c r="D32" s="616">
        <v>0.17969019722728147</v>
      </c>
      <c r="E32" s="616">
        <v>0.16460537794558727</v>
      </c>
      <c r="F32" s="616">
        <v>0.14369045381341716</v>
      </c>
      <c r="G32" s="616">
        <v>9.9947136602163519E-2</v>
      </c>
    </row>
    <row r="33" spans="1:7" ht="15" customHeight="1">
      <c r="A33" s="430">
        <v>21</v>
      </c>
      <c r="B33" s="14" t="s">
        <v>127</v>
      </c>
      <c r="C33" s="680">
        <v>0.11923139489189029</v>
      </c>
      <c r="D33" s="616">
        <v>9.5221268061290443E-2</v>
      </c>
      <c r="E33" s="616">
        <v>8.9079291397833008E-2</v>
      </c>
      <c r="F33" s="616">
        <v>7.8625097987918072E-2</v>
      </c>
      <c r="G33" s="616">
        <v>6.1807935696612401E-2</v>
      </c>
    </row>
    <row r="34" spans="1:7" ht="15">
      <c r="A34" s="430">
        <v>22</v>
      </c>
      <c r="B34" s="14" t="s">
        <v>126</v>
      </c>
      <c r="C34" s="680">
        <v>0.57138100843410145</v>
      </c>
      <c r="D34" s="616">
        <v>0.56554904296970487</v>
      </c>
      <c r="E34" s="616">
        <v>0.57238374285292037</v>
      </c>
      <c r="F34" s="616">
        <v>0.5458272598687649</v>
      </c>
      <c r="G34" s="616">
        <v>0.56487382793667418</v>
      </c>
    </row>
    <row r="35" spans="1:7" ht="15" customHeight="1">
      <c r="A35" s="430">
        <v>23</v>
      </c>
      <c r="B35" s="14" t="s">
        <v>125</v>
      </c>
      <c r="C35" s="680">
        <v>0.43531228825262114</v>
      </c>
      <c r="D35" s="616">
        <v>0.40942069943244158</v>
      </c>
      <c r="E35" s="616">
        <v>0.3949484558699376</v>
      </c>
      <c r="F35" s="616">
        <v>0.41139065757592502</v>
      </c>
      <c r="G35" s="616">
        <v>0.43628267214717148</v>
      </c>
    </row>
    <row r="36" spans="1:7" ht="15">
      <c r="A36" s="430">
        <v>24</v>
      </c>
      <c r="B36" s="14" t="s">
        <v>124</v>
      </c>
      <c r="C36" s="680">
        <v>-0.22043031646959352</v>
      </c>
      <c r="D36" s="616">
        <v>-0.2003711101024041</v>
      </c>
      <c r="E36" s="616">
        <v>-0.14695758693704716</v>
      </c>
      <c r="F36" s="616">
        <v>-0.83676043120080723</v>
      </c>
      <c r="G36" s="616">
        <v>-0.81266548764717739</v>
      </c>
    </row>
    <row r="37" spans="1:7" ht="15" customHeight="1">
      <c r="A37" s="13"/>
      <c r="B37" s="220" t="s">
        <v>350</v>
      </c>
      <c r="C37" s="559"/>
      <c r="D37" s="559"/>
      <c r="E37" s="559"/>
      <c r="F37" s="559"/>
      <c r="G37" s="559"/>
    </row>
    <row r="38" spans="1:7" ht="15" customHeight="1">
      <c r="A38" s="430">
        <v>25</v>
      </c>
      <c r="B38" s="14" t="s">
        <v>123</v>
      </c>
      <c r="C38" s="680">
        <v>0.34779090227790938</v>
      </c>
      <c r="D38" s="616">
        <v>0.32951991649475171</v>
      </c>
      <c r="E38" s="616">
        <v>0.2567366267956892</v>
      </c>
      <c r="F38" s="616">
        <v>0.22791638290306998</v>
      </c>
      <c r="G38" s="616">
        <v>0.17769890976607933</v>
      </c>
    </row>
    <row r="39" spans="1:7" ht="15" customHeight="1">
      <c r="A39" s="430">
        <v>26</v>
      </c>
      <c r="B39" s="14" t="s">
        <v>122</v>
      </c>
      <c r="C39" s="680">
        <v>0.83123734841034058</v>
      </c>
      <c r="D39" s="616">
        <v>0.82901225411972035</v>
      </c>
      <c r="E39" s="616">
        <v>0.8264716917454088</v>
      </c>
      <c r="F39" s="616">
        <v>0.8236972216262729</v>
      </c>
      <c r="G39" s="616">
        <v>0.85733926382005543</v>
      </c>
    </row>
    <row r="40" spans="1:7" ht="15" customHeight="1">
      <c r="A40" s="430">
        <v>27</v>
      </c>
      <c r="B40" s="14" t="s">
        <v>121</v>
      </c>
      <c r="C40" s="680">
        <v>4.1097076542233629E-2</v>
      </c>
      <c r="D40" s="616">
        <v>4.3906736744275754E-2</v>
      </c>
      <c r="E40" s="616">
        <v>4.9140712377367501E-2</v>
      </c>
      <c r="F40" s="616">
        <v>5.1056201995231996E-2</v>
      </c>
      <c r="G40" s="616">
        <v>5.2112615909823246E-2</v>
      </c>
    </row>
    <row r="41" spans="1:7" ht="15" customHeight="1">
      <c r="A41" s="431"/>
      <c r="B41" s="220" t="s">
        <v>393</v>
      </c>
      <c r="C41" s="559"/>
      <c r="D41" s="559"/>
      <c r="E41" s="559"/>
      <c r="F41" s="559"/>
      <c r="G41" s="559"/>
    </row>
    <row r="42" spans="1:7" ht="15">
      <c r="A42" s="430">
        <v>28</v>
      </c>
      <c r="B42" s="14" t="s">
        <v>376</v>
      </c>
      <c r="C42" s="681">
        <v>137662621.34759998</v>
      </c>
      <c r="D42" s="617">
        <v>134371369.78870001</v>
      </c>
      <c r="E42" s="617">
        <v>106294055</v>
      </c>
      <c r="F42" s="617">
        <v>99326713.538000003</v>
      </c>
      <c r="G42" s="617">
        <v>94006183.738099992</v>
      </c>
    </row>
    <row r="43" spans="1:7" ht="15" customHeight="1">
      <c r="A43" s="430">
        <v>29</v>
      </c>
      <c r="B43" s="14" t="s">
        <v>388</v>
      </c>
      <c r="C43" s="681">
        <v>30592189.450344253</v>
      </c>
      <c r="D43" s="617">
        <v>33342737.175284494</v>
      </c>
      <c r="E43" s="617">
        <v>40393399</v>
      </c>
      <c r="F43" s="617">
        <v>38373947.734166145</v>
      </c>
      <c r="G43" s="617">
        <v>44215640.588050902</v>
      </c>
    </row>
    <row r="44" spans="1:7" ht="15" customHeight="1">
      <c r="A44" s="468">
        <v>30</v>
      </c>
      <c r="B44" s="469" t="s">
        <v>377</v>
      </c>
      <c r="C44" s="680">
        <f>C42/C43</f>
        <v>4.4999270670393576</v>
      </c>
      <c r="D44" s="616">
        <v>4.0300041679932503</v>
      </c>
      <c r="E44" s="616">
        <v>2.631470924246806</v>
      </c>
      <c r="F44" s="616">
        <v>2.5883892432981224</v>
      </c>
      <c r="G44" s="616">
        <v>2.1260844010819282</v>
      </c>
    </row>
    <row r="45" spans="1:7" ht="15" customHeight="1">
      <c r="A45" s="468"/>
      <c r="B45" s="220" t="s">
        <v>495</v>
      </c>
      <c r="C45" s="559"/>
      <c r="D45" s="559"/>
      <c r="E45" s="559"/>
      <c r="F45" s="559"/>
      <c r="G45" s="559"/>
    </row>
    <row r="46" spans="1:7" ht="15" customHeight="1">
      <c r="A46" s="468">
        <v>31</v>
      </c>
      <c r="B46" s="469" t="s">
        <v>502</v>
      </c>
      <c r="C46" s="592">
        <v>341912507.95999998</v>
      </c>
      <c r="D46" s="592">
        <v>348163384.24154007</v>
      </c>
      <c r="E46" s="592">
        <v>356775976.36613995</v>
      </c>
      <c r="F46" s="592">
        <v>356469174.88169992</v>
      </c>
      <c r="G46" s="592">
        <v>375259529.31752008</v>
      </c>
    </row>
    <row r="47" spans="1:7" ht="15" customHeight="1">
      <c r="A47" s="468">
        <v>32</v>
      </c>
      <c r="B47" s="469" t="s">
        <v>517</v>
      </c>
      <c r="C47" s="592">
        <v>195808685.04223257</v>
      </c>
      <c r="D47" s="592">
        <v>206747554.41234326</v>
      </c>
      <c r="E47" s="592">
        <v>229654932.88317424</v>
      </c>
      <c r="F47" s="592">
        <v>251401668.21025649</v>
      </c>
      <c r="G47" s="592">
        <v>260970387.62678415</v>
      </c>
    </row>
    <row r="48" spans="1:7" ht="15.75" thickBot="1">
      <c r="A48" s="432">
        <v>33</v>
      </c>
      <c r="B48" s="222" t="s">
        <v>535</v>
      </c>
      <c r="C48" s="639">
        <f>C46/C47</f>
        <v>1.7461559883631073</v>
      </c>
      <c r="D48" s="560">
        <v>1.6840024310379653</v>
      </c>
      <c r="E48" s="560">
        <v>1.5535306465532459</v>
      </c>
      <c r="F48" s="560">
        <v>1.4179268475799118</v>
      </c>
      <c r="G48" s="560">
        <v>1.4379391191853605</v>
      </c>
    </row>
    <row r="49" spans="1:3">
      <c r="A49" s="16"/>
      <c r="C49" s="682"/>
    </row>
    <row r="50" spans="1:3" ht="38.25">
      <c r="B50" s="299" t="s">
        <v>477</v>
      </c>
      <c r="C50" s="683"/>
    </row>
    <row r="51" spans="1:3" ht="51">
      <c r="B51" s="299" t="s">
        <v>392</v>
      </c>
      <c r="C51" s="682"/>
    </row>
    <row r="52" spans="1:3">
      <c r="C52" s="682"/>
    </row>
    <row r="53" spans="1:3">
      <c r="B53" s="298"/>
      <c r="C53" s="682"/>
    </row>
    <row r="54" spans="1:3">
      <c r="C54" s="682"/>
    </row>
    <row r="55" spans="1:3">
      <c r="C55" s="682"/>
    </row>
    <row r="56" spans="1:3">
      <c r="C56" s="682"/>
    </row>
    <row r="57" spans="1:3">
      <c r="C57" s="682"/>
    </row>
    <row r="58" spans="1:3">
      <c r="C58" s="682"/>
    </row>
    <row r="59" spans="1:3">
      <c r="C59" s="682"/>
    </row>
    <row r="60" spans="1:3">
      <c r="C60" s="682"/>
    </row>
    <row r="61" spans="1:3">
      <c r="C61" s="682"/>
    </row>
    <row r="62" spans="1:3">
      <c r="C62" s="682"/>
    </row>
    <row r="63" spans="1:3">
      <c r="C63" s="682"/>
    </row>
    <row r="64" spans="1:3">
      <c r="C64" s="682"/>
    </row>
    <row r="65" spans="3:3">
      <c r="C65" s="682"/>
    </row>
    <row r="66" spans="3:3">
      <c r="C66" s="682"/>
    </row>
    <row r="67" spans="3:3">
      <c r="C67" s="682"/>
    </row>
    <row r="68" spans="3:3">
      <c r="C68" s="682"/>
    </row>
    <row r="69" spans="3:3">
      <c r="C69" s="682"/>
    </row>
    <row r="70" spans="3:3">
      <c r="C70" s="682"/>
    </row>
    <row r="71" spans="3:3">
      <c r="C71" s="682"/>
    </row>
    <row r="72" spans="3:3">
      <c r="C72" s="682"/>
    </row>
    <row r="73" spans="3:3">
      <c r="C73" s="682"/>
    </row>
    <row r="74" spans="3:3">
      <c r="C74" s="682"/>
    </row>
    <row r="75" spans="3:3">
      <c r="C75" s="682"/>
    </row>
    <row r="76" spans="3:3">
      <c r="C76" s="682"/>
    </row>
    <row r="77" spans="3:3">
      <c r="C77" s="682"/>
    </row>
    <row r="78" spans="3:3">
      <c r="C78" s="682"/>
    </row>
    <row r="79" spans="3:3">
      <c r="C79" s="682"/>
    </row>
    <row r="80" spans="3:3">
      <c r="C80" s="682"/>
    </row>
    <row r="81" spans="3:3">
      <c r="C81" s="682"/>
    </row>
    <row r="82" spans="3:3">
      <c r="C82" s="682"/>
    </row>
    <row r="83" spans="3:3">
      <c r="C83" s="682"/>
    </row>
    <row r="84" spans="3:3">
      <c r="C84" s="682"/>
    </row>
    <row r="85" spans="3:3">
      <c r="C85" s="682"/>
    </row>
    <row r="86" spans="3:3">
      <c r="C86" s="682"/>
    </row>
    <row r="87" spans="3:3">
      <c r="C87" s="682"/>
    </row>
    <row r="88" spans="3:3">
      <c r="C88" s="682"/>
    </row>
    <row r="89" spans="3:3">
      <c r="C89" s="682"/>
    </row>
    <row r="90" spans="3:3">
      <c r="C90" s="682"/>
    </row>
    <row r="91" spans="3:3">
      <c r="C91" s="682"/>
    </row>
    <row r="92" spans="3:3">
      <c r="C92" s="682"/>
    </row>
    <row r="93" spans="3:3">
      <c r="C93" s="682"/>
    </row>
    <row r="94" spans="3:3">
      <c r="C94" s="682"/>
    </row>
    <row r="95" spans="3:3">
      <c r="C95" s="682"/>
    </row>
    <row r="96" spans="3:3">
      <c r="C96" s="682"/>
    </row>
    <row r="97" spans="3:3">
      <c r="C97" s="682"/>
    </row>
    <row r="98" spans="3:3">
      <c r="C98" s="682"/>
    </row>
    <row r="99" spans="3:3">
      <c r="C99" s="682"/>
    </row>
    <row r="100" spans="3:3">
      <c r="C100" s="682"/>
    </row>
    <row r="101" spans="3:3">
      <c r="C101" s="682"/>
    </row>
    <row r="102" spans="3:3">
      <c r="C102" s="682"/>
    </row>
    <row r="103" spans="3:3">
      <c r="C103" s="682"/>
    </row>
    <row r="104" spans="3:3">
      <c r="C104" s="682"/>
    </row>
    <row r="105" spans="3:3">
      <c r="C105" s="682"/>
    </row>
    <row r="106" spans="3:3">
      <c r="C106" s="682"/>
    </row>
    <row r="107" spans="3:3">
      <c r="C107" s="682"/>
    </row>
    <row r="108" spans="3:3">
      <c r="C108" s="682"/>
    </row>
    <row r="109" spans="3:3">
      <c r="C109" s="682"/>
    </row>
    <row r="110" spans="3:3">
      <c r="C110" s="682"/>
    </row>
    <row r="111" spans="3:3">
      <c r="C111" s="682"/>
    </row>
    <row r="112" spans="3:3">
      <c r="C112" s="682"/>
    </row>
  </sheetData>
  <pageMargins left="0.7" right="0.7" top="0.75" bottom="0.75" header="0.3" footer="0.3"/>
  <pageSetup paperSize="9" scale="6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40625" defaultRowHeight="12.75"/>
  <cols>
    <col min="1" max="1" width="11.85546875" style="480" bestFit="1" customWidth="1"/>
    <col min="2" max="2" width="94.7109375" style="480" customWidth="1"/>
    <col min="3" max="3" width="15.5703125" style="480" bestFit="1" customWidth="1"/>
    <col min="4" max="5" width="18.85546875" style="480" bestFit="1" customWidth="1"/>
    <col min="6" max="6" width="19.28515625" style="480" bestFit="1" customWidth="1"/>
    <col min="7" max="7" width="28.7109375" style="480" bestFit="1" customWidth="1"/>
    <col min="8" max="8" width="17.42578125" style="480" bestFit="1" customWidth="1"/>
    <col min="9" max="16384" width="9.140625" style="480"/>
  </cols>
  <sheetData>
    <row r="1" spans="1:8" ht="13.5">
      <c r="A1" s="470" t="s">
        <v>30</v>
      </c>
      <c r="B1" s="3" t="str">
        <f>'Info '!C2</f>
        <v>JSC "VTB Bank (Georgia)"</v>
      </c>
    </row>
    <row r="2" spans="1:8" ht="13.5">
      <c r="A2" s="471" t="s">
        <v>31</v>
      </c>
      <c r="B2" s="507">
        <f>'1. key ratios '!B2</f>
        <v>45199</v>
      </c>
    </row>
    <row r="3" spans="1:8">
      <c r="A3" s="472" t="s">
        <v>542</v>
      </c>
    </row>
    <row r="5" spans="1:8" ht="15" customHeight="1">
      <c r="A5" s="753" t="s">
        <v>543</v>
      </c>
      <c r="B5" s="754"/>
      <c r="C5" s="759" t="s">
        <v>544</v>
      </c>
      <c r="D5" s="760"/>
      <c r="E5" s="760"/>
      <c r="F5" s="760"/>
      <c r="G5" s="760"/>
      <c r="H5" s="761"/>
    </row>
    <row r="6" spans="1:8">
      <c r="A6" s="755"/>
      <c r="B6" s="756"/>
      <c r="C6" s="762"/>
      <c r="D6" s="763"/>
      <c r="E6" s="763"/>
      <c r="F6" s="763"/>
      <c r="G6" s="763"/>
      <c r="H6" s="764"/>
    </row>
    <row r="7" spans="1:8">
      <c r="A7" s="757"/>
      <c r="B7" s="758"/>
      <c r="C7" s="504" t="s">
        <v>545</v>
      </c>
      <c r="D7" s="504" t="s">
        <v>546</v>
      </c>
      <c r="E7" s="504" t="s">
        <v>547</v>
      </c>
      <c r="F7" s="504" t="s">
        <v>548</v>
      </c>
      <c r="G7" s="504" t="s">
        <v>549</v>
      </c>
      <c r="H7" s="504" t="s">
        <v>107</v>
      </c>
    </row>
    <row r="8" spans="1:8">
      <c r="A8" s="474">
        <v>1</v>
      </c>
      <c r="B8" s="473" t="s">
        <v>94</v>
      </c>
      <c r="C8" s="584">
        <v>351</v>
      </c>
      <c r="D8" s="584">
        <v>0.36000000000001364</v>
      </c>
      <c r="E8" s="584">
        <v>0</v>
      </c>
      <c r="F8" s="584">
        <v>0</v>
      </c>
      <c r="G8" s="584"/>
      <c r="H8" s="627">
        <f>SUM(C8:G8)</f>
        <v>351.36</v>
      </c>
    </row>
    <row r="9" spans="1:8">
      <c r="A9" s="474">
        <v>2</v>
      </c>
      <c r="B9" s="473" t="s">
        <v>95</v>
      </c>
      <c r="C9" s="584"/>
      <c r="D9" s="584"/>
      <c r="E9" s="584"/>
      <c r="F9" s="584"/>
      <c r="G9" s="584"/>
      <c r="H9" s="627">
        <f t="shared" ref="H9:H21" si="0">SUM(C9:G9)</f>
        <v>0</v>
      </c>
    </row>
    <row r="10" spans="1:8">
      <c r="A10" s="474">
        <v>3</v>
      </c>
      <c r="B10" s="473" t="s">
        <v>267</v>
      </c>
      <c r="C10" s="584"/>
      <c r="D10" s="584"/>
      <c r="E10" s="584"/>
      <c r="F10" s="584"/>
      <c r="G10" s="584"/>
      <c r="H10" s="627">
        <f t="shared" si="0"/>
        <v>0</v>
      </c>
    </row>
    <row r="11" spans="1:8">
      <c r="A11" s="474">
        <v>4</v>
      </c>
      <c r="B11" s="473" t="s">
        <v>96</v>
      </c>
      <c r="C11" s="584"/>
      <c r="D11" s="584"/>
      <c r="E11" s="584"/>
      <c r="F11" s="584"/>
      <c r="G11" s="584"/>
      <c r="H11" s="627">
        <f t="shared" si="0"/>
        <v>0</v>
      </c>
    </row>
    <row r="12" spans="1:8">
      <c r="A12" s="474">
        <v>5</v>
      </c>
      <c r="B12" s="473" t="s">
        <v>97</v>
      </c>
      <c r="C12" s="584"/>
      <c r="D12" s="584"/>
      <c r="E12" s="584"/>
      <c r="F12" s="584"/>
      <c r="G12" s="584"/>
      <c r="H12" s="627">
        <f t="shared" si="0"/>
        <v>0</v>
      </c>
    </row>
    <row r="13" spans="1:8">
      <c r="A13" s="474">
        <v>6</v>
      </c>
      <c r="B13" s="473" t="s">
        <v>98</v>
      </c>
      <c r="C13" s="584">
        <v>6297445.8399999999</v>
      </c>
      <c r="D13" s="584">
        <v>113962.74</v>
      </c>
      <c r="E13" s="584">
        <v>0</v>
      </c>
      <c r="F13" s="584">
        <v>0</v>
      </c>
      <c r="G13" s="584"/>
      <c r="H13" s="627">
        <f t="shared" si="0"/>
        <v>6411408.5800000001</v>
      </c>
    </row>
    <row r="14" spans="1:8">
      <c r="A14" s="474">
        <v>7</v>
      </c>
      <c r="B14" s="473" t="s">
        <v>99</v>
      </c>
      <c r="C14" s="584">
        <v>0</v>
      </c>
      <c r="D14" s="584">
        <v>35580051.4256</v>
      </c>
      <c r="E14" s="584">
        <v>73242620.431199923</v>
      </c>
      <c r="F14" s="584">
        <v>36274587.962200001</v>
      </c>
      <c r="G14" s="584">
        <v>24999523.489</v>
      </c>
      <c r="H14" s="627">
        <f t="shared" si="0"/>
        <v>170096783.30799994</v>
      </c>
    </row>
    <row r="15" spans="1:8">
      <c r="A15" s="474">
        <v>8</v>
      </c>
      <c r="B15" s="473" t="s">
        <v>100</v>
      </c>
      <c r="C15" s="584">
        <v>0</v>
      </c>
      <c r="D15" s="584">
        <v>0</v>
      </c>
      <c r="E15" s="584">
        <v>0</v>
      </c>
      <c r="F15" s="584">
        <v>0</v>
      </c>
      <c r="G15" s="584">
        <v>0</v>
      </c>
      <c r="H15" s="627">
        <f t="shared" si="0"/>
        <v>0</v>
      </c>
    </row>
    <row r="16" spans="1:8">
      <c r="A16" s="474">
        <v>9</v>
      </c>
      <c r="B16" s="473" t="s">
        <v>101</v>
      </c>
      <c r="C16" s="584">
        <v>0</v>
      </c>
      <c r="D16" s="584">
        <v>38633.977299999999</v>
      </c>
      <c r="E16" s="584">
        <v>1416998.7593</v>
      </c>
      <c r="F16" s="584">
        <v>5777930.9869999997</v>
      </c>
      <c r="G16" s="584">
        <v>0</v>
      </c>
      <c r="H16" s="627">
        <f t="shared" si="0"/>
        <v>7233563.7236000001</v>
      </c>
    </row>
    <row r="17" spans="1:8">
      <c r="A17" s="474">
        <v>10</v>
      </c>
      <c r="B17" s="508" t="s">
        <v>561</v>
      </c>
      <c r="C17" s="584">
        <v>0</v>
      </c>
      <c r="D17" s="584">
        <v>3721553.8232999998</v>
      </c>
      <c r="E17" s="584">
        <v>18866541.182700001</v>
      </c>
      <c r="F17" s="584">
        <v>558717.19680000003</v>
      </c>
      <c r="G17" s="584">
        <v>24999523.489</v>
      </c>
      <c r="H17" s="627">
        <f t="shared" si="0"/>
        <v>48146335.691799998</v>
      </c>
    </row>
    <row r="18" spans="1:8">
      <c r="A18" s="474">
        <v>11</v>
      </c>
      <c r="B18" s="473" t="s">
        <v>103</v>
      </c>
      <c r="C18" s="584">
        <v>0</v>
      </c>
      <c r="D18" s="584">
        <v>0</v>
      </c>
      <c r="E18" s="584">
        <v>0</v>
      </c>
      <c r="F18" s="584">
        <v>0</v>
      </c>
      <c r="G18" s="584">
        <v>0</v>
      </c>
      <c r="H18" s="627">
        <f t="shared" si="0"/>
        <v>0</v>
      </c>
    </row>
    <row r="19" spans="1:8">
      <c r="A19" s="474">
        <v>12</v>
      </c>
      <c r="B19" s="473" t="s">
        <v>104</v>
      </c>
      <c r="C19" s="584"/>
      <c r="D19" s="584"/>
      <c r="E19" s="584"/>
      <c r="F19" s="584"/>
      <c r="G19" s="584"/>
      <c r="H19" s="627">
        <f t="shared" si="0"/>
        <v>0</v>
      </c>
    </row>
    <row r="20" spans="1:8">
      <c r="A20" s="474">
        <v>13</v>
      </c>
      <c r="B20" s="473" t="s">
        <v>245</v>
      </c>
      <c r="C20" s="584"/>
      <c r="D20" s="584"/>
      <c r="E20" s="584"/>
      <c r="F20" s="584"/>
      <c r="G20" s="584"/>
      <c r="H20" s="627">
        <f t="shared" si="0"/>
        <v>0</v>
      </c>
    </row>
    <row r="21" spans="1:8">
      <c r="A21" s="474">
        <v>14</v>
      </c>
      <c r="B21" s="473" t="s">
        <v>106</v>
      </c>
      <c r="C21" s="584">
        <v>139925943</v>
      </c>
      <c r="D21" s="584">
        <v>17509890.299534008</v>
      </c>
      <c r="E21" s="584">
        <v>2037004.7324000001</v>
      </c>
      <c r="F21" s="584">
        <v>0</v>
      </c>
      <c r="G21" s="584">
        <v>47714243.289415993</v>
      </c>
      <c r="H21" s="627">
        <f t="shared" si="0"/>
        <v>207187081.32135001</v>
      </c>
    </row>
    <row r="22" spans="1:8">
      <c r="A22" s="475">
        <v>15</v>
      </c>
      <c r="B22" s="482" t="s">
        <v>107</v>
      </c>
      <c r="C22" s="627">
        <f>SUM(C18:C21)+SUM(C8:C16)</f>
        <v>146223739.84</v>
      </c>
      <c r="D22" s="627">
        <f t="shared" ref="D22:G22" si="1">SUM(D18:D21)+SUM(D8:D16)</f>
        <v>53242538.802434012</v>
      </c>
      <c r="E22" s="627">
        <f t="shared" si="1"/>
        <v>76696623.922899917</v>
      </c>
      <c r="F22" s="627">
        <f t="shared" si="1"/>
        <v>42052518.949200004</v>
      </c>
      <c r="G22" s="627">
        <f t="shared" si="1"/>
        <v>72713766.778415993</v>
      </c>
      <c r="H22" s="627">
        <f>SUM(H18:H21)+SUM(H8:H16)</f>
        <v>390929188.29294991</v>
      </c>
    </row>
    <row r="23" spans="1:8">
      <c r="H23" s="619">
        <f>H22-'13. CRME '!C22</f>
        <v>0.95226991176605225</v>
      </c>
    </row>
    <row r="26" spans="1:8" ht="38.25">
      <c r="B26" s="509"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zoomScale="70" zoomScaleNormal="70" workbookViewId="0">
      <selection activeCell="C7" sqref="C7:H22"/>
    </sheetView>
  </sheetViews>
  <sheetFormatPr defaultColWidth="9.140625" defaultRowHeight="12.75"/>
  <cols>
    <col min="1" max="1" width="11.85546875" style="510" bestFit="1" customWidth="1"/>
    <col min="2" max="2" width="88" style="480" customWidth="1"/>
    <col min="3" max="3" width="22.42578125" style="480" customWidth="1"/>
    <col min="4" max="4" width="23.5703125" style="480" customWidth="1"/>
    <col min="5" max="7" width="15.28515625" style="480" customWidth="1"/>
    <col min="8" max="8" width="16.42578125" style="480" customWidth="1"/>
    <col min="9" max="9" width="14.28515625" style="480" bestFit="1" customWidth="1"/>
    <col min="10" max="16384" width="9.140625" style="480"/>
  </cols>
  <sheetData>
    <row r="1" spans="1:9" ht="13.5">
      <c r="A1" s="470" t="s">
        <v>30</v>
      </c>
      <c r="B1" s="3" t="str">
        <f>'Info '!C2</f>
        <v>JSC "VTB Bank (Georgia)"</v>
      </c>
    </row>
    <row r="2" spans="1:9" ht="13.5">
      <c r="A2" s="471" t="s">
        <v>31</v>
      </c>
      <c r="B2" s="507">
        <f>'1. key ratios '!B2</f>
        <v>45199</v>
      </c>
    </row>
    <row r="3" spans="1:9">
      <c r="A3" s="472" t="s">
        <v>550</v>
      </c>
    </row>
    <row r="4" spans="1:9">
      <c r="C4" s="511" t="s">
        <v>0</v>
      </c>
      <c r="D4" s="511" t="s">
        <v>1</v>
      </c>
      <c r="E4" s="511" t="s">
        <v>2</v>
      </c>
      <c r="F4" s="511" t="s">
        <v>3</v>
      </c>
      <c r="G4" s="511" t="s">
        <v>4</v>
      </c>
      <c r="H4" s="511" t="s">
        <v>5</v>
      </c>
      <c r="I4" s="511" t="s">
        <v>8</v>
      </c>
    </row>
    <row r="5" spans="1:9" ht="44.25" customHeight="1">
      <c r="A5" s="753" t="s">
        <v>551</v>
      </c>
      <c r="B5" s="754"/>
      <c r="C5" s="767" t="s">
        <v>552</v>
      </c>
      <c r="D5" s="767"/>
      <c r="E5" s="767" t="s">
        <v>553</v>
      </c>
      <c r="F5" s="767" t="s">
        <v>554</v>
      </c>
      <c r="G5" s="765" t="s">
        <v>555</v>
      </c>
      <c r="H5" s="765" t="s">
        <v>556</v>
      </c>
      <c r="I5" s="512" t="s">
        <v>557</v>
      </c>
    </row>
    <row r="6" spans="1:9" ht="60" customHeight="1">
      <c r="A6" s="757"/>
      <c r="B6" s="758"/>
      <c r="C6" s="500" t="s">
        <v>558</v>
      </c>
      <c r="D6" s="500" t="s">
        <v>559</v>
      </c>
      <c r="E6" s="767"/>
      <c r="F6" s="767"/>
      <c r="G6" s="766"/>
      <c r="H6" s="766"/>
      <c r="I6" s="512" t="s">
        <v>560</v>
      </c>
    </row>
    <row r="7" spans="1:9">
      <c r="A7" s="478">
        <v>1</v>
      </c>
      <c r="B7" s="473" t="s">
        <v>94</v>
      </c>
      <c r="C7" s="585"/>
      <c r="D7" s="585">
        <v>351</v>
      </c>
      <c r="E7" s="586"/>
      <c r="F7" s="586"/>
      <c r="G7" s="586"/>
      <c r="H7" s="585"/>
      <c r="I7" s="477">
        <f t="shared" ref="I7:I23" si="0">C7+D7-E7-F7-G7</f>
        <v>351</v>
      </c>
    </row>
    <row r="8" spans="1:9">
      <c r="A8" s="478">
        <v>2</v>
      </c>
      <c r="B8" s="473" t="s">
        <v>95</v>
      </c>
      <c r="C8" s="585"/>
      <c r="D8" s="585"/>
      <c r="E8" s="586"/>
      <c r="F8" s="586"/>
      <c r="G8" s="586"/>
      <c r="H8" s="585"/>
      <c r="I8" s="477">
        <f t="shared" si="0"/>
        <v>0</v>
      </c>
    </row>
    <row r="9" spans="1:9">
      <c r="A9" s="478">
        <v>3</v>
      </c>
      <c r="B9" s="473" t="s">
        <v>267</v>
      </c>
      <c r="C9" s="585"/>
      <c r="D9" s="585"/>
      <c r="E9" s="586"/>
      <c r="F9" s="586"/>
      <c r="G9" s="586"/>
      <c r="H9" s="585"/>
      <c r="I9" s="477">
        <f t="shared" si="0"/>
        <v>0</v>
      </c>
    </row>
    <row r="10" spans="1:9">
      <c r="A10" s="478">
        <v>4</v>
      </c>
      <c r="B10" s="473" t="s">
        <v>96</v>
      </c>
      <c r="C10" s="585"/>
      <c r="D10" s="585"/>
      <c r="E10" s="586"/>
      <c r="F10" s="586"/>
      <c r="G10" s="586"/>
      <c r="H10" s="585"/>
      <c r="I10" s="477">
        <f t="shared" si="0"/>
        <v>0</v>
      </c>
    </row>
    <row r="11" spans="1:9">
      <c r="A11" s="478">
        <v>5</v>
      </c>
      <c r="B11" s="473" t="s">
        <v>97</v>
      </c>
      <c r="C11" s="585"/>
      <c r="D11" s="585"/>
      <c r="E11" s="586"/>
      <c r="F11" s="586"/>
      <c r="G11" s="586"/>
      <c r="H11" s="585"/>
      <c r="I11" s="477">
        <f t="shared" si="0"/>
        <v>0</v>
      </c>
    </row>
    <row r="12" spans="1:9">
      <c r="A12" s="478">
        <v>6</v>
      </c>
      <c r="B12" s="473" t="s">
        <v>98</v>
      </c>
      <c r="C12" s="585"/>
      <c r="D12" s="585">
        <v>6411408</v>
      </c>
      <c r="E12" s="586"/>
      <c r="F12" s="586"/>
      <c r="G12" s="586"/>
      <c r="H12" s="585"/>
      <c r="I12" s="477">
        <f>C12+D12-E12-F12-G12</f>
        <v>6411408</v>
      </c>
    </row>
    <row r="13" spans="1:9">
      <c r="A13" s="478">
        <v>7</v>
      </c>
      <c r="B13" s="473" t="s">
        <v>99</v>
      </c>
      <c r="C13" s="585">
        <v>47683458.356799997</v>
      </c>
      <c r="D13" s="585">
        <v>143068501.66949999</v>
      </c>
      <c r="E13" s="586">
        <v>20802820.251800001</v>
      </c>
      <c r="F13" s="586">
        <v>2108525.8210999998</v>
      </c>
      <c r="G13" s="586">
        <v>0</v>
      </c>
      <c r="H13" s="620">
        <v>0</v>
      </c>
      <c r="I13" s="477">
        <f t="shared" si="0"/>
        <v>167840613.95339999</v>
      </c>
    </row>
    <row r="14" spans="1:9">
      <c r="A14" s="478">
        <v>8</v>
      </c>
      <c r="B14" s="473" t="s">
        <v>100</v>
      </c>
      <c r="C14" s="585">
        <v>487328.3199</v>
      </c>
      <c r="D14" s="585">
        <v>0</v>
      </c>
      <c r="E14" s="586">
        <v>339684.79840000003</v>
      </c>
      <c r="F14" s="586">
        <v>0</v>
      </c>
      <c r="G14" s="586">
        <v>0</v>
      </c>
      <c r="H14" s="620">
        <v>0</v>
      </c>
      <c r="I14" s="477">
        <f t="shared" si="0"/>
        <v>147643.52149999997</v>
      </c>
    </row>
    <row r="15" spans="1:9">
      <c r="A15" s="478">
        <v>9</v>
      </c>
      <c r="B15" s="473" t="s">
        <v>101</v>
      </c>
      <c r="C15" s="585">
        <v>87346.161999999997</v>
      </c>
      <c r="D15" s="585">
        <v>7328012.5483999997</v>
      </c>
      <c r="E15" s="586">
        <v>181794.9871</v>
      </c>
      <c r="F15" s="586">
        <v>113891.26949999999</v>
      </c>
      <c r="G15" s="586">
        <v>0</v>
      </c>
      <c r="H15" s="620">
        <v>0</v>
      </c>
      <c r="I15" s="477">
        <f t="shared" si="0"/>
        <v>7119672.4537999993</v>
      </c>
    </row>
    <row r="16" spans="1:9">
      <c r="A16" s="478">
        <v>10</v>
      </c>
      <c r="B16" s="508" t="s">
        <v>561</v>
      </c>
      <c r="C16" s="585">
        <v>35061511.736699998</v>
      </c>
      <c r="D16" s="585">
        <v>26444983.573800001</v>
      </c>
      <c r="E16" s="586">
        <v>13360159.618799999</v>
      </c>
      <c r="F16" s="586">
        <v>462143.31189999997</v>
      </c>
      <c r="G16" s="586">
        <v>0</v>
      </c>
      <c r="H16" s="620">
        <v>0</v>
      </c>
      <c r="I16" s="477">
        <f t="shared" si="0"/>
        <v>47684192.379799999</v>
      </c>
    </row>
    <row r="17" spans="1:9">
      <c r="A17" s="478">
        <v>11</v>
      </c>
      <c r="B17" s="473" t="s">
        <v>103</v>
      </c>
      <c r="C17" s="585">
        <v>0</v>
      </c>
      <c r="D17" s="585">
        <v>0</v>
      </c>
      <c r="E17" s="586">
        <v>0</v>
      </c>
      <c r="F17" s="586">
        <v>0</v>
      </c>
      <c r="G17" s="586">
        <v>0</v>
      </c>
      <c r="H17" s="620">
        <v>0</v>
      </c>
      <c r="I17" s="477">
        <f t="shared" si="0"/>
        <v>0</v>
      </c>
    </row>
    <row r="18" spans="1:9">
      <c r="A18" s="478">
        <v>12</v>
      </c>
      <c r="B18" s="473" t="s">
        <v>104</v>
      </c>
      <c r="C18" s="585"/>
      <c r="D18" s="585"/>
      <c r="E18" s="586"/>
      <c r="F18" s="586"/>
      <c r="G18" s="586"/>
      <c r="H18" s="620"/>
      <c r="I18" s="477">
        <f t="shared" si="0"/>
        <v>0</v>
      </c>
    </row>
    <row r="19" spans="1:9">
      <c r="A19" s="478">
        <v>13</v>
      </c>
      <c r="B19" s="473" t="s">
        <v>245</v>
      </c>
      <c r="C19" s="585"/>
      <c r="D19" s="585"/>
      <c r="E19" s="586"/>
      <c r="F19" s="586"/>
      <c r="G19" s="586"/>
      <c r="H19" s="620"/>
      <c r="I19" s="477">
        <f t="shared" si="0"/>
        <v>0</v>
      </c>
    </row>
    <row r="20" spans="1:9">
      <c r="A20" s="478">
        <v>14</v>
      </c>
      <c r="B20" s="473" t="s">
        <v>106</v>
      </c>
      <c r="C20" s="585">
        <v>28051857.273300003</v>
      </c>
      <c r="D20" s="585">
        <v>194019665.72670001</v>
      </c>
      <c r="E20" s="586">
        <v>13603564.678650001</v>
      </c>
      <c r="F20" s="586">
        <v>152521.34300000014</v>
      </c>
      <c r="G20" s="586"/>
      <c r="H20" s="620">
        <v>220257.71999999951</v>
      </c>
      <c r="I20" s="477">
        <f t="shared" si="0"/>
        <v>208315436.97835001</v>
      </c>
    </row>
    <row r="21" spans="1:9" s="513" customFormat="1">
      <c r="A21" s="479">
        <v>15</v>
      </c>
      <c r="B21" s="482" t="s">
        <v>107</v>
      </c>
      <c r="C21" s="584">
        <v>76309990.112000003</v>
      </c>
      <c r="D21" s="584">
        <v>350827938.94459999</v>
      </c>
      <c r="E21" s="584">
        <v>34927864.715950005</v>
      </c>
      <c r="F21" s="584">
        <v>2374938.4336000001</v>
      </c>
      <c r="G21" s="584">
        <v>0</v>
      </c>
      <c r="H21" s="584">
        <v>220257.71999999951</v>
      </c>
      <c r="I21" s="477">
        <f>C21+D21-E21-F21-G21</f>
        <v>389835125.90704995</v>
      </c>
    </row>
    <row r="22" spans="1:9">
      <c r="A22" s="514">
        <v>16</v>
      </c>
      <c r="B22" s="515" t="s">
        <v>562</v>
      </c>
      <c r="C22" s="620">
        <v>48258132.838699996</v>
      </c>
      <c r="D22" s="620">
        <v>150396514.21789998</v>
      </c>
      <c r="E22" s="620">
        <v>21324300.037300006</v>
      </c>
      <c r="F22" s="620">
        <v>2222417.0905999998</v>
      </c>
      <c r="G22" s="586">
        <v>0</v>
      </c>
      <c r="H22" s="620">
        <v>0</v>
      </c>
      <c r="I22" s="477">
        <f>C22+D22-E22-F22-G22</f>
        <v>175107929.92869997</v>
      </c>
    </row>
    <row r="23" spans="1:9">
      <c r="A23" s="514">
        <v>17</v>
      </c>
      <c r="B23" s="515" t="s">
        <v>563</v>
      </c>
      <c r="C23" s="585"/>
      <c r="D23" s="620">
        <v>0</v>
      </c>
      <c r="E23" s="586"/>
      <c r="F23" s="586">
        <v>0</v>
      </c>
      <c r="G23" s="586"/>
      <c r="H23" s="585"/>
      <c r="I23" s="477">
        <f t="shared" si="0"/>
        <v>0</v>
      </c>
    </row>
    <row r="24" spans="1:9">
      <c r="I24" s="619">
        <f>I21-'7. LI1 '!C21</f>
        <v>0.20082491636276245</v>
      </c>
    </row>
    <row r="26" spans="1:9" ht="38.25">
      <c r="B26" s="509"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A4" zoomScale="60" zoomScaleNormal="60" workbookViewId="0">
      <selection activeCell="C7" sqref="C7:H33"/>
    </sheetView>
  </sheetViews>
  <sheetFormatPr defaultColWidth="9.140625" defaultRowHeight="12.75"/>
  <cols>
    <col min="1" max="1" width="11" style="480" bestFit="1" customWidth="1"/>
    <col min="2" max="2" width="93.42578125" style="480" customWidth="1"/>
    <col min="3" max="4" width="22" style="480" customWidth="1"/>
    <col min="5" max="5" width="14.85546875" style="480" bestFit="1" customWidth="1"/>
    <col min="6" max="6" width="15.140625" style="480" bestFit="1" customWidth="1"/>
    <col min="7" max="7" width="18.7109375" style="480" customWidth="1"/>
    <col min="8" max="8" width="22" style="480" customWidth="1"/>
    <col min="9" max="9" width="16.28515625" style="480" bestFit="1" customWidth="1"/>
    <col min="10" max="16384" width="9.140625" style="480"/>
  </cols>
  <sheetData>
    <row r="1" spans="1:9" ht="13.5">
      <c r="A1" s="470" t="s">
        <v>30</v>
      </c>
      <c r="B1" s="3" t="str">
        <f>'Info '!C2</f>
        <v>JSC "VTB Bank (Georgia)"</v>
      </c>
    </row>
    <row r="2" spans="1:9" ht="13.5">
      <c r="A2" s="471" t="s">
        <v>31</v>
      </c>
      <c r="B2" s="507">
        <f>'1. key ratios '!B2</f>
        <v>45199</v>
      </c>
    </row>
    <row r="3" spans="1:9">
      <c r="A3" s="472" t="s">
        <v>564</v>
      </c>
    </row>
    <row r="4" spans="1:9">
      <c r="C4" s="511" t="s">
        <v>0</v>
      </c>
      <c r="D4" s="511" t="s">
        <v>1</v>
      </c>
      <c r="E4" s="511" t="s">
        <v>2</v>
      </c>
      <c r="F4" s="511" t="s">
        <v>3</v>
      </c>
      <c r="G4" s="511" t="s">
        <v>4</v>
      </c>
      <c r="H4" s="511" t="s">
        <v>5</v>
      </c>
      <c r="I4" s="511" t="s">
        <v>8</v>
      </c>
    </row>
    <row r="5" spans="1:9" ht="46.5" customHeight="1">
      <c r="A5" s="753" t="s">
        <v>705</v>
      </c>
      <c r="B5" s="754"/>
      <c r="C5" s="767" t="s">
        <v>552</v>
      </c>
      <c r="D5" s="767"/>
      <c r="E5" s="767" t="s">
        <v>553</v>
      </c>
      <c r="F5" s="767" t="s">
        <v>554</v>
      </c>
      <c r="G5" s="765" t="s">
        <v>555</v>
      </c>
      <c r="H5" s="765" t="s">
        <v>556</v>
      </c>
      <c r="I5" s="512" t="s">
        <v>557</v>
      </c>
    </row>
    <row r="6" spans="1:9" ht="75" customHeight="1">
      <c r="A6" s="757"/>
      <c r="B6" s="758"/>
      <c r="C6" s="500" t="s">
        <v>558</v>
      </c>
      <c r="D6" s="500" t="s">
        <v>559</v>
      </c>
      <c r="E6" s="767"/>
      <c r="F6" s="767"/>
      <c r="G6" s="766"/>
      <c r="H6" s="766"/>
      <c r="I6" s="512" t="s">
        <v>560</v>
      </c>
    </row>
    <row r="7" spans="1:9">
      <c r="A7" s="476">
        <v>1</v>
      </c>
      <c r="B7" s="481" t="s">
        <v>695</v>
      </c>
      <c r="C7" s="585">
        <v>0</v>
      </c>
      <c r="D7" s="585">
        <v>351</v>
      </c>
      <c r="E7" s="585">
        <v>0</v>
      </c>
      <c r="F7" s="585">
        <v>0</v>
      </c>
      <c r="G7" s="585"/>
      <c r="H7" s="585">
        <v>0</v>
      </c>
      <c r="I7" s="591">
        <f t="shared" ref="I7:I34" si="0">C7+D7-E7-F7-G7</f>
        <v>351</v>
      </c>
    </row>
    <row r="8" spans="1:9">
      <c r="A8" s="476">
        <v>2</v>
      </c>
      <c r="B8" s="481" t="s">
        <v>565</v>
      </c>
      <c r="C8" s="585">
        <v>460815.64189999999</v>
      </c>
      <c r="D8" s="585">
        <v>14862648.696600003</v>
      </c>
      <c r="E8" s="585">
        <v>364828.29599999997</v>
      </c>
      <c r="F8" s="585">
        <v>153767.65639999992</v>
      </c>
      <c r="G8" s="585"/>
      <c r="H8" s="585">
        <v>0</v>
      </c>
      <c r="I8" s="591">
        <f t="shared" si="0"/>
        <v>14804868.386100002</v>
      </c>
    </row>
    <row r="9" spans="1:9">
      <c r="A9" s="476">
        <v>3</v>
      </c>
      <c r="B9" s="481" t="s">
        <v>566</v>
      </c>
      <c r="C9" s="585">
        <v>0</v>
      </c>
      <c r="D9" s="585">
        <v>0</v>
      </c>
      <c r="E9" s="585">
        <v>0</v>
      </c>
      <c r="F9" s="585">
        <v>0</v>
      </c>
      <c r="G9" s="585"/>
      <c r="H9" s="585">
        <v>0</v>
      </c>
      <c r="I9" s="591">
        <f t="shared" si="0"/>
        <v>0</v>
      </c>
    </row>
    <row r="10" spans="1:9">
      <c r="A10" s="476">
        <v>4</v>
      </c>
      <c r="B10" s="481" t="s">
        <v>696</v>
      </c>
      <c r="C10" s="585">
        <v>5808569.4189999998</v>
      </c>
      <c r="D10" s="585">
        <v>0</v>
      </c>
      <c r="E10" s="585">
        <v>1742570.8391</v>
      </c>
      <c r="F10" s="585">
        <v>0</v>
      </c>
      <c r="G10" s="585"/>
      <c r="H10" s="620">
        <v>0</v>
      </c>
      <c r="I10" s="591">
        <f t="shared" si="0"/>
        <v>4065998.5798999998</v>
      </c>
    </row>
    <row r="11" spans="1:9">
      <c r="A11" s="476">
        <v>5</v>
      </c>
      <c r="B11" s="481" t="s">
        <v>567</v>
      </c>
      <c r="C11" s="585">
        <v>650671.88</v>
      </c>
      <c r="D11" s="585">
        <v>7715444.1971999984</v>
      </c>
      <c r="E11" s="585">
        <v>195201.5747</v>
      </c>
      <c r="F11" s="585">
        <v>147007.76429999998</v>
      </c>
      <c r="G11" s="585"/>
      <c r="H11" s="620">
        <v>0</v>
      </c>
      <c r="I11" s="591">
        <f t="shared" si="0"/>
        <v>8023906.7381999986</v>
      </c>
    </row>
    <row r="12" spans="1:9">
      <c r="A12" s="476">
        <v>6</v>
      </c>
      <c r="B12" s="481" t="s">
        <v>568</v>
      </c>
      <c r="C12" s="585">
        <v>0</v>
      </c>
      <c r="D12" s="585">
        <v>0</v>
      </c>
      <c r="E12" s="585">
        <v>0</v>
      </c>
      <c r="F12" s="585">
        <v>0</v>
      </c>
      <c r="G12" s="585"/>
      <c r="H12" s="620">
        <v>0</v>
      </c>
      <c r="I12" s="591">
        <f t="shared" si="0"/>
        <v>0</v>
      </c>
    </row>
    <row r="13" spans="1:9">
      <c r="A13" s="476">
        <v>7</v>
      </c>
      <c r="B13" s="481" t="s">
        <v>569</v>
      </c>
      <c r="C13" s="585">
        <v>0</v>
      </c>
      <c r="D13" s="585">
        <v>0</v>
      </c>
      <c r="E13" s="585">
        <v>0</v>
      </c>
      <c r="F13" s="585">
        <v>0</v>
      </c>
      <c r="G13" s="585"/>
      <c r="H13" s="620">
        <v>0</v>
      </c>
      <c r="I13" s="591">
        <f t="shared" si="0"/>
        <v>0</v>
      </c>
    </row>
    <row r="14" spans="1:9">
      <c r="A14" s="476">
        <v>8</v>
      </c>
      <c r="B14" s="481" t="s">
        <v>570</v>
      </c>
      <c r="C14" s="585">
        <v>7898727.9900000002</v>
      </c>
      <c r="D14" s="585">
        <v>35796604.376500003</v>
      </c>
      <c r="E14" s="585">
        <v>2499183.9030590006</v>
      </c>
      <c r="F14" s="585">
        <v>649079.14986599993</v>
      </c>
      <c r="G14" s="585"/>
      <c r="H14" s="620">
        <v>0</v>
      </c>
      <c r="I14" s="591">
        <f t="shared" si="0"/>
        <v>40547069.313575007</v>
      </c>
    </row>
    <row r="15" spans="1:9">
      <c r="A15" s="476">
        <v>9</v>
      </c>
      <c r="B15" s="481" t="s">
        <v>571</v>
      </c>
      <c r="C15" s="585">
        <v>12743979.214500001</v>
      </c>
      <c r="D15" s="585">
        <v>17492272.193399999</v>
      </c>
      <c r="E15" s="585">
        <v>7718892.4470500005</v>
      </c>
      <c r="F15" s="585">
        <v>79817.419999999984</v>
      </c>
      <c r="G15" s="585"/>
      <c r="H15" s="620">
        <v>0</v>
      </c>
      <c r="I15" s="591">
        <f t="shared" si="0"/>
        <v>22437541.540849995</v>
      </c>
    </row>
    <row r="16" spans="1:9">
      <c r="A16" s="476">
        <v>10</v>
      </c>
      <c r="B16" s="481" t="s">
        <v>572</v>
      </c>
      <c r="C16" s="585">
        <v>0</v>
      </c>
      <c r="D16" s="585">
        <v>13205.35</v>
      </c>
      <c r="E16" s="585">
        <v>1299.44</v>
      </c>
      <c r="F16" s="585">
        <v>0</v>
      </c>
      <c r="G16" s="585"/>
      <c r="H16" s="620">
        <v>0</v>
      </c>
      <c r="I16" s="591">
        <f t="shared" si="0"/>
        <v>11905.91</v>
      </c>
    </row>
    <row r="17" spans="1:10">
      <c r="A17" s="476">
        <v>11</v>
      </c>
      <c r="B17" s="481" t="s">
        <v>573</v>
      </c>
      <c r="C17" s="585">
        <v>0</v>
      </c>
      <c r="D17" s="585">
        <v>0</v>
      </c>
      <c r="E17" s="585">
        <v>0</v>
      </c>
      <c r="F17" s="585">
        <v>0</v>
      </c>
      <c r="G17" s="585"/>
      <c r="H17" s="620">
        <v>0</v>
      </c>
      <c r="I17" s="591">
        <f t="shared" si="0"/>
        <v>0</v>
      </c>
    </row>
    <row r="18" spans="1:10">
      <c r="A18" s="476">
        <v>12</v>
      </c>
      <c r="B18" s="481" t="s">
        <v>574</v>
      </c>
      <c r="C18" s="585">
        <v>674370.44</v>
      </c>
      <c r="D18" s="585">
        <v>4974509.2855000002</v>
      </c>
      <c r="E18" s="585">
        <v>202311.13</v>
      </c>
      <c r="F18" s="585">
        <v>98905.963199999998</v>
      </c>
      <c r="G18" s="585"/>
      <c r="H18" s="620">
        <v>0</v>
      </c>
      <c r="I18" s="591">
        <f t="shared" si="0"/>
        <v>5347662.6323000006</v>
      </c>
    </row>
    <row r="19" spans="1:10">
      <c r="A19" s="476">
        <v>13</v>
      </c>
      <c r="B19" s="481" t="s">
        <v>575</v>
      </c>
      <c r="C19" s="585">
        <v>0</v>
      </c>
      <c r="D19" s="585">
        <v>3453116.2629</v>
      </c>
      <c r="E19" s="585">
        <v>345311.63430000003</v>
      </c>
      <c r="F19" s="585">
        <v>0</v>
      </c>
      <c r="G19" s="585"/>
      <c r="H19" s="620">
        <v>0</v>
      </c>
      <c r="I19" s="591">
        <f t="shared" si="0"/>
        <v>3107804.6285999999</v>
      </c>
    </row>
    <row r="20" spans="1:10">
      <c r="A20" s="476">
        <v>14</v>
      </c>
      <c r="B20" s="481" t="s">
        <v>576</v>
      </c>
      <c r="C20" s="585">
        <v>7612325.1099999994</v>
      </c>
      <c r="D20" s="585">
        <v>26506698.491399996</v>
      </c>
      <c r="E20" s="585">
        <v>2565542.1584999999</v>
      </c>
      <c r="F20" s="585">
        <v>470020.19629999995</v>
      </c>
      <c r="G20" s="585"/>
      <c r="H20" s="620">
        <v>0</v>
      </c>
      <c r="I20" s="591">
        <f t="shared" si="0"/>
        <v>31083461.246599995</v>
      </c>
    </row>
    <row r="21" spans="1:10">
      <c r="A21" s="476">
        <v>15</v>
      </c>
      <c r="B21" s="481" t="s">
        <v>577</v>
      </c>
      <c r="C21" s="585">
        <v>0</v>
      </c>
      <c r="D21" s="585">
        <v>0</v>
      </c>
      <c r="E21" s="585">
        <v>0</v>
      </c>
      <c r="F21" s="585">
        <v>0</v>
      </c>
      <c r="G21" s="585"/>
      <c r="H21" s="620">
        <v>0</v>
      </c>
      <c r="I21" s="591">
        <f t="shared" si="0"/>
        <v>0</v>
      </c>
    </row>
    <row r="22" spans="1:10">
      <c r="A22" s="476">
        <v>16</v>
      </c>
      <c r="B22" s="481" t="s">
        <v>578</v>
      </c>
      <c r="C22" s="585">
        <v>0</v>
      </c>
      <c r="D22" s="585">
        <v>0</v>
      </c>
      <c r="E22" s="585">
        <v>0</v>
      </c>
      <c r="F22" s="585">
        <v>0</v>
      </c>
      <c r="G22" s="585"/>
      <c r="H22" s="620">
        <v>0</v>
      </c>
      <c r="I22" s="591">
        <f t="shared" si="0"/>
        <v>0</v>
      </c>
    </row>
    <row r="23" spans="1:10">
      <c r="A23" s="476">
        <v>17</v>
      </c>
      <c r="B23" s="481" t="s">
        <v>699</v>
      </c>
      <c r="C23" s="585">
        <v>2477540.3368000002</v>
      </c>
      <c r="D23" s="585">
        <v>24617499.214400001</v>
      </c>
      <c r="E23" s="585">
        <v>2534380.0229000002</v>
      </c>
      <c r="F23" s="585">
        <v>227500</v>
      </c>
      <c r="G23" s="585"/>
      <c r="H23" s="620">
        <v>0</v>
      </c>
      <c r="I23" s="591">
        <f t="shared" si="0"/>
        <v>24333159.528300002</v>
      </c>
    </row>
    <row r="24" spans="1:10">
      <c r="A24" s="476">
        <v>18</v>
      </c>
      <c r="B24" s="481" t="s">
        <v>579</v>
      </c>
      <c r="C24" s="585">
        <v>0</v>
      </c>
      <c r="D24" s="585">
        <v>0</v>
      </c>
      <c r="E24" s="585">
        <v>0</v>
      </c>
      <c r="F24" s="585">
        <v>0</v>
      </c>
      <c r="G24" s="585"/>
      <c r="H24" s="620">
        <v>0</v>
      </c>
      <c r="I24" s="591">
        <f t="shared" si="0"/>
        <v>0</v>
      </c>
    </row>
    <row r="25" spans="1:10">
      <c r="A25" s="476">
        <v>19</v>
      </c>
      <c r="B25" s="481" t="s">
        <v>580</v>
      </c>
      <c r="C25" s="585">
        <v>0</v>
      </c>
      <c r="D25" s="585">
        <v>1375452.23</v>
      </c>
      <c r="E25" s="585">
        <v>135860</v>
      </c>
      <c r="F25" s="585">
        <v>0</v>
      </c>
      <c r="G25" s="585"/>
      <c r="H25" s="620">
        <v>0</v>
      </c>
      <c r="I25" s="591">
        <f t="shared" si="0"/>
        <v>1239592.23</v>
      </c>
    </row>
    <row r="26" spans="1:10">
      <c r="A26" s="476">
        <v>20</v>
      </c>
      <c r="B26" s="481" t="s">
        <v>698</v>
      </c>
      <c r="C26" s="585">
        <v>0</v>
      </c>
      <c r="D26" s="585">
        <v>11072345.549999999</v>
      </c>
      <c r="E26" s="585">
        <v>0</v>
      </c>
      <c r="F26" s="585">
        <v>219632.82</v>
      </c>
      <c r="G26" s="585"/>
      <c r="H26" s="620">
        <v>0</v>
      </c>
      <c r="I26" s="591">
        <f t="shared" si="0"/>
        <v>10852712.729999999</v>
      </c>
      <c r="J26" s="483"/>
    </row>
    <row r="27" spans="1:10">
      <c r="A27" s="476">
        <v>21</v>
      </c>
      <c r="B27" s="481" t="s">
        <v>581</v>
      </c>
      <c r="C27" s="585">
        <v>0</v>
      </c>
      <c r="D27" s="585">
        <v>0</v>
      </c>
      <c r="E27" s="585">
        <v>0</v>
      </c>
      <c r="F27" s="585">
        <v>0</v>
      </c>
      <c r="G27" s="585"/>
      <c r="H27" s="620">
        <v>0</v>
      </c>
      <c r="I27" s="591">
        <f t="shared" si="0"/>
        <v>0</v>
      </c>
      <c r="J27" s="483"/>
    </row>
    <row r="28" spans="1:10">
      <c r="A28" s="476">
        <v>22</v>
      </c>
      <c r="B28" s="481" t="s">
        <v>582</v>
      </c>
      <c r="C28" s="585">
        <v>0</v>
      </c>
      <c r="D28" s="585">
        <v>0</v>
      </c>
      <c r="E28" s="585">
        <v>0</v>
      </c>
      <c r="F28" s="585">
        <v>0</v>
      </c>
      <c r="G28" s="585"/>
      <c r="H28" s="620">
        <v>0</v>
      </c>
      <c r="I28" s="591">
        <f t="shared" si="0"/>
        <v>0</v>
      </c>
      <c r="J28" s="483"/>
    </row>
    <row r="29" spans="1:10">
      <c r="A29" s="476">
        <v>23</v>
      </c>
      <c r="B29" s="481" t="s">
        <v>583</v>
      </c>
      <c r="C29" s="585">
        <v>7144923.6064999998</v>
      </c>
      <c r="D29" s="585">
        <v>5151451.5115999989</v>
      </c>
      <c r="E29" s="585">
        <v>2143477.0819000001</v>
      </c>
      <c r="F29" s="585">
        <v>102401.6397</v>
      </c>
      <c r="G29" s="585"/>
      <c r="H29" s="620">
        <v>0</v>
      </c>
      <c r="I29" s="591">
        <f t="shared" si="0"/>
        <v>10050496.396499999</v>
      </c>
      <c r="J29" s="483"/>
    </row>
    <row r="30" spans="1:10">
      <c r="A30" s="476">
        <v>24</v>
      </c>
      <c r="B30" s="481" t="s">
        <v>697</v>
      </c>
      <c r="C30" s="585">
        <v>2633155.73</v>
      </c>
      <c r="D30" s="585">
        <v>2576489.8572</v>
      </c>
      <c r="E30" s="585">
        <v>789946.72</v>
      </c>
      <c r="F30" s="585">
        <v>50708.820100000004</v>
      </c>
      <c r="G30" s="585"/>
      <c r="H30" s="620">
        <v>0</v>
      </c>
      <c r="I30" s="591">
        <f t="shared" si="0"/>
        <v>4368990.0471000001</v>
      </c>
      <c r="J30" s="483"/>
    </row>
    <row r="31" spans="1:10">
      <c r="A31" s="476">
        <v>25</v>
      </c>
      <c r="B31" s="481" t="s">
        <v>584</v>
      </c>
      <c r="C31" s="585">
        <v>0</v>
      </c>
      <c r="D31" s="585">
        <v>0</v>
      </c>
      <c r="E31" s="585">
        <v>0</v>
      </c>
      <c r="F31" s="585">
        <v>0</v>
      </c>
      <c r="G31" s="585"/>
      <c r="H31" s="620">
        <v>0</v>
      </c>
      <c r="I31" s="591">
        <f t="shared" si="0"/>
        <v>0</v>
      </c>
      <c r="J31" s="483"/>
    </row>
    <row r="32" spans="1:10">
      <c r="A32" s="476">
        <v>26</v>
      </c>
      <c r="B32" s="481" t="s">
        <v>694</v>
      </c>
      <c r="C32" s="585">
        <v>153053.47</v>
      </c>
      <c r="D32" s="585">
        <v>1200185.0014999998</v>
      </c>
      <c r="E32" s="585">
        <v>85494.760000000009</v>
      </c>
      <c r="F32" s="585">
        <v>23575.647199999999</v>
      </c>
      <c r="G32" s="585"/>
      <c r="H32" s="620">
        <v>0</v>
      </c>
      <c r="I32" s="591">
        <f t="shared" si="0"/>
        <v>1244168.0642999997</v>
      </c>
      <c r="J32" s="483"/>
    </row>
    <row r="33" spans="1:10">
      <c r="A33" s="476">
        <v>27</v>
      </c>
      <c r="B33" s="476" t="s">
        <v>585</v>
      </c>
      <c r="C33" s="585">
        <v>28051857.273300003</v>
      </c>
      <c r="D33" s="585">
        <v>194019665.72670001</v>
      </c>
      <c r="E33" s="585">
        <v>13603564.678650001</v>
      </c>
      <c r="F33" s="585">
        <v>152521.34300000014</v>
      </c>
      <c r="G33" s="585">
        <v>0</v>
      </c>
      <c r="H33" s="585">
        <v>220257.71999999951</v>
      </c>
      <c r="I33" s="591">
        <f t="shared" si="0"/>
        <v>208315436.97835001</v>
      </c>
      <c r="J33" s="483"/>
    </row>
    <row r="34" spans="1:10">
      <c r="A34" s="476">
        <v>28</v>
      </c>
      <c r="B34" s="482" t="s">
        <v>107</v>
      </c>
      <c r="C34" s="583">
        <f>SUM(C7:C33)</f>
        <v>76309990.112000003</v>
      </c>
      <c r="D34" s="583">
        <f t="shared" ref="D34:H34" si="1">SUM(D7:D33)</f>
        <v>350827938.94489998</v>
      </c>
      <c r="E34" s="583">
        <f t="shared" si="1"/>
        <v>34927864.686159007</v>
      </c>
      <c r="F34" s="583">
        <f t="shared" si="1"/>
        <v>2374938.4200660004</v>
      </c>
      <c r="G34" s="583">
        <f t="shared" si="1"/>
        <v>0</v>
      </c>
      <c r="H34" s="583">
        <f t="shared" si="1"/>
        <v>220257.71999999951</v>
      </c>
      <c r="I34" s="628">
        <f t="shared" si="0"/>
        <v>389835125.95067495</v>
      </c>
      <c r="J34" s="483"/>
    </row>
    <row r="35" spans="1:10">
      <c r="A35" s="483"/>
      <c r="B35" s="483"/>
      <c r="C35" s="483"/>
      <c r="D35" s="483"/>
      <c r="E35" s="483"/>
      <c r="F35" s="483"/>
      <c r="G35" s="483"/>
      <c r="H35" s="610">
        <f>H34-'18. Assets by Exposure classes'!H21</f>
        <v>0</v>
      </c>
      <c r="I35" s="610">
        <f>I34-'18. Assets by Exposure classes'!I22-'18. Assets by Exposure classes'!I12-'18. Assets by Exposure classes'!I7-'18. Assets by Exposure classes'!I20</f>
        <v>4.3624967336654663E-2</v>
      </c>
      <c r="J35" s="483"/>
    </row>
    <row r="36" spans="1:10">
      <c r="A36" s="483"/>
      <c r="B36" s="516"/>
      <c r="C36" s="483"/>
      <c r="D36" s="483"/>
      <c r="E36" s="483"/>
      <c r="F36" s="483"/>
      <c r="G36" s="483"/>
      <c r="H36" s="483"/>
      <c r="I36" s="483"/>
      <c r="J36" s="483"/>
    </row>
    <row r="37" spans="1:10">
      <c r="A37" s="483"/>
      <c r="B37" s="483"/>
      <c r="C37" s="483"/>
      <c r="D37" s="483"/>
      <c r="E37" s="483"/>
      <c r="F37" s="483"/>
      <c r="G37" s="483"/>
      <c r="H37" s="483"/>
      <c r="I37" s="483"/>
      <c r="J37" s="483"/>
    </row>
    <row r="38" spans="1:10">
      <c r="A38" s="483"/>
      <c r="B38" s="483"/>
      <c r="C38" s="483"/>
      <c r="D38" s="483"/>
      <c r="E38" s="483"/>
      <c r="F38" s="483"/>
      <c r="G38" s="483"/>
      <c r="H38" s="483"/>
      <c r="I38" s="483"/>
      <c r="J38" s="483"/>
    </row>
    <row r="39" spans="1:10">
      <c r="A39" s="483"/>
      <c r="B39" s="483"/>
      <c r="C39" s="483"/>
      <c r="D39" s="483"/>
      <c r="E39" s="483"/>
      <c r="F39" s="483"/>
      <c r="G39" s="483"/>
      <c r="H39" s="483"/>
      <c r="I39" s="483"/>
      <c r="J39" s="483"/>
    </row>
    <row r="40" spans="1:10">
      <c r="A40" s="483"/>
      <c r="B40" s="483"/>
      <c r="C40" s="483"/>
      <c r="D40" s="483"/>
      <c r="E40" s="483"/>
      <c r="F40" s="483"/>
      <c r="G40" s="483"/>
      <c r="H40" s="483"/>
      <c r="I40" s="483"/>
      <c r="J40" s="483"/>
    </row>
    <row r="41" spans="1:10">
      <c r="A41" s="483"/>
      <c r="B41" s="483"/>
      <c r="C41" s="483"/>
      <c r="D41" s="483"/>
      <c r="E41" s="483"/>
      <c r="F41" s="483"/>
      <c r="G41" s="483"/>
      <c r="H41" s="483"/>
      <c r="I41" s="483"/>
      <c r="J41" s="483"/>
    </row>
    <row r="42" spans="1:10">
      <c r="A42" s="517"/>
      <c r="B42" s="517"/>
      <c r="C42" s="483"/>
      <c r="D42" s="483"/>
      <c r="E42" s="483"/>
      <c r="F42" s="483"/>
      <c r="G42" s="483"/>
      <c r="H42" s="483"/>
      <c r="I42" s="483"/>
      <c r="J42" s="483"/>
    </row>
    <row r="43" spans="1:10">
      <c r="A43" s="517"/>
      <c r="B43" s="517"/>
      <c r="C43" s="483"/>
      <c r="D43" s="483"/>
      <c r="E43" s="483"/>
      <c r="F43" s="483"/>
      <c r="G43" s="483"/>
      <c r="H43" s="483"/>
      <c r="I43" s="483"/>
      <c r="J43" s="483"/>
    </row>
    <row r="44" spans="1:10">
      <c r="A44" s="483"/>
      <c r="B44" s="483"/>
      <c r="C44" s="483"/>
      <c r="D44" s="483"/>
      <c r="E44" s="483"/>
      <c r="F44" s="483"/>
      <c r="G44" s="483"/>
      <c r="H44" s="483"/>
      <c r="I44" s="483"/>
      <c r="J44" s="483"/>
    </row>
    <row r="45" spans="1:10">
      <c r="A45" s="483"/>
      <c r="B45" s="483"/>
      <c r="C45" s="483"/>
      <c r="D45" s="483"/>
      <c r="E45" s="483"/>
      <c r="F45" s="483"/>
      <c r="G45" s="483"/>
      <c r="H45" s="483"/>
      <c r="I45" s="483"/>
      <c r="J45" s="483"/>
    </row>
    <row r="46" spans="1:10">
      <c r="A46" s="483"/>
      <c r="B46" s="483"/>
      <c r="C46" s="483"/>
      <c r="D46" s="483"/>
      <c r="E46" s="483"/>
      <c r="F46" s="483"/>
      <c r="G46" s="483"/>
      <c r="H46" s="483"/>
      <c r="I46" s="483"/>
      <c r="J46" s="483"/>
    </row>
    <row r="47" spans="1:10">
      <c r="A47" s="483"/>
      <c r="B47" s="483"/>
      <c r="C47" s="483"/>
      <c r="D47" s="483"/>
      <c r="E47" s="483"/>
      <c r="F47" s="483"/>
      <c r="G47" s="483"/>
      <c r="H47" s="483"/>
      <c r="I47" s="483"/>
      <c r="J47" s="48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4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0" zoomScaleNormal="80" workbookViewId="0">
      <selection activeCell="C6" sqref="C6:C19"/>
    </sheetView>
  </sheetViews>
  <sheetFormatPr defaultColWidth="9.140625" defaultRowHeight="12.75"/>
  <cols>
    <col min="1" max="1" width="11.85546875" style="480" bestFit="1" customWidth="1"/>
    <col min="2" max="2" width="108" style="480" bestFit="1" customWidth="1"/>
    <col min="3" max="4" width="35.5703125" style="480" customWidth="1"/>
    <col min="5" max="5" width="12" style="480" bestFit="1" customWidth="1"/>
    <col min="6" max="16384" width="9.140625" style="480"/>
  </cols>
  <sheetData>
    <row r="1" spans="1:5" ht="13.5">
      <c r="A1" s="470" t="s">
        <v>30</v>
      </c>
      <c r="B1" s="3" t="str">
        <f>'Info '!C2</f>
        <v>JSC "VTB Bank (Georgia)"</v>
      </c>
    </row>
    <row r="2" spans="1:5" ht="13.5">
      <c r="A2" s="471" t="s">
        <v>31</v>
      </c>
      <c r="B2" s="618">
        <f>'1. key ratios '!B2</f>
        <v>45199</v>
      </c>
    </row>
    <row r="3" spans="1:5">
      <c r="A3" s="472" t="s">
        <v>586</v>
      </c>
    </row>
    <row r="5" spans="1:5" ht="25.5">
      <c r="A5" s="768" t="s">
        <v>587</v>
      </c>
      <c r="B5" s="768"/>
      <c r="C5" s="504" t="s">
        <v>588</v>
      </c>
      <c r="D5" s="504" t="s">
        <v>589</v>
      </c>
    </row>
    <row r="6" spans="1:5">
      <c r="A6" s="484">
        <v>1</v>
      </c>
      <c r="B6" s="485" t="s">
        <v>590</v>
      </c>
      <c r="C6" s="584">
        <v>19288890.258199994</v>
      </c>
      <c r="D6" s="584">
        <v>99140</v>
      </c>
    </row>
    <row r="7" spans="1:5">
      <c r="A7" s="486">
        <v>2</v>
      </c>
      <c r="B7" s="485" t="s">
        <v>591</v>
      </c>
      <c r="C7" s="584">
        <v>8480008.8599999994</v>
      </c>
      <c r="D7" s="585">
        <v>0</v>
      </c>
    </row>
    <row r="8" spans="1:5">
      <c r="A8" s="487">
        <v>2.1</v>
      </c>
      <c r="B8" s="488" t="s">
        <v>702</v>
      </c>
      <c r="C8" s="585">
        <v>6128.05</v>
      </c>
      <c r="D8" s="585"/>
    </row>
    <row r="9" spans="1:5">
      <c r="A9" s="487">
        <v>2.2000000000000002</v>
      </c>
      <c r="B9" s="488" t="s">
        <v>700</v>
      </c>
      <c r="C9" s="585">
        <v>5797526.2999999998</v>
      </c>
      <c r="D9" s="585"/>
    </row>
    <row r="10" spans="1:5">
      <c r="A10" s="487">
        <v>2.2999999999999998</v>
      </c>
      <c r="B10" s="488" t="s">
        <v>592</v>
      </c>
      <c r="C10" s="585">
        <v>2676354.5099999998</v>
      </c>
      <c r="D10" s="585"/>
    </row>
    <row r="11" spans="1:5">
      <c r="A11" s="487">
        <v>2.4</v>
      </c>
      <c r="B11" s="488" t="s">
        <v>593</v>
      </c>
      <c r="C11" s="585"/>
      <c r="D11" s="585"/>
    </row>
    <row r="12" spans="1:5">
      <c r="A12" s="484">
        <v>3</v>
      </c>
      <c r="B12" s="485" t="s">
        <v>594</v>
      </c>
      <c r="C12" s="584">
        <v>4222182.0336249825</v>
      </c>
      <c r="D12" s="584">
        <v>99140</v>
      </c>
    </row>
    <row r="13" spans="1:5">
      <c r="A13" s="487">
        <v>3.1</v>
      </c>
      <c r="B13" s="488" t="s">
        <v>595</v>
      </c>
      <c r="C13" s="585">
        <v>0</v>
      </c>
      <c r="D13" s="585">
        <v>99140</v>
      </c>
      <c r="E13" s="611">
        <f>C13-'19. Assets by Risk Sectors'!H32</f>
        <v>0</v>
      </c>
    </row>
    <row r="14" spans="1:5">
      <c r="A14" s="487">
        <v>3.2</v>
      </c>
      <c r="B14" s="488" t="s">
        <v>596</v>
      </c>
      <c r="C14" s="585">
        <v>1043617.5100000002</v>
      </c>
      <c r="D14" s="585">
        <v>0</v>
      </c>
    </row>
    <row r="15" spans="1:5">
      <c r="A15" s="487">
        <v>3.3</v>
      </c>
      <c r="B15" s="488" t="s">
        <v>691</v>
      </c>
      <c r="C15" s="585">
        <v>155348.81999999998</v>
      </c>
      <c r="D15" s="585"/>
    </row>
    <row r="16" spans="1:5">
      <c r="A16" s="487">
        <v>3.4</v>
      </c>
      <c r="B16" s="488" t="s">
        <v>701</v>
      </c>
      <c r="C16" s="585">
        <v>817962.8899999999</v>
      </c>
      <c r="D16" s="585"/>
    </row>
    <row r="17" spans="1:4">
      <c r="A17" s="486">
        <v>3.5</v>
      </c>
      <c r="B17" s="488" t="s">
        <v>597</v>
      </c>
      <c r="C17" s="585">
        <v>2205252.8136249827</v>
      </c>
      <c r="D17" s="585"/>
    </row>
    <row r="18" spans="1:4">
      <c r="A18" s="487">
        <v>3.6</v>
      </c>
      <c r="B18" s="488" t="s">
        <v>598</v>
      </c>
      <c r="C18" s="585">
        <v>0</v>
      </c>
      <c r="D18" s="585"/>
    </row>
    <row r="19" spans="1:4">
      <c r="A19" s="489">
        <v>4</v>
      </c>
      <c r="B19" s="485" t="s">
        <v>599</v>
      </c>
      <c r="C19" s="584">
        <v>23546717.084575012</v>
      </c>
      <c r="D19" s="584">
        <v>0</v>
      </c>
    </row>
    <row r="20" spans="1:4">
      <c r="C20" s="587">
        <f>C19-SUM('19. Assets by Risk Sectors'!E7:E32)-SUM('19. Assets by Risk Sectors'!F7:F32)</f>
        <v>7.9162418842315674E-9</v>
      </c>
      <c r="D20" s="588">
        <f>D19-'18. Assets by Exposure classes'!F23</f>
        <v>0</v>
      </c>
    </row>
    <row r="21" spans="1:4">
      <c r="C21" s="587"/>
      <c r="D21" s="588"/>
    </row>
    <row r="22" spans="1:4">
      <c r="C22" s="587"/>
      <c r="D22" s="588"/>
    </row>
  </sheetData>
  <mergeCells count="1">
    <mergeCell ref="A5:B5"/>
  </mergeCells>
  <pageMargins left="0.7" right="0.7" top="0.75" bottom="0.75" header="0.3" footer="0.3"/>
  <pageSetup scale="64"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zoomScale="80" zoomScaleNormal="80" workbookViewId="0">
      <selection activeCell="C7" sqref="C7:C19"/>
    </sheetView>
  </sheetViews>
  <sheetFormatPr defaultColWidth="9.140625" defaultRowHeight="12.75"/>
  <cols>
    <col min="1" max="1" width="11.85546875" style="480" bestFit="1" customWidth="1"/>
    <col min="2" max="2" width="124.7109375" style="480" customWidth="1"/>
    <col min="3" max="3" width="31.5703125" style="480" customWidth="1"/>
    <col min="4" max="4" width="39.140625" style="480" customWidth="1"/>
    <col min="5" max="5" width="11.28515625" style="480" bestFit="1" customWidth="1"/>
    <col min="6" max="16384" width="9.140625" style="480"/>
  </cols>
  <sheetData>
    <row r="1" spans="1:5" ht="13.5">
      <c r="A1" s="470" t="s">
        <v>30</v>
      </c>
      <c r="B1" s="3" t="str">
        <f>'Info '!C2</f>
        <v>JSC "VTB Bank (Georgia)"</v>
      </c>
    </row>
    <row r="2" spans="1:5" ht="13.5">
      <c r="A2" s="471" t="s">
        <v>31</v>
      </c>
      <c r="B2" s="618">
        <f>'1. key ratios '!B2</f>
        <v>45199</v>
      </c>
    </row>
    <row r="3" spans="1:5">
      <c r="A3" s="472" t="s">
        <v>600</v>
      </c>
    </row>
    <row r="4" spans="1:5">
      <c r="A4" s="472"/>
    </row>
    <row r="5" spans="1:5" ht="15" customHeight="1">
      <c r="A5" s="769" t="s">
        <v>703</v>
      </c>
      <c r="B5" s="770"/>
      <c r="C5" s="759" t="s">
        <v>601</v>
      </c>
      <c r="D5" s="773" t="s">
        <v>602</v>
      </c>
    </row>
    <row r="6" spans="1:5">
      <c r="A6" s="771"/>
      <c r="B6" s="772"/>
      <c r="C6" s="762"/>
      <c r="D6" s="773"/>
    </row>
    <row r="7" spans="1:5">
      <c r="A7" s="482">
        <v>1</v>
      </c>
      <c r="B7" s="482" t="s">
        <v>590</v>
      </c>
      <c r="C7" s="621">
        <v>36399687.223999999</v>
      </c>
      <c r="D7" s="589"/>
    </row>
    <row r="8" spans="1:5">
      <c r="A8" s="476">
        <v>2</v>
      </c>
      <c r="B8" s="476" t="s">
        <v>603</v>
      </c>
      <c r="C8" s="621">
        <v>11570523.16</v>
      </c>
      <c r="D8" s="589"/>
    </row>
    <row r="9" spans="1:5">
      <c r="A9" s="476">
        <v>3</v>
      </c>
      <c r="B9" s="490" t="s">
        <v>604</v>
      </c>
      <c r="C9" s="621">
        <v>494961.24390000105</v>
      </c>
      <c r="D9" s="589"/>
    </row>
    <row r="10" spans="1:5">
      <c r="A10" s="476">
        <v>4</v>
      </c>
      <c r="B10" s="476" t="s">
        <v>605</v>
      </c>
      <c r="C10" s="629">
        <v>207038.7893</v>
      </c>
      <c r="D10" s="589"/>
    </row>
    <row r="11" spans="1:5">
      <c r="A11" s="476">
        <v>5</v>
      </c>
      <c r="B11" s="491" t="s">
        <v>606</v>
      </c>
      <c r="C11" s="621">
        <v>0</v>
      </c>
      <c r="D11" s="589"/>
    </row>
    <row r="12" spans="1:5">
      <c r="A12" s="476">
        <v>6</v>
      </c>
      <c r="B12" s="491" t="s">
        <v>607</v>
      </c>
      <c r="C12" s="621">
        <v>53599.11</v>
      </c>
      <c r="D12" s="589"/>
    </row>
    <row r="13" spans="1:5">
      <c r="A13" s="476">
        <v>7</v>
      </c>
      <c r="B13" s="491" t="s">
        <v>608</v>
      </c>
      <c r="C13" s="621">
        <v>153439.67929999999</v>
      </c>
      <c r="D13" s="589"/>
    </row>
    <row r="14" spans="1:5">
      <c r="A14" s="476">
        <v>8</v>
      </c>
      <c r="B14" s="491" t="s">
        <v>609</v>
      </c>
      <c r="C14" s="621">
        <v>0</v>
      </c>
      <c r="D14" s="586"/>
    </row>
    <row r="15" spans="1:5">
      <c r="A15" s="476">
        <v>9</v>
      </c>
      <c r="B15" s="491" t="s">
        <v>610</v>
      </c>
      <c r="C15" s="621">
        <v>0</v>
      </c>
      <c r="D15" s="586"/>
    </row>
    <row r="16" spans="1:5">
      <c r="A16" s="476">
        <v>10</v>
      </c>
      <c r="B16" s="491" t="s">
        <v>611</v>
      </c>
      <c r="C16" s="621">
        <v>0</v>
      </c>
      <c r="D16" s="589"/>
      <c r="E16" s="619">
        <f>C16-'18. Assets by Exposure classes'!H14</f>
        <v>0</v>
      </c>
    </row>
    <row r="17" spans="1:4">
      <c r="A17" s="476">
        <v>11</v>
      </c>
      <c r="B17" s="491" t="s">
        <v>612</v>
      </c>
      <c r="C17" s="621">
        <v>0</v>
      </c>
      <c r="D17" s="586"/>
    </row>
    <row r="18" spans="1:4">
      <c r="A18" s="476">
        <v>12</v>
      </c>
      <c r="B18" s="488" t="s">
        <v>708</v>
      </c>
      <c r="C18" s="621">
        <v>0</v>
      </c>
      <c r="D18" s="589"/>
    </row>
    <row r="19" spans="1:4">
      <c r="A19" s="482">
        <v>13</v>
      </c>
      <c r="B19" s="518" t="s">
        <v>599</v>
      </c>
      <c r="C19" s="622">
        <v>48258132.838600002</v>
      </c>
      <c r="D19" s="590"/>
    </row>
    <row r="20" spans="1:4">
      <c r="C20" s="588"/>
      <c r="D20" s="588"/>
    </row>
    <row r="22" spans="1:4">
      <c r="B22" s="470"/>
    </row>
    <row r="23" spans="1:4">
      <c r="B23" s="471"/>
      <c r="C23" s="632"/>
    </row>
    <row r="24" spans="1:4">
      <c r="B24" s="472"/>
    </row>
    <row r="25" spans="1:4">
      <c r="C25" s="632"/>
    </row>
    <row r="26" spans="1:4">
      <c r="C26" s="632"/>
    </row>
    <row r="28" spans="1:4">
      <c r="C28" s="632"/>
    </row>
  </sheetData>
  <mergeCells count="3">
    <mergeCell ref="A5:B6"/>
    <mergeCell ref="C5:C6"/>
    <mergeCell ref="D5:D6"/>
  </mergeCells>
  <pageMargins left="0.7" right="0.7" top="0.75" bottom="0.75" header="0.3" footer="0.3"/>
  <pageSetup paperSize="9" scale="6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showGridLines="0" zoomScale="40" zoomScaleNormal="40" workbookViewId="0">
      <selection activeCell="C8" sqref="C8:U28"/>
    </sheetView>
  </sheetViews>
  <sheetFormatPr defaultColWidth="9.140625" defaultRowHeight="12.75"/>
  <cols>
    <col min="1" max="1" width="11.85546875" style="480" bestFit="1" customWidth="1"/>
    <col min="2" max="2" width="35.140625" style="480" customWidth="1"/>
    <col min="3" max="3" width="20.140625" style="480" bestFit="1" customWidth="1"/>
    <col min="4" max="4" width="15.7109375" style="480" bestFit="1" customWidth="1"/>
    <col min="5" max="5" width="22.28515625" style="480" customWidth="1"/>
    <col min="6" max="6" width="23.42578125" style="480" customWidth="1"/>
    <col min="7" max="7" width="14.5703125" style="480" bestFit="1" customWidth="1"/>
    <col min="8" max="11" width="22.28515625" style="480" customWidth="1"/>
    <col min="12" max="12" width="15.28515625" style="480" bestFit="1" customWidth="1"/>
    <col min="13" max="14" width="22.28515625" style="480" customWidth="1"/>
    <col min="15" max="15" width="23.28515625" style="480" bestFit="1" customWidth="1"/>
    <col min="16" max="16" width="21.7109375" style="480" bestFit="1" customWidth="1"/>
    <col min="17" max="19" width="19" style="480" bestFit="1" customWidth="1"/>
    <col min="20" max="20" width="16.140625" style="480" customWidth="1"/>
    <col min="21" max="21" width="21" style="480" customWidth="1"/>
    <col min="22" max="22" width="20" style="480" customWidth="1"/>
    <col min="23" max="16384" width="9.140625" style="480"/>
  </cols>
  <sheetData>
    <row r="1" spans="1:22" ht="13.5">
      <c r="A1" s="470" t="s">
        <v>30</v>
      </c>
      <c r="B1" s="3" t="str">
        <f>'Info '!C2</f>
        <v>JSC "VTB Bank (Georgia)"</v>
      </c>
    </row>
    <row r="2" spans="1:22" ht="13.5">
      <c r="A2" s="471" t="s">
        <v>31</v>
      </c>
      <c r="B2" s="507">
        <f>'1. key ratios '!B2</f>
        <v>45199</v>
      </c>
      <c r="C2" s="510"/>
    </row>
    <row r="3" spans="1:22">
      <c r="A3" s="472" t="s">
        <v>613</v>
      </c>
      <c r="C3" s="619">
        <f>C8-'24. Risk Sector'!C33</f>
        <v>0</v>
      </c>
    </row>
    <row r="4" spans="1:22">
      <c r="C4" s="619">
        <f>C8-'23. LTV'!C8</f>
        <v>0</v>
      </c>
    </row>
    <row r="5" spans="1:22" ht="15" customHeight="1">
      <c r="A5" s="759" t="s">
        <v>538</v>
      </c>
      <c r="B5" s="761"/>
      <c r="C5" s="776" t="s">
        <v>614</v>
      </c>
      <c r="D5" s="777"/>
      <c r="E5" s="777"/>
      <c r="F5" s="777"/>
      <c r="G5" s="777"/>
      <c r="H5" s="777"/>
      <c r="I5" s="777"/>
      <c r="J5" s="777"/>
      <c r="K5" s="777"/>
      <c r="L5" s="777"/>
      <c r="M5" s="777"/>
      <c r="N5" s="777"/>
      <c r="O5" s="777"/>
      <c r="P5" s="777"/>
      <c r="Q5" s="777"/>
      <c r="R5" s="777"/>
      <c r="S5" s="777"/>
      <c r="T5" s="777"/>
      <c r="U5" s="778"/>
      <c r="V5" s="519"/>
    </row>
    <row r="6" spans="1:22">
      <c r="A6" s="774"/>
      <c r="B6" s="775"/>
      <c r="C6" s="779" t="s">
        <v>107</v>
      </c>
      <c r="D6" s="781" t="s">
        <v>615</v>
      </c>
      <c r="E6" s="781"/>
      <c r="F6" s="766"/>
      <c r="G6" s="782" t="s">
        <v>616</v>
      </c>
      <c r="H6" s="783"/>
      <c r="I6" s="783"/>
      <c r="J6" s="783"/>
      <c r="K6" s="784"/>
      <c r="L6" s="506"/>
      <c r="M6" s="785" t="s">
        <v>617</v>
      </c>
      <c r="N6" s="785"/>
      <c r="O6" s="766"/>
      <c r="P6" s="766"/>
      <c r="Q6" s="766"/>
      <c r="R6" s="766"/>
      <c r="S6" s="766"/>
      <c r="T6" s="766"/>
      <c r="U6" s="766"/>
      <c r="V6" s="506"/>
    </row>
    <row r="7" spans="1:22" ht="25.5">
      <c r="A7" s="762"/>
      <c r="B7" s="764"/>
      <c r="C7" s="780"/>
      <c r="D7" s="520"/>
      <c r="E7" s="512" t="s">
        <v>618</v>
      </c>
      <c r="F7" s="512" t="s">
        <v>619</v>
      </c>
      <c r="G7" s="510"/>
      <c r="H7" s="512" t="s">
        <v>618</v>
      </c>
      <c r="I7" s="512" t="s">
        <v>620</v>
      </c>
      <c r="J7" s="512" t="s">
        <v>621</v>
      </c>
      <c r="K7" s="512" t="s">
        <v>622</v>
      </c>
      <c r="L7" s="505"/>
      <c r="M7" s="500" t="s">
        <v>623</v>
      </c>
      <c r="N7" s="512" t="s">
        <v>621</v>
      </c>
      <c r="O7" s="512" t="s">
        <v>624</v>
      </c>
      <c r="P7" s="512" t="s">
        <v>625</v>
      </c>
      <c r="Q7" s="512" t="s">
        <v>626</v>
      </c>
      <c r="R7" s="512" t="s">
        <v>627</v>
      </c>
      <c r="S7" s="512" t="s">
        <v>628</v>
      </c>
      <c r="T7" s="521" t="s">
        <v>629</v>
      </c>
      <c r="U7" s="512" t="s">
        <v>630</v>
      </c>
      <c r="V7" s="519"/>
    </row>
    <row r="8" spans="1:22">
      <c r="A8" s="522">
        <v>1</v>
      </c>
      <c r="B8" s="482" t="s">
        <v>631</v>
      </c>
      <c r="C8" s="658">
        <f>SUM(C9:C14)</f>
        <v>197487558.59079996</v>
      </c>
      <c r="D8" s="658">
        <f t="shared" ref="D8:U8" si="0">SUM(D9:D14)</f>
        <v>111161025.4642</v>
      </c>
      <c r="E8" s="658">
        <f t="shared" si="0"/>
        <v>1063826.3899999999</v>
      </c>
      <c r="F8" s="658">
        <f t="shared" si="0"/>
        <v>23107165.143300001</v>
      </c>
      <c r="G8" s="658">
        <f t="shared" si="0"/>
        <v>38068400.287900008</v>
      </c>
      <c r="H8" s="658">
        <f t="shared" si="0"/>
        <v>12994.42</v>
      </c>
      <c r="I8" s="658">
        <f t="shared" si="0"/>
        <v>0</v>
      </c>
      <c r="J8" s="658">
        <f t="shared" si="0"/>
        <v>0</v>
      </c>
      <c r="K8" s="658">
        <f t="shared" si="0"/>
        <v>3337818.4306000001</v>
      </c>
      <c r="L8" s="658">
        <f t="shared" si="0"/>
        <v>48258132.838700004</v>
      </c>
      <c r="M8" s="658">
        <f t="shared" si="0"/>
        <v>2077909.5</v>
      </c>
      <c r="N8" s="658">
        <f t="shared" si="0"/>
        <v>0</v>
      </c>
      <c r="O8" s="658">
        <f t="shared" si="0"/>
        <v>0</v>
      </c>
      <c r="P8" s="658">
        <f t="shared" si="0"/>
        <v>14048606.566000002</v>
      </c>
      <c r="Q8" s="658">
        <f t="shared" si="0"/>
        <v>18280758.444199998</v>
      </c>
      <c r="R8" s="658">
        <f t="shared" si="0"/>
        <v>2721412.9165000003</v>
      </c>
      <c r="S8" s="658">
        <f t="shared" si="0"/>
        <v>0</v>
      </c>
      <c r="T8" s="658">
        <f t="shared" si="0"/>
        <v>0</v>
      </c>
      <c r="U8" s="658">
        <f t="shared" si="0"/>
        <v>201250.08</v>
      </c>
      <c r="V8" s="483"/>
    </row>
    <row r="9" spans="1:22">
      <c r="A9" s="476">
        <v>1.1000000000000001</v>
      </c>
      <c r="B9" s="502" t="s">
        <v>632</v>
      </c>
      <c r="C9" s="659"/>
      <c r="D9" s="660"/>
      <c r="E9" s="660"/>
      <c r="F9" s="660"/>
      <c r="G9" s="660"/>
      <c r="H9" s="660"/>
      <c r="I9" s="660"/>
      <c r="J9" s="660"/>
      <c r="K9" s="660"/>
      <c r="L9" s="660"/>
      <c r="M9" s="660"/>
      <c r="N9" s="660"/>
      <c r="O9" s="660"/>
      <c r="P9" s="660"/>
      <c r="Q9" s="660"/>
      <c r="R9" s="660"/>
      <c r="S9" s="660"/>
      <c r="T9" s="660"/>
      <c r="U9" s="660"/>
      <c r="V9" s="483"/>
    </row>
    <row r="10" spans="1:22">
      <c r="A10" s="476">
        <v>1.2</v>
      </c>
      <c r="B10" s="502" t="s">
        <v>633</v>
      </c>
      <c r="C10" s="659"/>
      <c r="D10" s="660"/>
      <c r="E10" s="660"/>
      <c r="F10" s="660"/>
      <c r="G10" s="660"/>
      <c r="H10" s="660"/>
      <c r="I10" s="660"/>
      <c r="J10" s="660"/>
      <c r="K10" s="660"/>
      <c r="L10" s="660"/>
      <c r="M10" s="660"/>
      <c r="N10" s="660"/>
      <c r="O10" s="660"/>
      <c r="P10" s="660"/>
      <c r="Q10" s="660"/>
      <c r="R10" s="660"/>
      <c r="S10" s="660"/>
      <c r="T10" s="660"/>
      <c r="U10" s="660"/>
      <c r="V10" s="483"/>
    </row>
    <row r="11" spans="1:22">
      <c r="A11" s="476">
        <v>1.3</v>
      </c>
      <c r="B11" s="502" t="s">
        <v>634</v>
      </c>
      <c r="C11" s="659"/>
      <c r="D11" s="660"/>
      <c r="E11" s="660"/>
      <c r="F11" s="660"/>
      <c r="G11" s="660"/>
      <c r="H11" s="660"/>
      <c r="I11" s="660"/>
      <c r="J11" s="660"/>
      <c r="K11" s="660"/>
      <c r="L11" s="660"/>
      <c r="M11" s="660"/>
      <c r="N11" s="660"/>
      <c r="O11" s="660"/>
      <c r="P11" s="660"/>
      <c r="Q11" s="660"/>
      <c r="R11" s="660"/>
      <c r="S11" s="660"/>
      <c r="T11" s="660"/>
      <c r="U11" s="660"/>
      <c r="V11" s="483"/>
    </row>
    <row r="12" spans="1:22">
      <c r="A12" s="476">
        <v>1.4</v>
      </c>
      <c r="B12" s="502" t="s">
        <v>635</v>
      </c>
      <c r="C12" s="659">
        <v>336931.21</v>
      </c>
      <c r="D12" s="660">
        <v>336931.21</v>
      </c>
      <c r="E12" s="660">
        <v>0</v>
      </c>
      <c r="F12" s="660">
        <v>336931.21</v>
      </c>
      <c r="G12" s="660">
        <v>0</v>
      </c>
      <c r="H12" s="660">
        <v>0</v>
      </c>
      <c r="I12" s="660">
        <v>0</v>
      </c>
      <c r="J12" s="660">
        <v>0</v>
      </c>
      <c r="K12" s="660">
        <v>0</v>
      </c>
      <c r="L12" s="660">
        <v>0</v>
      </c>
      <c r="M12" s="660">
        <v>0</v>
      </c>
      <c r="N12" s="660">
        <v>0</v>
      </c>
      <c r="O12" s="660">
        <v>0</v>
      </c>
      <c r="P12" s="660">
        <v>0</v>
      </c>
      <c r="Q12" s="660">
        <v>0</v>
      </c>
      <c r="R12" s="660">
        <v>0</v>
      </c>
      <c r="S12" s="660">
        <v>0</v>
      </c>
      <c r="T12" s="660">
        <v>0</v>
      </c>
      <c r="U12" s="660">
        <v>0</v>
      </c>
      <c r="V12" s="483"/>
    </row>
    <row r="13" spans="1:22">
      <c r="A13" s="476">
        <v>1.5</v>
      </c>
      <c r="B13" s="502" t="s">
        <v>636</v>
      </c>
      <c r="C13" s="659">
        <v>186203074.58489996</v>
      </c>
      <c r="D13" s="660">
        <v>102286864.4902</v>
      </c>
      <c r="E13" s="660">
        <v>1061527.46</v>
      </c>
      <c r="F13" s="660">
        <v>22770233.9333</v>
      </c>
      <c r="G13" s="660">
        <v>37406102.097900011</v>
      </c>
      <c r="H13" s="660">
        <v>12994.42</v>
      </c>
      <c r="I13" s="660">
        <v>0</v>
      </c>
      <c r="J13" s="660">
        <v>0</v>
      </c>
      <c r="K13" s="660">
        <v>3337818.4306000001</v>
      </c>
      <c r="L13" s="660">
        <v>46510107.996800005</v>
      </c>
      <c r="M13" s="660">
        <v>2059013.5</v>
      </c>
      <c r="N13" s="660">
        <v>0</v>
      </c>
      <c r="O13" s="660">
        <v>0</v>
      </c>
      <c r="P13" s="660">
        <v>12607170.256100001</v>
      </c>
      <c r="Q13" s="660">
        <v>18102235.634199999</v>
      </c>
      <c r="R13" s="660">
        <v>2721412.9165000003</v>
      </c>
      <c r="S13" s="660">
        <v>0</v>
      </c>
      <c r="T13" s="660">
        <v>0</v>
      </c>
      <c r="U13" s="660">
        <v>0</v>
      </c>
      <c r="V13" s="483"/>
    </row>
    <row r="14" spans="1:22">
      <c r="A14" s="476">
        <v>1.6</v>
      </c>
      <c r="B14" s="502" t="s">
        <v>637</v>
      </c>
      <c r="C14" s="659">
        <v>10947552.795899998</v>
      </c>
      <c r="D14" s="660">
        <v>8537229.7640000116</v>
      </c>
      <c r="E14" s="660">
        <v>2298.9299999999998</v>
      </c>
      <c r="F14" s="660">
        <v>0</v>
      </c>
      <c r="G14" s="660">
        <v>662298.18999999983</v>
      </c>
      <c r="H14" s="660">
        <v>0</v>
      </c>
      <c r="I14" s="660">
        <v>0</v>
      </c>
      <c r="J14" s="660">
        <v>0</v>
      </c>
      <c r="K14" s="660">
        <v>0</v>
      </c>
      <c r="L14" s="660">
        <v>1748024.8418999999</v>
      </c>
      <c r="M14" s="660">
        <v>18896</v>
      </c>
      <c r="N14" s="660">
        <v>0</v>
      </c>
      <c r="O14" s="660">
        <v>0</v>
      </c>
      <c r="P14" s="660">
        <v>1441436.3099</v>
      </c>
      <c r="Q14" s="660">
        <v>178522.81</v>
      </c>
      <c r="R14" s="660">
        <v>0</v>
      </c>
      <c r="S14" s="660">
        <v>0</v>
      </c>
      <c r="T14" s="660">
        <v>0</v>
      </c>
      <c r="U14" s="660">
        <v>201250.08</v>
      </c>
      <c r="V14" s="483"/>
    </row>
    <row r="15" spans="1:22">
      <c r="A15" s="522">
        <v>2</v>
      </c>
      <c r="B15" s="482" t="s">
        <v>638</v>
      </c>
      <c r="C15" s="658">
        <f>SUM(C16:C21)</f>
        <v>0</v>
      </c>
      <c r="D15" s="658">
        <f>SUM(D16:D21)</f>
        <v>0</v>
      </c>
      <c r="E15" s="658">
        <f t="shared" ref="E15:U15" si="1">SUM(E16:E21)</f>
        <v>0</v>
      </c>
      <c r="F15" s="658">
        <f t="shared" si="1"/>
        <v>0</v>
      </c>
      <c r="G15" s="658">
        <f t="shared" si="1"/>
        <v>0</v>
      </c>
      <c r="H15" s="658">
        <f t="shared" si="1"/>
        <v>0</v>
      </c>
      <c r="I15" s="658">
        <f t="shared" si="1"/>
        <v>0</v>
      </c>
      <c r="J15" s="658">
        <f t="shared" si="1"/>
        <v>0</v>
      </c>
      <c r="K15" s="658">
        <f t="shared" si="1"/>
        <v>0</v>
      </c>
      <c r="L15" s="658">
        <f t="shared" si="1"/>
        <v>0</v>
      </c>
      <c r="M15" s="658">
        <f t="shared" si="1"/>
        <v>0</v>
      </c>
      <c r="N15" s="658">
        <f t="shared" si="1"/>
        <v>0</v>
      </c>
      <c r="O15" s="658">
        <f t="shared" si="1"/>
        <v>0</v>
      </c>
      <c r="P15" s="658">
        <f t="shared" si="1"/>
        <v>0</v>
      </c>
      <c r="Q15" s="658">
        <f t="shared" si="1"/>
        <v>0</v>
      </c>
      <c r="R15" s="658">
        <f t="shared" si="1"/>
        <v>0</v>
      </c>
      <c r="S15" s="658">
        <f t="shared" si="1"/>
        <v>0</v>
      </c>
      <c r="T15" s="658">
        <f t="shared" si="1"/>
        <v>0</v>
      </c>
      <c r="U15" s="658">
        <f t="shared" si="1"/>
        <v>0</v>
      </c>
      <c r="V15" s="483"/>
    </row>
    <row r="16" spans="1:22">
      <c r="A16" s="476">
        <v>2.1</v>
      </c>
      <c r="B16" s="502" t="s">
        <v>632</v>
      </c>
      <c r="C16" s="659"/>
      <c r="D16" s="661"/>
      <c r="E16" s="660"/>
      <c r="F16" s="660"/>
      <c r="G16" s="660"/>
      <c r="H16" s="660"/>
      <c r="I16" s="660"/>
      <c r="J16" s="660"/>
      <c r="K16" s="660"/>
      <c r="L16" s="660"/>
      <c r="M16" s="660"/>
      <c r="N16" s="660"/>
      <c r="O16" s="660"/>
      <c r="P16" s="660"/>
      <c r="Q16" s="660"/>
      <c r="R16" s="660"/>
      <c r="S16" s="660"/>
      <c r="T16" s="660"/>
      <c r="U16" s="660"/>
      <c r="V16" s="483"/>
    </row>
    <row r="17" spans="1:22">
      <c r="A17" s="476">
        <v>2.2000000000000002</v>
      </c>
      <c r="B17" s="502" t="s">
        <v>633</v>
      </c>
      <c r="C17" s="659"/>
      <c r="D17" s="661"/>
      <c r="E17" s="660"/>
      <c r="F17" s="660"/>
      <c r="G17" s="660"/>
      <c r="H17" s="660"/>
      <c r="I17" s="660"/>
      <c r="J17" s="660"/>
      <c r="K17" s="660"/>
      <c r="L17" s="660"/>
      <c r="M17" s="660"/>
      <c r="N17" s="660"/>
      <c r="O17" s="660"/>
      <c r="P17" s="660"/>
      <c r="Q17" s="660"/>
      <c r="R17" s="660"/>
      <c r="S17" s="660"/>
      <c r="T17" s="660"/>
      <c r="U17" s="660"/>
      <c r="V17" s="483"/>
    </row>
    <row r="18" spans="1:22">
      <c r="A18" s="476">
        <v>2.2999999999999998</v>
      </c>
      <c r="B18" s="502" t="s">
        <v>634</v>
      </c>
      <c r="C18" s="659"/>
      <c r="D18" s="660"/>
      <c r="E18" s="660"/>
      <c r="F18" s="660"/>
      <c r="G18" s="660"/>
      <c r="H18" s="660"/>
      <c r="I18" s="660"/>
      <c r="J18" s="660"/>
      <c r="K18" s="660"/>
      <c r="L18" s="660"/>
      <c r="M18" s="660"/>
      <c r="N18" s="660"/>
      <c r="O18" s="660"/>
      <c r="P18" s="660"/>
      <c r="Q18" s="660"/>
      <c r="R18" s="660"/>
      <c r="S18" s="660"/>
      <c r="T18" s="660"/>
      <c r="U18" s="660"/>
      <c r="V18" s="483"/>
    </row>
    <row r="19" spans="1:22">
      <c r="A19" s="476">
        <v>2.4</v>
      </c>
      <c r="B19" s="502" t="s">
        <v>635</v>
      </c>
      <c r="C19" s="659">
        <v>0</v>
      </c>
      <c r="D19" s="661">
        <f>C19</f>
        <v>0</v>
      </c>
      <c r="E19" s="660"/>
      <c r="F19" s="660"/>
      <c r="G19" s="660"/>
      <c r="H19" s="660"/>
      <c r="I19" s="660"/>
      <c r="J19" s="660"/>
      <c r="K19" s="660"/>
      <c r="L19" s="660"/>
      <c r="M19" s="660"/>
      <c r="N19" s="660"/>
      <c r="O19" s="660"/>
      <c r="P19" s="660"/>
      <c r="Q19" s="660"/>
      <c r="R19" s="660"/>
      <c r="S19" s="660"/>
      <c r="T19" s="660"/>
      <c r="U19" s="660"/>
      <c r="V19" s="483"/>
    </row>
    <row r="20" spans="1:22">
      <c r="A20" s="476">
        <v>2.5</v>
      </c>
      <c r="B20" s="502" t="s">
        <v>636</v>
      </c>
      <c r="C20" s="659"/>
      <c r="D20" s="661"/>
      <c r="E20" s="660"/>
      <c r="F20" s="660"/>
      <c r="G20" s="660"/>
      <c r="H20" s="660"/>
      <c r="I20" s="660"/>
      <c r="J20" s="660"/>
      <c r="K20" s="660"/>
      <c r="L20" s="660"/>
      <c r="M20" s="660"/>
      <c r="N20" s="660"/>
      <c r="O20" s="660"/>
      <c r="P20" s="660"/>
      <c r="Q20" s="660"/>
      <c r="R20" s="660"/>
      <c r="S20" s="660"/>
      <c r="T20" s="660"/>
      <c r="U20" s="660"/>
      <c r="V20" s="483"/>
    </row>
    <row r="21" spans="1:22">
      <c r="A21" s="476">
        <v>2.6</v>
      </c>
      <c r="B21" s="502" t="s">
        <v>637</v>
      </c>
      <c r="C21" s="659"/>
      <c r="D21" s="660"/>
      <c r="E21" s="660"/>
      <c r="F21" s="660"/>
      <c r="G21" s="660"/>
      <c r="H21" s="660"/>
      <c r="I21" s="660"/>
      <c r="J21" s="660"/>
      <c r="K21" s="660"/>
      <c r="L21" s="660"/>
      <c r="M21" s="660"/>
      <c r="N21" s="660"/>
      <c r="O21" s="660"/>
      <c r="P21" s="660"/>
      <c r="Q21" s="660"/>
      <c r="R21" s="660"/>
      <c r="S21" s="660"/>
      <c r="T21" s="660"/>
      <c r="U21" s="660"/>
      <c r="V21" s="483"/>
    </row>
    <row r="22" spans="1:22">
      <c r="A22" s="522">
        <v>3</v>
      </c>
      <c r="B22" s="482" t="s">
        <v>693</v>
      </c>
      <c r="C22" s="658">
        <f>SUM(C23:C28)</f>
        <v>23266772.447699998</v>
      </c>
      <c r="D22" s="658">
        <f>SUM(D23:D28)</f>
        <v>2759099.4776999997</v>
      </c>
      <c r="E22" s="658">
        <f t="shared" ref="E22:U22" si="2">SUM(E23:E28)</f>
        <v>0</v>
      </c>
      <c r="F22" s="662">
        <f t="shared" si="2"/>
        <v>0</v>
      </c>
      <c r="G22" s="658">
        <f t="shared" si="2"/>
        <v>0</v>
      </c>
      <c r="H22" s="662">
        <f t="shared" si="2"/>
        <v>0</v>
      </c>
      <c r="I22" s="662">
        <f t="shared" si="2"/>
        <v>0</v>
      </c>
      <c r="J22" s="662">
        <f t="shared" si="2"/>
        <v>0</v>
      </c>
      <c r="K22" s="662">
        <f t="shared" si="2"/>
        <v>0</v>
      </c>
      <c r="L22" s="658">
        <f t="shared" si="2"/>
        <v>120000</v>
      </c>
      <c r="M22" s="662">
        <f t="shared" si="2"/>
        <v>0</v>
      </c>
      <c r="N22" s="662">
        <f t="shared" si="2"/>
        <v>0</v>
      </c>
      <c r="O22" s="662">
        <f t="shared" si="2"/>
        <v>0</v>
      </c>
      <c r="P22" s="662">
        <f t="shared" si="2"/>
        <v>0</v>
      </c>
      <c r="Q22" s="662">
        <f t="shared" si="2"/>
        <v>0</v>
      </c>
      <c r="R22" s="662">
        <f t="shared" si="2"/>
        <v>0</v>
      </c>
      <c r="S22" s="662">
        <f t="shared" si="2"/>
        <v>0</v>
      </c>
      <c r="T22" s="662">
        <f t="shared" si="2"/>
        <v>0</v>
      </c>
      <c r="U22" s="658">
        <f t="shared" si="2"/>
        <v>0</v>
      </c>
      <c r="V22" s="483"/>
    </row>
    <row r="23" spans="1:22">
      <c r="A23" s="476">
        <v>3.1</v>
      </c>
      <c r="B23" s="502" t="s">
        <v>632</v>
      </c>
      <c r="C23" s="659"/>
      <c r="D23" s="660"/>
      <c r="E23" s="662"/>
      <c r="F23" s="662"/>
      <c r="G23" s="660"/>
      <c r="H23" s="662"/>
      <c r="I23" s="662"/>
      <c r="J23" s="662"/>
      <c r="K23" s="662"/>
      <c r="L23" s="660"/>
      <c r="M23" s="662"/>
      <c r="N23" s="662"/>
      <c r="O23" s="662"/>
      <c r="P23" s="662"/>
      <c r="Q23" s="662"/>
      <c r="R23" s="662"/>
      <c r="S23" s="662"/>
      <c r="T23" s="662"/>
      <c r="U23" s="660"/>
      <c r="V23" s="483"/>
    </row>
    <row r="24" spans="1:22">
      <c r="A24" s="476">
        <v>3.2</v>
      </c>
      <c r="B24" s="502" t="s">
        <v>633</v>
      </c>
      <c r="C24" s="659"/>
      <c r="D24" s="660"/>
      <c r="E24" s="662"/>
      <c r="F24" s="662"/>
      <c r="G24" s="660"/>
      <c r="H24" s="662"/>
      <c r="I24" s="662"/>
      <c r="J24" s="662"/>
      <c r="K24" s="662"/>
      <c r="L24" s="660"/>
      <c r="M24" s="662"/>
      <c r="N24" s="662"/>
      <c r="O24" s="662"/>
      <c r="P24" s="662"/>
      <c r="Q24" s="662"/>
      <c r="R24" s="662"/>
      <c r="S24" s="662"/>
      <c r="T24" s="662"/>
      <c r="U24" s="660"/>
      <c r="V24" s="483"/>
    </row>
    <row r="25" spans="1:22">
      <c r="A25" s="476">
        <v>3.3</v>
      </c>
      <c r="B25" s="502" t="s">
        <v>634</v>
      </c>
      <c r="C25" s="659">
        <v>0</v>
      </c>
      <c r="D25" s="660">
        <v>0</v>
      </c>
      <c r="E25" s="662"/>
      <c r="F25" s="662"/>
      <c r="G25" s="660"/>
      <c r="H25" s="662"/>
      <c r="I25" s="662"/>
      <c r="J25" s="662"/>
      <c r="K25" s="662"/>
      <c r="L25" s="660"/>
      <c r="M25" s="662"/>
      <c r="N25" s="662"/>
      <c r="O25" s="662"/>
      <c r="P25" s="662"/>
      <c r="Q25" s="662"/>
      <c r="R25" s="662"/>
      <c r="S25" s="662"/>
      <c r="T25" s="662"/>
      <c r="U25" s="660"/>
      <c r="V25" s="483"/>
    </row>
    <row r="26" spans="1:22">
      <c r="A26" s="476">
        <v>3.4</v>
      </c>
      <c r="B26" s="502" t="s">
        <v>635</v>
      </c>
      <c r="C26" s="659">
        <v>23249329.777699996</v>
      </c>
      <c r="D26" s="660">
        <v>2759099.4776999997</v>
      </c>
      <c r="E26" s="662"/>
      <c r="F26" s="662"/>
      <c r="G26" s="660">
        <v>0</v>
      </c>
      <c r="H26" s="662"/>
      <c r="I26" s="662"/>
      <c r="J26" s="662"/>
      <c r="K26" s="662"/>
      <c r="L26" s="660">
        <v>0</v>
      </c>
      <c r="M26" s="662"/>
      <c r="N26" s="662"/>
      <c r="O26" s="662"/>
      <c r="P26" s="662"/>
      <c r="Q26" s="662"/>
      <c r="R26" s="662"/>
      <c r="S26" s="662"/>
      <c r="T26" s="662"/>
      <c r="U26" s="660">
        <v>0</v>
      </c>
      <c r="V26" s="483"/>
    </row>
    <row r="27" spans="1:22">
      <c r="A27" s="476">
        <v>3.5</v>
      </c>
      <c r="B27" s="502" t="s">
        <v>636</v>
      </c>
      <c r="C27" s="659">
        <v>17442.669999999998</v>
      </c>
      <c r="D27" s="660">
        <v>0</v>
      </c>
      <c r="E27" s="662"/>
      <c r="F27" s="662"/>
      <c r="G27" s="660">
        <v>0</v>
      </c>
      <c r="H27" s="662"/>
      <c r="I27" s="662"/>
      <c r="J27" s="662"/>
      <c r="K27" s="662"/>
      <c r="L27" s="660">
        <v>120000</v>
      </c>
      <c r="M27" s="662"/>
      <c r="N27" s="662"/>
      <c r="O27" s="662"/>
      <c r="P27" s="662"/>
      <c r="Q27" s="662"/>
      <c r="R27" s="662"/>
      <c r="S27" s="662"/>
      <c r="T27" s="662"/>
      <c r="U27" s="660">
        <v>0</v>
      </c>
      <c r="V27" s="483"/>
    </row>
    <row r="28" spans="1:22">
      <c r="A28" s="476">
        <v>3.6</v>
      </c>
      <c r="B28" s="502" t="s">
        <v>637</v>
      </c>
      <c r="C28" s="659"/>
      <c r="D28" s="660"/>
      <c r="E28" s="662"/>
      <c r="F28" s="662"/>
      <c r="G28" s="660">
        <v>0</v>
      </c>
      <c r="H28" s="662"/>
      <c r="I28" s="662"/>
      <c r="J28" s="662"/>
      <c r="K28" s="662"/>
      <c r="L28" s="660">
        <v>0</v>
      </c>
      <c r="M28" s="662"/>
      <c r="N28" s="662"/>
      <c r="O28" s="662"/>
      <c r="P28" s="662"/>
      <c r="Q28" s="662"/>
      <c r="R28" s="662"/>
      <c r="S28" s="662"/>
      <c r="T28" s="662"/>
      <c r="U28" s="660">
        <v>0</v>
      </c>
      <c r="V28" s="483"/>
    </row>
    <row r="29" spans="1:22">
      <c r="C29" s="619"/>
    </row>
  </sheetData>
  <mergeCells count="6">
    <mergeCell ref="A5:B7"/>
    <mergeCell ref="C5:U5"/>
    <mergeCell ref="C6:C7"/>
    <mergeCell ref="D6:F6"/>
    <mergeCell ref="G6:K6"/>
    <mergeCell ref="M6:U6"/>
  </mergeCells>
  <pageMargins left="0.7" right="0.7" top="0.75" bottom="0.75" header="0.3" footer="0.3"/>
  <pageSetup scale="2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view="pageBreakPreview" zoomScale="40" zoomScaleNormal="60" zoomScaleSheetLayoutView="40" workbookViewId="0">
      <selection activeCell="C8" sqref="C8:T22"/>
    </sheetView>
  </sheetViews>
  <sheetFormatPr defaultColWidth="9.140625" defaultRowHeight="12.75"/>
  <cols>
    <col min="1" max="1" width="11.85546875" style="480" bestFit="1" customWidth="1"/>
    <col min="2" max="2" width="49" style="480" customWidth="1"/>
    <col min="3" max="3" width="19.5703125" style="480" customWidth="1"/>
    <col min="4" max="4" width="21.140625" style="480" customWidth="1"/>
    <col min="5" max="5" width="17.140625" style="480" customWidth="1"/>
    <col min="6" max="6" width="22.28515625" style="480" customWidth="1"/>
    <col min="7" max="7" width="19.28515625" style="480" customWidth="1"/>
    <col min="8" max="8" width="17.140625" style="480" customWidth="1"/>
    <col min="9" max="14" width="22.28515625" style="480" customWidth="1"/>
    <col min="15" max="15" width="23" style="480" customWidth="1"/>
    <col min="16" max="16" width="21.7109375" style="480" bestFit="1" customWidth="1"/>
    <col min="17" max="19" width="19" style="480" bestFit="1" customWidth="1"/>
    <col min="20" max="20" width="14.7109375" style="480" customWidth="1"/>
    <col min="21" max="21" width="20" style="480" customWidth="1"/>
    <col min="22" max="16384" width="9.140625" style="480"/>
  </cols>
  <sheetData>
    <row r="1" spans="1:21" ht="13.5">
      <c r="A1" s="470" t="s">
        <v>30</v>
      </c>
      <c r="B1" s="3" t="str">
        <f>'Info '!C2</f>
        <v>JSC "VTB Bank (Georgia)"</v>
      </c>
    </row>
    <row r="2" spans="1:21" ht="13.5">
      <c r="A2" s="471" t="s">
        <v>31</v>
      </c>
      <c r="B2" s="507">
        <f>'1. key ratios '!B2</f>
        <v>45199</v>
      </c>
      <c r="C2" s="507"/>
    </row>
    <row r="3" spans="1:21">
      <c r="A3" s="472" t="s">
        <v>640</v>
      </c>
    </row>
    <row r="5" spans="1:21" ht="13.5" customHeight="1">
      <c r="A5" s="786" t="s">
        <v>641</v>
      </c>
      <c r="B5" s="787"/>
      <c r="C5" s="795" t="s">
        <v>642</v>
      </c>
      <c r="D5" s="796"/>
      <c r="E5" s="796"/>
      <c r="F5" s="796"/>
      <c r="G5" s="796"/>
      <c r="H5" s="796"/>
      <c r="I5" s="796"/>
      <c r="J5" s="796"/>
      <c r="K5" s="796"/>
      <c r="L5" s="796"/>
      <c r="M5" s="796"/>
      <c r="N5" s="796"/>
      <c r="O5" s="796"/>
      <c r="P5" s="796"/>
      <c r="Q5" s="796"/>
      <c r="R5" s="796"/>
      <c r="S5" s="796"/>
      <c r="T5" s="797"/>
      <c r="U5" s="519"/>
    </row>
    <row r="6" spans="1:21">
      <c r="A6" s="788"/>
      <c r="B6" s="789"/>
      <c r="C6" s="779" t="s">
        <v>107</v>
      </c>
      <c r="D6" s="792" t="s">
        <v>643</v>
      </c>
      <c r="E6" s="792"/>
      <c r="F6" s="793"/>
      <c r="G6" s="794" t="s">
        <v>644</v>
      </c>
      <c r="H6" s="792"/>
      <c r="I6" s="792"/>
      <c r="J6" s="792"/>
      <c r="K6" s="793"/>
      <c r="L6" s="782" t="s">
        <v>645</v>
      </c>
      <c r="M6" s="783"/>
      <c r="N6" s="783"/>
      <c r="O6" s="783"/>
      <c r="P6" s="783"/>
      <c r="Q6" s="783"/>
      <c r="R6" s="783"/>
      <c r="S6" s="783"/>
      <c r="T6" s="784"/>
      <c r="U6" s="506"/>
    </row>
    <row r="7" spans="1:21">
      <c r="A7" s="790"/>
      <c r="B7" s="791"/>
      <c r="C7" s="780"/>
      <c r="E7" s="500" t="s">
        <v>618</v>
      </c>
      <c r="F7" s="512" t="s">
        <v>619</v>
      </c>
      <c r="H7" s="500" t="s">
        <v>618</v>
      </c>
      <c r="I7" s="512" t="s">
        <v>620</v>
      </c>
      <c r="J7" s="512" t="s">
        <v>621</v>
      </c>
      <c r="K7" s="512" t="s">
        <v>622</v>
      </c>
      <c r="L7" s="523"/>
      <c r="M7" s="500" t="s">
        <v>623</v>
      </c>
      <c r="N7" s="512" t="s">
        <v>621</v>
      </c>
      <c r="O7" s="512" t="s">
        <v>624</v>
      </c>
      <c r="P7" s="512" t="s">
        <v>625</v>
      </c>
      <c r="Q7" s="512" t="s">
        <v>626</v>
      </c>
      <c r="R7" s="512" t="s">
        <v>627</v>
      </c>
      <c r="S7" s="512" t="s">
        <v>628</v>
      </c>
      <c r="T7" s="521" t="s">
        <v>629</v>
      </c>
      <c r="U7" s="519"/>
    </row>
    <row r="8" spans="1:21">
      <c r="A8" s="523">
        <v>1</v>
      </c>
      <c r="B8" s="518" t="s">
        <v>631</v>
      </c>
      <c r="C8" s="637">
        <v>197487558.59080005</v>
      </c>
      <c r="D8" s="660">
        <v>111161025.46420005</v>
      </c>
      <c r="E8" s="660">
        <v>1063826.3899999999</v>
      </c>
      <c r="F8" s="660">
        <v>23107165.143300001</v>
      </c>
      <c r="G8" s="660">
        <v>38068400.287900016</v>
      </c>
      <c r="H8" s="660">
        <v>12994.42</v>
      </c>
      <c r="I8" s="660">
        <v>0</v>
      </c>
      <c r="J8" s="660">
        <v>0</v>
      </c>
      <c r="K8" s="660">
        <v>3337818.4306000001</v>
      </c>
      <c r="L8" s="660">
        <v>48258132.838700004</v>
      </c>
      <c r="M8" s="660">
        <v>2077909.5</v>
      </c>
      <c r="N8" s="660">
        <v>0</v>
      </c>
      <c r="O8" s="660">
        <v>0</v>
      </c>
      <c r="P8" s="660">
        <v>14048606.566000002</v>
      </c>
      <c r="Q8" s="660">
        <v>18280758.444199998</v>
      </c>
      <c r="R8" s="660">
        <v>2721412.9165000003</v>
      </c>
      <c r="S8" s="660">
        <v>0</v>
      </c>
      <c r="T8" s="660">
        <v>0</v>
      </c>
      <c r="U8" s="483"/>
    </row>
    <row r="9" spans="1:21">
      <c r="A9" s="502">
        <v>1.1000000000000001</v>
      </c>
      <c r="B9" s="502" t="s">
        <v>646</v>
      </c>
      <c r="C9" s="659">
        <v>183787350.27080005</v>
      </c>
      <c r="D9" s="660">
        <v>97791317.634200022</v>
      </c>
      <c r="E9" s="660">
        <v>1061527.46</v>
      </c>
      <c r="F9" s="660">
        <v>22770233.9333</v>
      </c>
      <c r="G9" s="660">
        <v>37958401.817900017</v>
      </c>
      <c r="H9" s="660">
        <v>12994.42</v>
      </c>
      <c r="I9" s="660">
        <v>0</v>
      </c>
      <c r="J9" s="660">
        <v>0</v>
      </c>
      <c r="K9" s="660">
        <v>3337818.4306000001</v>
      </c>
      <c r="L9" s="660">
        <v>48037630.818700008</v>
      </c>
      <c r="M9" s="660">
        <v>2059013.5</v>
      </c>
      <c r="N9" s="660">
        <v>0</v>
      </c>
      <c r="O9" s="660">
        <v>0</v>
      </c>
      <c r="P9" s="660">
        <v>14036613.106000001</v>
      </c>
      <c r="Q9" s="660">
        <v>18102235.634199999</v>
      </c>
      <c r="R9" s="660">
        <v>2721412.9165000003</v>
      </c>
      <c r="S9" s="660">
        <v>0</v>
      </c>
      <c r="T9" s="660">
        <v>0</v>
      </c>
      <c r="U9" s="483"/>
    </row>
    <row r="10" spans="1:21">
      <c r="A10" s="524" t="s">
        <v>14</v>
      </c>
      <c r="B10" s="524" t="s">
        <v>647</v>
      </c>
      <c r="C10" s="663">
        <v>173952412.09470004</v>
      </c>
      <c r="D10" s="660">
        <v>92665792.308700025</v>
      </c>
      <c r="E10" s="660">
        <v>1061527.46</v>
      </c>
      <c r="F10" s="660">
        <v>22770233.9333</v>
      </c>
      <c r="G10" s="660">
        <v>33248988.967299998</v>
      </c>
      <c r="H10" s="660">
        <v>0</v>
      </c>
      <c r="I10" s="660">
        <v>0</v>
      </c>
      <c r="J10" s="660">
        <v>0</v>
      </c>
      <c r="K10" s="660">
        <v>0</v>
      </c>
      <c r="L10" s="660">
        <v>48037630.818700008</v>
      </c>
      <c r="M10" s="660">
        <v>2059013.5</v>
      </c>
      <c r="N10" s="660">
        <v>0</v>
      </c>
      <c r="O10" s="660">
        <v>0</v>
      </c>
      <c r="P10" s="660">
        <v>14036613.106000001</v>
      </c>
      <c r="Q10" s="660">
        <v>18102235.634199999</v>
      </c>
      <c r="R10" s="660">
        <v>2721412.9165000003</v>
      </c>
      <c r="S10" s="660">
        <v>0</v>
      </c>
      <c r="T10" s="660">
        <v>0</v>
      </c>
      <c r="U10" s="483"/>
    </row>
    <row r="11" spans="1:21">
      <c r="A11" s="492" t="s">
        <v>648</v>
      </c>
      <c r="B11" s="492" t="s">
        <v>649</v>
      </c>
      <c r="C11" s="664">
        <v>71753332.905899957</v>
      </c>
      <c r="D11" s="660">
        <v>37713854.553999968</v>
      </c>
      <c r="E11" s="660">
        <v>0</v>
      </c>
      <c r="F11" s="660">
        <v>0</v>
      </c>
      <c r="G11" s="660">
        <v>6360864.8394999979</v>
      </c>
      <c r="H11" s="660">
        <v>0</v>
      </c>
      <c r="I11" s="660">
        <v>0</v>
      </c>
      <c r="J11" s="660">
        <v>0</v>
      </c>
      <c r="K11" s="660">
        <v>0</v>
      </c>
      <c r="L11" s="660">
        <v>27678613.512399998</v>
      </c>
      <c r="M11" s="660">
        <v>1499000</v>
      </c>
      <c r="N11" s="660">
        <v>0</v>
      </c>
      <c r="O11" s="660">
        <v>0</v>
      </c>
      <c r="P11" s="660">
        <v>7930712.9265000001</v>
      </c>
      <c r="Q11" s="660">
        <v>14225386.834200002</v>
      </c>
      <c r="R11" s="660">
        <v>243872.5797</v>
      </c>
      <c r="S11" s="660">
        <v>0</v>
      </c>
      <c r="T11" s="660">
        <v>0</v>
      </c>
      <c r="U11" s="483"/>
    </row>
    <row r="12" spans="1:21">
      <c r="A12" s="492" t="s">
        <v>650</v>
      </c>
      <c r="B12" s="492" t="s">
        <v>651</v>
      </c>
      <c r="C12" s="664">
        <v>12861162.441499999</v>
      </c>
      <c r="D12" s="660">
        <v>1700611.0416000003</v>
      </c>
      <c r="E12" s="660">
        <v>0</v>
      </c>
      <c r="F12" s="660">
        <v>0</v>
      </c>
      <c r="G12" s="660">
        <v>2713686.17</v>
      </c>
      <c r="H12" s="660">
        <v>0</v>
      </c>
      <c r="I12" s="660">
        <v>0</v>
      </c>
      <c r="J12" s="660">
        <v>0</v>
      </c>
      <c r="K12" s="660">
        <v>0</v>
      </c>
      <c r="L12" s="660">
        <v>8446865.2298999988</v>
      </c>
      <c r="M12" s="660">
        <v>0</v>
      </c>
      <c r="N12" s="660">
        <v>0</v>
      </c>
      <c r="O12" s="660">
        <v>0</v>
      </c>
      <c r="P12" s="660">
        <v>4570016.4298999999</v>
      </c>
      <c r="Q12" s="660">
        <v>3876848.8</v>
      </c>
      <c r="R12" s="660">
        <v>0</v>
      </c>
      <c r="S12" s="660">
        <v>0</v>
      </c>
      <c r="T12" s="660">
        <v>0</v>
      </c>
      <c r="U12" s="483"/>
    </row>
    <row r="13" spans="1:21">
      <c r="A13" s="492" t="s">
        <v>652</v>
      </c>
      <c r="B13" s="492" t="s">
        <v>653</v>
      </c>
      <c r="C13" s="664">
        <v>38026066.699900001</v>
      </c>
      <c r="D13" s="660">
        <v>34414370.633100003</v>
      </c>
      <c r="E13" s="660">
        <v>1061527.46</v>
      </c>
      <c r="F13" s="660">
        <v>22770233.9333</v>
      </c>
      <c r="G13" s="660">
        <v>0</v>
      </c>
      <c r="H13" s="660">
        <v>0</v>
      </c>
      <c r="I13" s="660">
        <v>0</v>
      </c>
      <c r="J13" s="660">
        <v>0</v>
      </c>
      <c r="K13" s="660">
        <v>0</v>
      </c>
      <c r="L13" s="660">
        <v>3611696.0668000001</v>
      </c>
      <c r="M13" s="660">
        <v>0</v>
      </c>
      <c r="N13" s="660">
        <v>0</v>
      </c>
      <c r="O13" s="660">
        <v>0</v>
      </c>
      <c r="P13" s="660">
        <v>1134155.73</v>
      </c>
      <c r="Q13" s="660">
        <v>0</v>
      </c>
      <c r="R13" s="660">
        <v>2477540.3368000002</v>
      </c>
      <c r="S13" s="660">
        <v>0</v>
      </c>
      <c r="T13" s="660">
        <v>0</v>
      </c>
      <c r="U13" s="483"/>
    </row>
    <row r="14" spans="1:21">
      <c r="A14" s="492" t="s">
        <v>654</v>
      </c>
      <c r="B14" s="492" t="s">
        <v>655</v>
      </c>
      <c r="C14" s="664">
        <v>51311850.047399998</v>
      </c>
      <c r="D14" s="660">
        <v>18836956.080000002</v>
      </c>
      <c r="E14" s="660">
        <v>0</v>
      </c>
      <c r="F14" s="660">
        <v>0</v>
      </c>
      <c r="G14" s="660">
        <v>24174437.957800001</v>
      </c>
      <c r="H14" s="660">
        <v>0</v>
      </c>
      <c r="I14" s="660">
        <v>0</v>
      </c>
      <c r="J14" s="660">
        <v>0</v>
      </c>
      <c r="K14" s="660">
        <v>0</v>
      </c>
      <c r="L14" s="660">
        <v>8300456.0096000005</v>
      </c>
      <c r="M14" s="660">
        <v>560013.5</v>
      </c>
      <c r="N14" s="660">
        <v>0</v>
      </c>
      <c r="O14" s="660">
        <v>0</v>
      </c>
      <c r="P14" s="660">
        <v>401728.0196</v>
      </c>
      <c r="Q14" s="660">
        <v>0</v>
      </c>
      <c r="R14" s="660">
        <v>0</v>
      </c>
      <c r="S14" s="660">
        <v>0</v>
      </c>
      <c r="T14" s="660">
        <v>0</v>
      </c>
      <c r="U14" s="483"/>
    </row>
    <row r="15" spans="1:21">
      <c r="A15" s="493">
        <v>1.2</v>
      </c>
      <c r="B15" s="493" t="s">
        <v>656</v>
      </c>
      <c r="C15" s="661">
        <v>23068811.074574996</v>
      </c>
      <c r="D15" s="660">
        <v>1955022.9070659992</v>
      </c>
      <c r="E15" s="660">
        <v>21230.550000000003</v>
      </c>
      <c r="F15" s="660">
        <v>455404.67866600002</v>
      </c>
      <c r="G15" s="660">
        <v>3795840.1837589992</v>
      </c>
      <c r="H15" s="660">
        <v>1299.44</v>
      </c>
      <c r="I15" s="660">
        <v>0</v>
      </c>
      <c r="J15" s="660">
        <v>0</v>
      </c>
      <c r="K15" s="660">
        <v>333781.84305900004</v>
      </c>
      <c r="L15" s="660">
        <v>17317947.983749997</v>
      </c>
      <c r="M15" s="660">
        <v>606624.69999999995</v>
      </c>
      <c r="N15" s="660">
        <v>0</v>
      </c>
      <c r="O15" s="660">
        <v>0</v>
      </c>
      <c r="P15" s="660">
        <v>4270041.4111000001</v>
      </c>
      <c r="Q15" s="660">
        <v>7243154.2911499999</v>
      </c>
      <c r="R15" s="660">
        <v>1311931.9638</v>
      </c>
      <c r="S15" s="660">
        <v>0</v>
      </c>
      <c r="T15" s="660">
        <v>0</v>
      </c>
      <c r="U15" s="483"/>
    </row>
    <row r="16" spans="1:21">
      <c r="A16" s="525">
        <v>1.3</v>
      </c>
      <c r="B16" s="493" t="s">
        <v>704</v>
      </c>
      <c r="C16" s="665">
        <v>0</v>
      </c>
      <c r="D16" s="665"/>
      <c r="E16" s="665"/>
      <c r="F16" s="665"/>
      <c r="G16" s="665"/>
      <c r="H16" s="665"/>
      <c r="I16" s="665"/>
      <c r="J16" s="665"/>
      <c r="K16" s="665"/>
      <c r="L16" s="665"/>
      <c r="M16" s="665"/>
      <c r="N16" s="665"/>
      <c r="O16" s="665"/>
      <c r="P16" s="665"/>
      <c r="Q16" s="665"/>
      <c r="R16" s="665"/>
      <c r="S16" s="665"/>
      <c r="T16" s="665"/>
      <c r="U16" s="483"/>
    </row>
    <row r="17" spans="1:21">
      <c r="A17" s="496" t="s">
        <v>657</v>
      </c>
      <c r="B17" s="494" t="s">
        <v>658</v>
      </c>
      <c r="C17" s="666">
        <v>169474116.73070005</v>
      </c>
      <c r="D17" s="667">
        <v>83560368.843700007</v>
      </c>
      <c r="E17" s="667">
        <v>1061527.46</v>
      </c>
      <c r="F17" s="667">
        <v>22770233.9333</v>
      </c>
      <c r="G17" s="667">
        <v>37956449.08790002</v>
      </c>
      <c r="H17" s="667">
        <v>12994.42</v>
      </c>
      <c r="I17" s="667">
        <v>0</v>
      </c>
      <c r="J17" s="667">
        <v>0</v>
      </c>
      <c r="K17" s="667">
        <v>3337818.4306000001</v>
      </c>
      <c r="L17" s="667">
        <v>47957298.799100004</v>
      </c>
      <c r="M17" s="667">
        <v>2059013.5</v>
      </c>
      <c r="N17" s="667">
        <v>0</v>
      </c>
      <c r="O17" s="667">
        <v>0</v>
      </c>
      <c r="P17" s="667">
        <v>13956281.0864</v>
      </c>
      <c r="Q17" s="667">
        <v>18102235.634199999</v>
      </c>
      <c r="R17" s="667">
        <v>2721412.9165000003</v>
      </c>
      <c r="S17" s="667">
        <v>0</v>
      </c>
      <c r="T17" s="667">
        <v>0</v>
      </c>
      <c r="U17" s="483"/>
    </row>
    <row r="18" spans="1:21">
      <c r="A18" s="495" t="s">
        <v>659</v>
      </c>
      <c r="B18" s="495" t="s">
        <v>660</v>
      </c>
      <c r="C18" s="668">
        <v>154266967.64649999</v>
      </c>
      <c r="D18" s="667">
        <v>78474047.628200009</v>
      </c>
      <c r="E18" s="667">
        <v>1061527.46</v>
      </c>
      <c r="F18" s="667">
        <v>22770233.9333</v>
      </c>
      <c r="G18" s="667">
        <v>28610071.209299996</v>
      </c>
      <c r="H18" s="667">
        <v>0</v>
      </c>
      <c r="I18" s="667">
        <v>0</v>
      </c>
      <c r="J18" s="667">
        <v>0</v>
      </c>
      <c r="K18" s="667">
        <v>0</v>
      </c>
      <c r="L18" s="667">
        <v>47182848.809</v>
      </c>
      <c r="M18" s="667">
        <v>2000751.6469000001</v>
      </c>
      <c r="N18" s="667">
        <v>0</v>
      </c>
      <c r="O18" s="667">
        <v>0</v>
      </c>
      <c r="P18" s="667">
        <v>13956281.0864</v>
      </c>
      <c r="Q18" s="667">
        <v>18102235.634199999</v>
      </c>
      <c r="R18" s="667">
        <v>2721412.9165000003</v>
      </c>
      <c r="S18" s="667">
        <v>0</v>
      </c>
      <c r="T18" s="667">
        <v>0</v>
      </c>
      <c r="U18" s="483"/>
    </row>
    <row r="19" spans="1:21">
      <c r="A19" s="496" t="s">
        <v>661</v>
      </c>
      <c r="B19" s="496" t="s">
        <v>662</v>
      </c>
      <c r="C19" s="669">
        <v>542330531.10510004</v>
      </c>
      <c r="D19" s="667">
        <v>379230799.95610005</v>
      </c>
      <c r="E19" s="667">
        <v>72264.461000000127</v>
      </c>
      <c r="F19" s="667">
        <v>55219772.99279999</v>
      </c>
      <c r="G19" s="667">
        <v>53565191.887900017</v>
      </c>
      <c r="H19" s="667">
        <v>43418.612899999993</v>
      </c>
      <c r="I19" s="667">
        <v>0</v>
      </c>
      <c r="J19" s="667">
        <v>0</v>
      </c>
      <c r="K19" s="667">
        <v>23445181.569400001</v>
      </c>
      <c r="L19" s="667">
        <v>109534539.26109999</v>
      </c>
      <c r="M19" s="667">
        <v>3078046.1078999974</v>
      </c>
      <c r="N19" s="667">
        <v>0</v>
      </c>
      <c r="O19" s="667">
        <v>0</v>
      </c>
      <c r="P19" s="667">
        <v>57581229.473999999</v>
      </c>
      <c r="Q19" s="667">
        <v>22261814.509799991</v>
      </c>
      <c r="R19" s="667">
        <v>327831.63350001175</v>
      </c>
      <c r="S19" s="667">
        <v>0</v>
      </c>
      <c r="T19" s="667">
        <v>0</v>
      </c>
      <c r="U19" s="483"/>
    </row>
    <row r="20" spans="1:21">
      <c r="A20" s="495" t="s">
        <v>663</v>
      </c>
      <c r="B20" s="495" t="s">
        <v>660</v>
      </c>
      <c r="C20" s="668">
        <v>348750099.91850001</v>
      </c>
      <c r="D20" s="667">
        <v>290259898.82709998</v>
      </c>
      <c r="E20" s="667">
        <v>72264.460999999981</v>
      </c>
      <c r="F20" s="667">
        <v>2004041.0667999994</v>
      </c>
      <c r="G20" s="667">
        <v>7318166.2649000017</v>
      </c>
      <c r="H20" s="667">
        <v>0</v>
      </c>
      <c r="I20" s="667">
        <v>0</v>
      </c>
      <c r="J20" s="667">
        <v>0</v>
      </c>
      <c r="K20" s="667">
        <v>0</v>
      </c>
      <c r="L20" s="667">
        <v>51172034.826500006</v>
      </c>
      <c r="M20" s="667">
        <v>2792089.8976999996</v>
      </c>
      <c r="N20" s="667">
        <v>0</v>
      </c>
      <c r="O20" s="667">
        <v>0</v>
      </c>
      <c r="P20" s="667">
        <v>24990960.229700003</v>
      </c>
      <c r="Q20" s="667">
        <v>15562472.937599998</v>
      </c>
      <c r="R20" s="667">
        <v>327831.63349999965</v>
      </c>
      <c r="S20" s="667">
        <v>0</v>
      </c>
      <c r="T20" s="667">
        <v>0</v>
      </c>
      <c r="U20" s="483"/>
    </row>
    <row r="21" spans="1:21">
      <c r="A21" s="497">
        <v>1.4</v>
      </c>
      <c r="B21" s="498" t="s">
        <v>664</v>
      </c>
      <c r="C21" s="670">
        <v>44648.72</v>
      </c>
      <c r="D21" s="667">
        <v>44648.72</v>
      </c>
      <c r="E21" s="667">
        <v>0</v>
      </c>
      <c r="F21" s="667">
        <v>0</v>
      </c>
      <c r="G21" s="667">
        <v>0</v>
      </c>
      <c r="H21" s="667">
        <v>0</v>
      </c>
      <c r="I21" s="667">
        <v>0</v>
      </c>
      <c r="J21" s="667">
        <v>0</v>
      </c>
      <c r="K21" s="667">
        <v>0</v>
      </c>
      <c r="L21" s="667">
        <v>0</v>
      </c>
      <c r="M21" s="667">
        <v>0</v>
      </c>
      <c r="N21" s="667">
        <v>0</v>
      </c>
      <c r="O21" s="667">
        <v>0</v>
      </c>
      <c r="P21" s="667">
        <v>0</v>
      </c>
      <c r="Q21" s="667">
        <v>0</v>
      </c>
      <c r="R21" s="667">
        <v>0</v>
      </c>
      <c r="S21" s="667">
        <v>0</v>
      </c>
      <c r="T21" s="667">
        <v>0</v>
      </c>
      <c r="U21" s="483"/>
    </row>
    <row r="22" spans="1:21">
      <c r="A22" s="497">
        <v>1.5</v>
      </c>
      <c r="B22" s="498" t="s">
        <v>665</v>
      </c>
      <c r="C22" s="670">
        <v>0</v>
      </c>
      <c r="D22" s="667">
        <v>0</v>
      </c>
      <c r="E22" s="667">
        <v>0</v>
      </c>
      <c r="F22" s="667">
        <v>0</v>
      </c>
      <c r="G22" s="667">
        <v>0</v>
      </c>
      <c r="H22" s="667">
        <v>0</v>
      </c>
      <c r="I22" s="667">
        <v>0</v>
      </c>
      <c r="J22" s="667">
        <v>0</v>
      </c>
      <c r="K22" s="667">
        <v>0</v>
      </c>
      <c r="L22" s="667">
        <v>0</v>
      </c>
      <c r="M22" s="667">
        <v>0</v>
      </c>
      <c r="N22" s="667">
        <v>0</v>
      </c>
      <c r="O22" s="667">
        <v>0</v>
      </c>
      <c r="P22" s="667">
        <v>0</v>
      </c>
      <c r="Q22" s="667">
        <v>0</v>
      </c>
      <c r="R22" s="667">
        <v>0</v>
      </c>
      <c r="S22" s="667">
        <v>0</v>
      </c>
      <c r="T22" s="667">
        <v>0</v>
      </c>
      <c r="U22" s="48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25" right="0.25" top="0.75" bottom="0.75" header="0.3" footer="0.3"/>
  <pageSetup scale="3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opLeftCell="A5" zoomScale="60" zoomScaleNormal="60" workbookViewId="0">
      <selection activeCell="C7" sqref="C7:N32"/>
    </sheetView>
  </sheetViews>
  <sheetFormatPr defaultColWidth="9.140625" defaultRowHeight="12.75"/>
  <cols>
    <col min="1" max="1" width="11.85546875" style="480" bestFit="1" customWidth="1"/>
    <col min="2" max="2" width="53.140625" style="480" customWidth="1"/>
    <col min="3" max="3" width="14.5703125" style="480" customWidth="1"/>
    <col min="4" max="4" width="13.42578125" style="480" bestFit="1" customWidth="1"/>
    <col min="5" max="5" width="12.7109375" style="480" bestFit="1" customWidth="1"/>
    <col min="6" max="6" width="12.7109375" style="526" bestFit="1" customWidth="1"/>
    <col min="7" max="7" width="11.5703125" style="526" bestFit="1" customWidth="1"/>
    <col min="8" max="8" width="9.5703125" style="480" bestFit="1" customWidth="1"/>
    <col min="9" max="9" width="12.28515625" style="480" bestFit="1" customWidth="1"/>
    <col min="10" max="13" width="11.5703125" style="526" bestFit="1" customWidth="1"/>
    <col min="14" max="14" width="9.5703125" style="526" bestFit="1" customWidth="1"/>
    <col min="15" max="15" width="18.85546875" style="480" bestFit="1" customWidth="1"/>
    <col min="16" max="16384" width="9.140625" style="480"/>
  </cols>
  <sheetData>
    <row r="1" spans="1:15" ht="13.5">
      <c r="A1" s="470" t="s">
        <v>30</v>
      </c>
      <c r="B1" s="3" t="str">
        <f>'Info '!C2</f>
        <v>JSC "VTB Bank (Georgia)"</v>
      </c>
      <c r="F1" s="480"/>
      <c r="G1" s="480"/>
      <c r="J1" s="480"/>
      <c r="K1" s="480"/>
      <c r="L1" s="480"/>
      <c r="M1" s="480"/>
      <c r="N1" s="480"/>
    </row>
    <row r="2" spans="1:15" ht="13.5">
      <c r="A2" s="471" t="s">
        <v>31</v>
      </c>
      <c r="B2" s="507">
        <f>'1. key ratios '!B2</f>
        <v>45199</v>
      </c>
      <c r="F2" s="480"/>
      <c r="G2" s="480"/>
      <c r="J2" s="480"/>
      <c r="K2" s="480"/>
      <c r="L2" s="480"/>
      <c r="M2" s="480"/>
      <c r="N2" s="480"/>
    </row>
    <row r="3" spans="1:15">
      <c r="A3" s="472" t="s">
        <v>666</v>
      </c>
      <c r="F3" s="480"/>
      <c r="G3" s="480"/>
      <c r="J3" s="480"/>
      <c r="K3" s="480"/>
      <c r="L3" s="480"/>
      <c r="M3" s="480"/>
      <c r="N3" s="480"/>
    </row>
    <row r="4" spans="1:15">
      <c r="F4" s="480"/>
      <c r="G4" s="480"/>
      <c r="J4" s="480"/>
      <c r="K4" s="480"/>
      <c r="L4" s="480"/>
      <c r="M4" s="480"/>
      <c r="N4" s="480"/>
    </row>
    <row r="5" spans="1:15" ht="46.5" customHeight="1">
      <c r="A5" s="753" t="s">
        <v>692</v>
      </c>
      <c r="B5" s="754"/>
      <c r="C5" s="798" t="s">
        <v>667</v>
      </c>
      <c r="D5" s="799"/>
      <c r="E5" s="799"/>
      <c r="F5" s="799"/>
      <c r="G5" s="799"/>
      <c r="H5" s="800"/>
      <c r="I5" s="798" t="s">
        <v>668</v>
      </c>
      <c r="J5" s="801"/>
      <c r="K5" s="801"/>
      <c r="L5" s="801"/>
      <c r="M5" s="801"/>
      <c r="N5" s="802"/>
      <c r="O5" s="803" t="s">
        <v>669</v>
      </c>
    </row>
    <row r="6" spans="1:15" ht="75" customHeight="1">
      <c r="A6" s="757"/>
      <c r="B6" s="758"/>
      <c r="C6" s="499"/>
      <c r="D6" s="500" t="s">
        <v>670</v>
      </c>
      <c r="E6" s="500" t="s">
        <v>671</v>
      </c>
      <c r="F6" s="500" t="s">
        <v>672</v>
      </c>
      <c r="G6" s="500" t="s">
        <v>673</v>
      </c>
      <c r="H6" s="500" t="s">
        <v>674</v>
      </c>
      <c r="I6" s="505"/>
      <c r="J6" s="500" t="s">
        <v>670</v>
      </c>
      <c r="K6" s="500" t="s">
        <v>671</v>
      </c>
      <c r="L6" s="500" t="s">
        <v>672</v>
      </c>
      <c r="M6" s="500" t="s">
        <v>673</v>
      </c>
      <c r="N6" s="500" t="s">
        <v>674</v>
      </c>
      <c r="O6" s="804"/>
    </row>
    <row r="7" spans="1:15">
      <c r="A7" s="476">
        <v>1</v>
      </c>
      <c r="B7" s="481" t="s">
        <v>695</v>
      </c>
      <c r="C7" s="671">
        <v>0</v>
      </c>
      <c r="D7" s="672">
        <v>0</v>
      </c>
      <c r="E7" s="672">
        <v>0</v>
      </c>
      <c r="F7" s="673">
        <v>0</v>
      </c>
      <c r="G7" s="673">
        <v>0</v>
      </c>
      <c r="H7" s="672">
        <v>0</v>
      </c>
      <c r="I7" s="672">
        <v>0</v>
      </c>
      <c r="J7" s="673">
        <v>0</v>
      </c>
      <c r="K7" s="673">
        <v>0</v>
      </c>
      <c r="L7" s="673">
        <v>0</v>
      </c>
      <c r="M7" s="673">
        <v>0</v>
      </c>
      <c r="N7" s="673">
        <v>0</v>
      </c>
      <c r="O7" s="674"/>
    </row>
    <row r="8" spans="1:15">
      <c r="A8" s="476">
        <v>2</v>
      </c>
      <c r="B8" s="481" t="s">
        <v>565</v>
      </c>
      <c r="C8" s="671">
        <v>8811494.9675000049</v>
      </c>
      <c r="D8" s="672">
        <v>7688381.1356000043</v>
      </c>
      <c r="E8" s="672">
        <v>662298.18999999983</v>
      </c>
      <c r="F8" s="673">
        <v>117331.912</v>
      </c>
      <c r="G8" s="673">
        <v>160169.67990000002</v>
      </c>
      <c r="H8" s="672">
        <v>183314.05</v>
      </c>
      <c r="I8" s="672">
        <v>518595.95239999989</v>
      </c>
      <c r="J8" s="673">
        <v>153767.65639999992</v>
      </c>
      <c r="K8" s="673">
        <v>66229.81</v>
      </c>
      <c r="L8" s="673">
        <v>35199.567699999992</v>
      </c>
      <c r="M8" s="673">
        <v>80084.868299999987</v>
      </c>
      <c r="N8" s="673">
        <v>183314.05</v>
      </c>
      <c r="O8" s="674"/>
    </row>
    <row r="9" spans="1:15">
      <c r="A9" s="476">
        <v>3</v>
      </c>
      <c r="B9" s="481" t="s">
        <v>566</v>
      </c>
      <c r="C9" s="671">
        <v>0</v>
      </c>
      <c r="D9" s="672">
        <v>0</v>
      </c>
      <c r="E9" s="672">
        <v>0</v>
      </c>
      <c r="F9" s="673">
        <v>0</v>
      </c>
      <c r="G9" s="673">
        <v>0</v>
      </c>
      <c r="H9" s="672">
        <v>0</v>
      </c>
      <c r="I9" s="672">
        <v>0</v>
      </c>
      <c r="J9" s="673">
        <v>0</v>
      </c>
      <c r="K9" s="673">
        <v>0</v>
      </c>
      <c r="L9" s="673">
        <v>0</v>
      </c>
      <c r="M9" s="673">
        <v>0</v>
      </c>
      <c r="N9" s="673">
        <v>0</v>
      </c>
      <c r="O9" s="674"/>
    </row>
    <row r="10" spans="1:15" ht="25.5">
      <c r="A10" s="476">
        <v>4</v>
      </c>
      <c r="B10" s="481" t="s">
        <v>696</v>
      </c>
      <c r="C10" s="671">
        <v>5808569.4189999998</v>
      </c>
      <c r="D10" s="672">
        <v>0</v>
      </c>
      <c r="E10" s="672">
        <v>0</v>
      </c>
      <c r="F10" s="673">
        <v>5808569.4189999998</v>
      </c>
      <c r="G10" s="673">
        <v>0</v>
      </c>
      <c r="H10" s="672">
        <v>0</v>
      </c>
      <c r="I10" s="672">
        <v>1742570.8391</v>
      </c>
      <c r="J10" s="673">
        <v>0</v>
      </c>
      <c r="K10" s="673">
        <v>0</v>
      </c>
      <c r="L10" s="673">
        <v>1742570.8391</v>
      </c>
      <c r="M10" s="673">
        <v>0</v>
      </c>
      <c r="N10" s="673">
        <v>0</v>
      </c>
      <c r="O10" s="674"/>
    </row>
    <row r="11" spans="1:15">
      <c r="A11" s="476">
        <v>5</v>
      </c>
      <c r="B11" s="481" t="s">
        <v>567</v>
      </c>
      <c r="C11" s="671">
        <v>8001060.1520999987</v>
      </c>
      <c r="D11" s="672">
        <v>7350388.2720999988</v>
      </c>
      <c r="E11" s="672">
        <v>0</v>
      </c>
      <c r="F11" s="673">
        <v>650671.88</v>
      </c>
      <c r="G11" s="673">
        <v>0</v>
      </c>
      <c r="H11" s="672">
        <v>0</v>
      </c>
      <c r="I11" s="672">
        <v>342209.33899999998</v>
      </c>
      <c r="J11" s="673">
        <v>147007.76429999998</v>
      </c>
      <c r="K11" s="673">
        <v>0</v>
      </c>
      <c r="L11" s="673">
        <v>195201.5747</v>
      </c>
      <c r="M11" s="673">
        <v>0</v>
      </c>
      <c r="N11" s="673">
        <v>0</v>
      </c>
      <c r="O11" s="674"/>
    </row>
    <row r="12" spans="1:15">
      <c r="A12" s="476">
        <v>6</v>
      </c>
      <c r="B12" s="481" t="s">
        <v>568</v>
      </c>
      <c r="C12" s="671">
        <v>0</v>
      </c>
      <c r="D12" s="672">
        <v>0</v>
      </c>
      <c r="E12" s="672">
        <v>0</v>
      </c>
      <c r="F12" s="673">
        <v>0</v>
      </c>
      <c r="G12" s="673">
        <v>0</v>
      </c>
      <c r="H12" s="672">
        <v>0</v>
      </c>
      <c r="I12" s="672">
        <v>0</v>
      </c>
      <c r="J12" s="673">
        <v>0</v>
      </c>
      <c r="K12" s="673">
        <v>0</v>
      </c>
      <c r="L12" s="673">
        <v>0</v>
      </c>
      <c r="M12" s="673">
        <v>0</v>
      </c>
      <c r="N12" s="673">
        <v>0</v>
      </c>
      <c r="O12" s="674"/>
    </row>
    <row r="13" spans="1:15">
      <c r="A13" s="476">
        <v>7</v>
      </c>
      <c r="B13" s="481" t="s">
        <v>569</v>
      </c>
      <c r="C13" s="671">
        <v>0</v>
      </c>
      <c r="D13" s="672">
        <v>0</v>
      </c>
      <c r="E13" s="672">
        <v>0</v>
      </c>
      <c r="F13" s="673">
        <v>0</v>
      </c>
      <c r="G13" s="673">
        <v>0</v>
      </c>
      <c r="H13" s="672">
        <v>0</v>
      </c>
      <c r="I13" s="672">
        <v>0</v>
      </c>
      <c r="J13" s="673">
        <v>0</v>
      </c>
      <c r="K13" s="673">
        <v>0</v>
      </c>
      <c r="L13" s="673">
        <v>0</v>
      </c>
      <c r="M13" s="673">
        <v>0</v>
      </c>
      <c r="N13" s="673">
        <v>0</v>
      </c>
      <c r="O13" s="674"/>
    </row>
    <row r="14" spans="1:15">
      <c r="A14" s="476">
        <v>8</v>
      </c>
      <c r="B14" s="481" t="s">
        <v>570</v>
      </c>
      <c r="C14" s="671">
        <v>43690505.031800002</v>
      </c>
      <c r="D14" s="672">
        <v>32453958.611199997</v>
      </c>
      <c r="E14" s="672">
        <v>3337818.4306000001</v>
      </c>
      <c r="F14" s="673">
        <v>7898727.9900000002</v>
      </c>
      <c r="G14" s="673">
        <v>0</v>
      </c>
      <c r="H14" s="672">
        <v>0</v>
      </c>
      <c r="I14" s="672">
        <v>3148263.0529250004</v>
      </c>
      <c r="J14" s="673">
        <v>649079.14986599993</v>
      </c>
      <c r="K14" s="673">
        <v>333781.84305900004</v>
      </c>
      <c r="L14" s="673">
        <v>2165402.0600000005</v>
      </c>
      <c r="M14" s="673">
        <v>0</v>
      </c>
      <c r="N14" s="673">
        <v>0</v>
      </c>
      <c r="O14" s="674"/>
    </row>
    <row r="15" spans="1:15">
      <c r="A15" s="476">
        <v>9</v>
      </c>
      <c r="B15" s="481" t="s">
        <v>571</v>
      </c>
      <c r="C15" s="671">
        <v>30203878.357900001</v>
      </c>
      <c r="D15" s="672">
        <v>3990870.8499999996</v>
      </c>
      <c r="E15" s="672">
        <v>13469028.293399999</v>
      </c>
      <c r="F15" s="673">
        <v>0</v>
      </c>
      <c r="G15" s="673">
        <v>12743979.214500001</v>
      </c>
      <c r="H15" s="672">
        <v>0</v>
      </c>
      <c r="I15" s="672">
        <v>7798709.8670500005</v>
      </c>
      <c r="J15" s="673">
        <v>79817.419999999984</v>
      </c>
      <c r="K15" s="673">
        <v>1346902.8398000002</v>
      </c>
      <c r="L15" s="673">
        <v>0</v>
      </c>
      <c r="M15" s="673">
        <v>6371989.6072500004</v>
      </c>
      <c r="N15" s="673">
        <v>0</v>
      </c>
      <c r="O15" s="674"/>
    </row>
    <row r="16" spans="1:15">
      <c r="A16" s="476">
        <v>10</v>
      </c>
      <c r="B16" s="481" t="s">
        <v>572</v>
      </c>
      <c r="C16" s="671">
        <v>12994.42</v>
      </c>
      <c r="D16" s="672">
        <v>0</v>
      </c>
      <c r="E16" s="672">
        <v>12994.42</v>
      </c>
      <c r="F16" s="673">
        <v>0</v>
      </c>
      <c r="G16" s="673">
        <v>0</v>
      </c>
      <c r="H16" s="672">
        <v>0</v>
      </c>
      <c r="I16" s="672">
        <v>1299.44</v>
      </c>
      <c r="J16" s="673">
        <v>0</v>
      </c>
      <c r="K16" s="673">
        <v>1299.44</v>
      </c>
      <c r="L16" s="673">
        <v>0</v>
      </c>
      <c r="M16" s="673">
        <v>0</v>
      </c>
      <c r="N16" s="673">
        <v>0</v>
      </c>
      <c r="O16" s="674"/>
    </row>
    <row r="17" spans="1:15">
      <c r="A17" s="476">
        <v>11</v>
      </c>
      <c r="B17" s="481" t="s">
        <v>573</v>
      </c>
      <c r="C17" s="671">
        <v>0</v>
      </c>
      <c r="D17" s="672">
        <v>0</v>
      </c>
      <c r="E17" s="672">
        <v>0</v>
      </c>
      <c r="F17" s="673">
        <v>0</v>
      </c>
      <c r="G17" s="673">
        <v>0</v>
      </c>
      <c r="H17" s="672">
        <v>0</v>
      </c>
      <c r="I17" s="672">
        <v>0</v>
      </c>
      <c r="J17" s="673">
        <v>0</v>
      </c>
      <c r="K17" s="673">
        <v>0</v>
      </c>
      <c r="L17" s="673">
        <v>0</v>
      </c>
      <c r="M17" s="673">
        <v>0</v>
      </c>
      <c r="N17" s="673">
        <v>0</v>
      </c>
      <c r="O17" s="674"/>
    </row>
    <row r="18" spans="1:15">
      <c r="A18" s="476">
        <v>12</v>
      </c>
      <c r="B18" s="481" t="s">
        <v>574</v>
      </c>
      <c r="C18" s="671">
        <v>5619668.5950000007</v>
      </c>
      <c r="D18" s="672">
        <v>4945298.1550000003</v>
      </c>
      <c r="E18" s="672">
        <v>0</v>
      </c>
      <c r="F18" s="673">
        <v>674370.44</v>
      </c>
      <c r="G18" s="673">
        <v>0</v>
      </c>
      <c r="H18" s="672">
        <v>0</v>
      </c>
      <c r="I18" s="672">
        <v>301217.0932</v>
      </c>
      <c r="J18" s="673">
        <v>98905.963199999998</v>
      </c>
      <c r="K18" s="673">
        <v>0</v>
      </c>
      <c r="L18" s="673">
        <v>202311.13</v>
      </c>
      <c r="M18" s="673">
        <v>0</v>
      </c>
      <c r="N18" s="673">
        <v>0</v>
      </c>
      <c r="O18" s="674"/>
    </row>
    <row r="19" spans="1:15">
      <c r="A19" s="476">
        <v>13</v>
      </c>
      <c r="B19" s="481" t="s">
        <v>575</v>
      </c>
      <c r="C19" s="671">
        <v>3453116.2629</v>
      </c>
      <c r="D19" s="672">
        <v>0</v>
      </c>
      <c r="E19" s="672">
        <v>3453116.2629</v>
      </c>
      <c r="F19" s="673">
        <v>0</v>
      </c>
      <c r="G19" s="673">
        <v>0</v>
      </c>
      <c r="H19" s="672">
        <v>0</v>
      </c>
      <c r="I19" s="672">
        <v>345311.63430000003</v>
      </c>
      <c r="J19" s="673">
        <v>0</v>
      </c>
      <c r="K19" s="673">
        <v>345311.63430000003</v>
      </c>
      <c r="L19" s="673">
        <v>0</v>
      </c>
      <c r="M19" s="673">
        <v>0</v>
      </c>
      <c r="N19" s="673">
        <v>0</v>
      </c>
      <c r="O19" s="674"/>
    </row>
    <row r="20" spans="1:15">
      <c r="A20" s="476">
        <v>14</v>
      </c>
      <c r="B20" s="481" t="s">
        <v>576</v>
      </c>
      <c r="C20" s="671">
        <v>33931781.765799999</v>
      </c>
      <c r="D20" s="672">
        <v>23501010.429199997</v>
      </c>
      <c r="E20" s="672">
        <v>2818446.2266000002</v>
      </c>
      <c r="F20" s="673">
        <v>7612325.1099999994</v>
      </c>
      <c r="G20" s="673">
        <v>0</v>
      </c>
      <c r="H20" s="672">
        <v>0</v>
      </c>
      <c r="I20" s="672">
        <v>3035562.3547999999</v>
      </c>
      <c r="J20" s="673">
        <v>470020.19629999995</v>
      </c>
      <c r="K20" s="673">
        <v>281844.62549999997</v>
      </c>
      <c r="L20" s="673">
        <v>2283697.5329999998</v>
      </c>
      <c r="M20" s="673">
        <v>0</v>
      </c>
      <c r="N20" s="673">
        <v>0</v>
      </c>
      <c r="O20" s="674"/>
    </row>
    <row r="21" spans="1:15">
      <c r="A21" s="476">
        <v>15</v>
      </c>
      <c r="B21" s="481" t="s">
        <v>577</v>
      </c>
      <c r="C21" s="671">
        <v>0</v>
      </c>
      <c r="D21" s="672">
        <v>0</v>
      </c>
      <c r="E21" s="672">
        <v>0</v>
      </c>
      <c r="F21" s="673">
        <v>0</v>
      </c>
      <c r="G21" s="673">
        <v>0</v>
      </c>
      <c r="H21" s="672">
        <v>0</v>
      </c>
      <c r="I21" s="672">
        <v>0</v>
      </c>
      <c r="J21" s="673">
        <v>0</v>
      </c>
      <c r="K21" s="673">
        <v>0</v>
      </c>
      <c r="L21" s="673">
        <v>0</v>
      </c>
      <c r="M21" s="673">
        <v>0</v>
      </c>
      <c r="N21" s="673">
        <v>0</v>
      </c>
      <c r="O21" s="674"/>
    </row>
    <row r="22" spans="1:15">
      <c r="A22" s="476">
        <v>16</v>
      </c>
      <c r="B22" s="481" t="s">
        <v>578</v>
      </c>
      <c r="C22" s="671">
        <v>0</v>
      </c>
      <c r="D22" s="672">
        <v>0</v>
      </c>
      <c r="E22" s="672">
        <v>0</v>
      </c>
      <c r="F22" s="673">
        <v>0</v>
      </c>
      <c r="G22" s="673">
        <v>0</v>
      </c>
      <c r="H22" s="672">
        <v>0</v>
      </c>
      <c r="I22" s="672">
        <v>0</v>
      </c>
      <c r="J22" s="673">
        <v>0</v>
      </c>
      <c r="K22" s="673">
        <v>0</v>
      </c>
      <c r="L22" s="673">
        <v>0</v>
      </c>
      <c r="M22" s="673">
        <v>0</v>
      </c>
      <c r="N22" s="673">
        <v>0</v>
      </c>
      <c r="O22" s="674"/>
    </row>
    <row r="23" spans="1:15">
      <c r="A23" s="476">
        <v>17</v>
      </c>
      <c r="B23" s="481" t="s">
        <v>699</v>
      </c>
      <c r="C23" s="671">
        <v>26808638.801200002</v>
      </c>
      <c r="D23" s="672">
        <v>11375000</v>
      </c>
      <c r="E23" s="672">
        <v>12956098.464399999</v>
      </c>
      <c r="F23" s="673">
        <v>0</v>
      </c>
      <c r="G23" s="673">
        <v>2477540.3368000002</v>
      </c>
      <c r="H23" s="672">
        <v>0</v>
      </c>
      <c r="I23" s="672">
        <v>2761880.0229000002</v>
      </c>
      <c r="J23" s="673">
        <v>227500</v>
      </c>
      <c r="K23" s="673">
        <v>1295609.8411000001</v>
      </c>
      <c r="L23" s="673">
        <v>0</v>
      </c>
      <c r="M23" s="673">
        <v>1238770.1817999999</v>
      </c>
      <c r="N23" s="673">
        <v>0</v>
      </c>
      <c r="O23" s="674"/>
    </row>
    <row r="24" spans="1:15">
      <c r="A24" s="476">
        <v>18</v>
      </c>
      <c r="B24" s="481" t="s">
        <v>579</v>
      </c>
      <c r="C24" s="671">
        <v>0</v>
      </c>
      <c r="D24" s="672">
        <v>0</v>
      </c>
      <c r="E24" s="672">
        <v>0</v>
      </c>
      <c r="F24" s="673">
        <v>0</v>
      </c>
      <c r="G24" s="673">
        <v>0</v>
      </c>
      <c r="H24" s="672">
        <v>0</v>
      </c>
      <c r="I24" s="672">
        <v>0</v>
      </c>
      <c r="J24" s="673">
        <v>0</v>
      </c>
      <c r="K24" s="673">
        <v>0</v>
      </c>
      <c r="L24" s="673">
        <v>0</v>
      </c>
      <c r="M24" s="673">
        <v>0</v>
      </c>
      <c r="N24" s="673">
        <v>0</v>
      </c>
      <c r="O24" s="674"/>
    </row>
    <row r="25" spans="1:15">
      <c r="A25" s="476">
        <v>19</v>
      </c>
      <c r="B25" s="481" t="s">
        <v>580</v>
      </c>
      <c r="C25" s="671">
        <v>1358600</v>
      </c>
      <c r="D25" s="672">
        <v>0</v>
      </c>
      <c r="E25" s="672">
        <v>1358600</v>
      </c>
      <c r="F25" s="673">
        <v>0</v>
      </c>
      <c r="G25" s="673">
        <v>0</v>
      </c>
      <c r="H25" s="672">
        <v>0</v>
      </c>
      <c r="I25" s="672">
        <v>135860</v>
      </c>
      <c r="J25" s="673">
        <v>0</v>
      </c>
      <c r="K25" s="673">
        <v>135860</v>
      </c>
      <c r="L25" s="673">
        <v>0</v>
      </c>
      <c r="M25" s="673">
        <v>0</v>
      </c>
      <c r="N25" s="673">
        <v>0</v>
      </c>
      <c r="O25" s="674"/>
    </row>
    <row r="26" spans="1:15">
      <c r="A26" s="476">
        <v>20</v>
      </c>
      <c r="B26" s="481" t="s">
        <v>698</v>
      </c>
      <c r="C26" s="671">
        <v>10981641.299999999</v>
      </c>
      <c r="D26" s="672">
        <v>10981641.299999999</v>
      </c>
      <c r="E26" s="672">
        <v>0</v>
      </c>
      <c r="F26" s="673">
        <v>0</v>
      </c>
      <c r="G26" s="673">
        <v>0</v>
      </c>
      <c r="H26" s="672">
        <v>0</v>
      </c>
      <c r="I26" s="672">
        <v>219632.82</v>
      </c>
      <c r="J26" s="673">
        <v>219632.82</v>
      </c>
      <c r="K26" s="673">
        <v>0</v>
      </c>
      <c r="L26" s="673">
        <v>0</v>
      </c>
      <c r="M26" s="673">
        <v>0</v>
      </c>
      <c r="N26" s="673">
        <v>0</v>
      </c>
      <c r="O26" s="674"/>
    </row>
    <row r="27" spans="1:15">
      <c r="A27" s="476">
        <v>21</v>
      </c>
      <c r="B27" s="481" t="s">
        <v>581</v>
      </c>
      <c r="C27" s="671">
        <v>0</v>
      </c>
      <c r="D27" s="672">
        <v>0</v>
      </c>
      <c r="E27" s="672">
        <v>0</v>
      </c>
      <c r="F27" s="673">
        <v>0</v>
      </c>
      <c r="G27" s="673">
        <v>0</v>
      </c>
      <c r="H27" s="672">
        <v>0</v>
      </c>
      <c r="I27" s="672">
        <v>0</v>
      </c>
      <c r="J27" s="673">
        <v>0</v>
      </c>
      <c r="K27" s="673">
        <v>0</v>
      </c>
      <c r="L27" s="673">
        <v>0</v>
      </c>
      <c r="M27" s="673">
        <v>0</v>
      </c>
      <c r="N27" s="673">
        <v>0</v>
      </c>
      <c r="O27" s="674"/>
    </row>
    <row r="28" spans="1:15">
      <c r="A28" s="476">
        <v>22</v>
      </c>
      <c r="B28" s="481" t="s">
        <v>582</v>
      </c>
      <c r="C28" s="671">
        <v>0</v>
      </c>
      <c r="D28" s="672">
        <v>0</v>
      </c>
      <c r="E28" s="672">
        <v>0</v>
      </c>
      <c r="F28" s="673">
        <v>0</v>
      </c>
      <c r="G28" s="673">
        <v>0</v>
      </c>
      <c r="H28" s="672">
        <v>0</v>
      </c>
      <c r="I28" s="672">
        <v>0</v>
      </c>
      <c r="J28" s="673">
        <v>0</v>
      </c>
      <c r="K28" s="673">
        <v>0</v>
      </c>
      <c r="L28" s="673">
        <v>0</v>
      </c>
      <c r="M28" s="673">
        <v>0</v>
      </c>
      <c r="N28" s="673">
        <v>0</v>
      </c>
      <c r="O28" s="674"/>
    </row>
    <row r="29" spans="1:15">
      <c r="A29" s="476">
        <v>23</v>
      </c>
      <c r="B29" s="481" t="s">
        <v>583</v>
      </c>
      <c r="C29" s="671">
        <v>12265004.632199999</v>
      </c>
      <c r="D29" s="672">
        <v>5120081.0256999992</v>
      </c>
      <c r="E29" s="672">
        <v>0</v>
      </c>
      <c r="F29" s="673">
        <v>7144923.6064999998</v>
      </c>
      <c r="G29" s="673">
        <v>0</v>
      </c>
      <c r="H29" s="672">
        <v>0</v>
      </c>
      <c r="I29" s="672">
        <v>2245878.7216000003</v>
      </c>
      <c r="J29" s="673">
        <v>102401.6397</v>
      </c>
      <c r="K29" s="673">
        <v>0</v>
      </c>
      <c r="L29" s="673">
        <v>2143477.0819000001</v>
      </c>
      <c r="M29" s="673">
        <v>0</v>
      </c>
      <c r="N29" s="673">
        <v>0</v>
      </c>
      <c r="O29" s="674"/>
    </row>
    <row r="30" spans="1:15">
      <c r="A30" s="476">
        <v>24</v>
      </c>
      <c r="B30" s="481" t="s">
        <v>697</v>
      </c>
      <c r="C30" s="671">
        <v>5208771.5769999996</v>
      </c>
      <c r="D30" s="672">
        <v>2575615.8470000001</v>
      </c>
      <c r="E30" s="672">
        <v>0</v>
      </c>
      <c r="F30" s="673">
        <v>2633155.73</v>
      </c>
      <c r="G30" s="673">
        <v>0</v>
      </c>
      <c r="H30" s="672">
        <v>0</v>
      </c>
      <c r="I30" s="672">
        <v>840655.54009999998</v>
      </c>
      <c r="J30" s="673">
        <v>50708.820100000004</v>
      </c>
      <c r="K30" s="673">
        <v>0</v>
      </c>
      <c r="L30" s="673">
        <v>789946.72</v>
      </c>
      <c r="M30" s="673">
        <v>0</v>
      </c>
      <c r="N30" s="673">
        <v>0</v>
      </c>
      <c r="O30" s="674"/>
    </row>
    <row r="31" spans="1:15">
      <c r="A31" s="476">
        <v>25</v>
      </c>
      <c r="B31" s="481" t="s">
        <v>584</v>
      </c>
      <c r="C31" s="671">
        <v>0</v>
      </c>
      <c r="D31" s="672">
        <v>0</v>
      </c>
      <c r="E31" s="672">
        <v>0</v>
      </c>
      <c r="F31" s="673">
        <v>0</v>
      </c>
      <c r="G31" s="673">
        <v>0</v>
      </c>
      <c r="H31" s="672">
        <v>0</v>
      </c>
      <c r="I31" s="672">
        <v>0</v>
      </c>
      <c r="J31" s="673">
        <v>0</v>
      </c>
      <c r="K31" s="673">
        <v>0</v>
      </c>
      <c r="L31" s="673">
        <v>0</v>
      </c>
      <c r="M31" s="673">
        <v>0</v>
      </c>
      <c r="N31" s="673">
        <v>0</v>
      </c>
      <c r="O31" s="674"/>
    </row>
    <row r="32" spans="1:15">
      <c r="A32" s="476">
        <v>26</v>
      </c>
      <c r="B32" s="481" t="s">
        <v>694</v>
      </c>
      <c r="C32" s="671">
        <v>1331833.3083999997</v>
      </c>
      <c r="D32" s="672">
        <v>1178779.8383999998</v>
      </c>
      <c r="E32" s="672">
        <v>0</v>
      </c>
      <c r="F32" s="673">
        <v>0</v>
      </c>
      <c r="G32" s="673">
        <v>135117.44</v>
      </c>
      <c r="H32" s="672">
        <v>17936.03</v>
      </c>
      <c r="I32" s="672">
        <v>109070.40720000002</v>
      </c>
      <c r="J32" s="673">
        <v>23575.647199999999</v>
      </c>
      <c r="K32" s="673">
        <v>0</v>
      </c>
      <c r="L32" s="673">
        <v>0</v>
      </c>
      <c r="M32" s="673">
        <v>67558.73000000001</v>
      </c>
      <c r="N32" s="673">
        <v>17936.03</v>
      </c>
      <c r="O32" s="674"/>
    </row>
    <row r="33" spans="1:15">
      <c r="A33" s="476">
        <v>27</v>
      </c>
      <c r="B33" s="501" t="s">
        <v>107</v>
      </c>
      <c r="C33" s="631">
        <f>SUM(C7:C32)</f>
        <v>197487558.59080002</v>
      </c>
      <c r="D33" s="631">
        <f t="shared" ref="D33:N33" si="0">SUM(D7:D32)</f>
        <v>111161025.4642</v>
      </c>
      <c r="E33" s="631">
        <f t="shared" si="0"/>
        <v>38068400.287899993</v>
      </c>
      <c r="F33" s="631">
        <f t="shared" si="0"/>
        <v>32540076.087499999</v>
      </c>
      <c r="G33" s="631">
        <f t="shared" si="0"/>
        <v>15516806.6712</v>
      </c>
      <c r="H33" s="631">
        <f t="shared" si="0"/>
        <v>201250.08</v>
      </c>
      <c r="I33" s="631">
        <f t="shared" si="0"/>
        <v>23546717.084575005</v>
      </c>
      <c r="J33" s="631">
        <f t="shared" si="0"/>
        <v>2222417.0770660001</v>
      </c>
      <c r="K33" s="631">
        <f t="shared" si="0"/>
        <v>3806840.0337590007</v>
      </c>
      <c r="L33" s="631">
        <f t="shared" si="0"/>
        <v>9557806.5064000003</v>
      </c>
      <c r="M33" s="631">
        <f t="shared" si="0"/>
        <v>7758403.3873500004</v>
      </c>
      <c r="N33" s="631">
        <f t="shared" si="0"/>
        <v>201250.08</v>
      </c>
      <c r="O33" s="630">
        <v>0</v>
      </c>
    </row>
    <row r="34" spans="1:15">
      <c r="A34" s="483"/>
      <c r="B34" s="483"/>
      <c r="C34" s="610">
        <f>C33-'23. LTV'!C8</f>
        <v>0</v>
      </c>
      <c r="D34" s="483"/>
      <c r="E34" s="483"/>
      <c r="H34" s="483"/>
      <c r="I34" s="483"/>
      <c r="O34" s="483"/>
    </row>
    <row r="35" spans="1:15">
      <c r="A35" s="483"/>
      <c r="B35" s="516"/>
      <c r="C35" s="516"/>
      <c r="D35" s="483"/>
      <c r="E35" s="483"/>
      <c r="H35" s="483"/>
      <c r="I35" s="483"/>
      <c r="O35" s="483"/>
    </row>
    <row r="36" spans="1:15">
      <c r="A36" s="483"/>
      <c r="B36" s="483"/>
      <c r="C36" s="483"/>
      <c r="D36" s="483"/>
      <c r="E36" s="483"/>
      <c r="H36" s="483"/>
      <c r="I36" s="483"/>
      <c r="O36" s="483"/>
    </row>
    <row r="37" spans="1:15">
      <c r="A37" s="483"/>
      <c r="B37" s="483"/>
      <c r="C37" s="483"/>
      <c r="D37" s="483"/>
      <c r="E37" s="483"/>
      <c r="H37" s="483"/>
      <c r="I37" s="483"/>
      <c r="O37" s="483"/>
    </row>
    <row r="38" spans="1:15">
      <c r="A38" s="483"/>
      <c r="B38" s="483"/>
      <c r="C38" s="483"/>
      <c r="D38" s="483"/>
      <c r="E38" s="483"/>
      <c r="H38" s="483"/>
      <c r="I38" s="483"/>
      <c r="O38" s="483"/>
    </row>
    <row r="39" spans="1:15">
      <c r="A39" s="483"/>
      <c r="B39" s="483"/>
      <c r="C39" s="483"/>
      <c r="D39" s="483"/>
      <c r="E39" s="483"/>
      <c r="H39" s="483"/>
      <c r="I39" s="483"/>
      <c r="O39" s="483"/>
    </row>
    <row r="40" spans="1:15">
      <c r="A40" s="483"/>
      <c r="B40" s="483"/>
      <c r="C40" s="483"/>
      <c r="D40" s="483"/>
      <c r="E40" s="483"/>
      <c r="H40" s="483"/>
      <c r="I40" s="483"/>
      <c r="O40" s="483"/>
    </row>
    <row r="41" spans="1:15">
      <c r="A41" s="517"/>
      <c r="B41" s="517"/>
      <c r="C41" s="517"/>
      <c r="D41" s="483"/>
      <c r="E41" s="483"/>
      <c r="H41" s="483"/>
      <c r="I41" s="483"/>
      <c r="O41" s="483"/>
    </row>
    <row r="42" spans="1:15">
      <c r="A42" s="517"/>
      <c r="B42" s="517"/>
      <c r="C42" s="517"/>
      <c r="D42" s="483"/>
      <c r="E42" s="483"/>
      <c r="H42" s="483"/>
      <c r="I42" s="483"/>
      <c r="O42" s="483"/>
    </row>
    <row r="43" spans="1:15">
      <c r="A43" s="483"/>
      <c r="B43" s="483"/>
      <c r="C43" s="483"/>
      <c r="D43" s="483"/>
      <c r="E43" s="483"/>
      <c r="H43" s="483"/>
      <c r="I43" s="483"/>
      <c r="O43" s="483"/>
    </row>
    <row r="44" spans="1:15">
      <c r="A44" s="483"/>
      <c r="B44" s="483"/>
      <c r="C44" s="483"/>
      <c r="D44" s="483"/>
      <c r="E44" s="483"/>
      <c r="H44" s="483"/>
      <c r="I44" s="483"/>
      <c r="O44" s="483"/>
    </row>
    <row r="45" spans="1:15">
      <c r="A45" s="483"/>
      <c r="B45" s="483"/>
      <c r="C45" s="483"/>
      <c r="D45" s="483"/>
      <c r="E45" s="483"/>
      <c r="H45" s="483"/>
      <c r="I45" s="483"/>
      <c r="O45" s="483"/>
    </row>
    <row r="46" spans="1:15">
      <c r="A46" s="483"/>
      <c r="B46" s="483"/>
      <c r="C46" s="483"/>
      <c r="D46" s="483"/>
      <c r="E46" s="483"/>
      <c r="H46" s="483"/>
      <c r="I46" s="483"/>
      <c r="O46" s="48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70" zoomScaleNormal="70" workbookViewId="0">
      <selection activeCell="C6" sqref="C6:K11"/>
    </sheetView>
  </sheetViews>
  <sheetFormatPr defaultColWidth="8.7109375" defaultRowHeight="12"/>
  <cols>
    <col min="1" max="1" width="11.85546875" style="527" bestFit="1" customWidth="1"/>
    <col min="2" max="2" width="40.7109375" style="527" customWidth="1"/>
    <col min="3" max="3" width="17.140625" style="527" bestFit="1" customWidth="1"/>
    <col min="4" max="4" width="22.42578125" style="527" bestFit="1" customWidth="1"/>
    <col min="5" max="5" width="22.28515625" style="527" bestFit="1" customWidth="1"/>
    <col min="6" max="6" width="20.140625" style="527" bestFit="1" customWidth="1"/>
    <col min="7" max="7" width="20.85546875" style="527" bestFit="1" customWidth="1"/>
    <col min="8" max="8" width="23.42578125" style="527" bestFit="1" customWidth="1"/>
    <col min="9" max="9" width="22.140625" style="527" customWidth="1"/>
    <col min="10" max="10" width="19.140625" style="527" bestFit="1" customWidth="1"/>
    <col min="11" max="11" width="17.85546875" style="527" bestFit="1" customWidth="1"/>
    <col min="12" max="16384" width="8.7109375" style="527"/>
  </cols>
  <sheetData>
    <row r="1" spans="1:11" s="480" customFormat="1" ht="13.5">
      <c r="A1" s="470" t="s">
        <v>30</v>
      </c>
      <c r="B1" s="3" t="str">
        <f>'Info '!C2</f>
        <v>JSC "VTB Bank (Georgia)"</v>
      </c>
    </row>
    <row r="2" spans="1:11" s="480" customFormat="1" ht="13.5">
      <c r="A2" s="471" t="s">
        <v>31</v>
      </c>
      <c r="B2" s="507">
        <f>'1. key ratios '!B2</f>
        <v>45199</v>
      </c>
    </row>
    <row r="3" spans="1:11" s="480" customFormat="1" ht="12.75">
      <c r="A3" s="472" t="s">
        <v>675</v>
      </c>
    </row>
    <row r="4" spans="1:11">
      <c r="C4" s="528" t="s">
        <v>0</v>
      </c>
      <c r="D4" s="528" t="s">
        <v>1</v>
      </c>
      <c r="E4" s="528" t="s">
        <v>2</v>
      </c>
      <c r="F4" s="528" t="s">
        <v>3</v>
      </c>
      <c r="G4" s="528" t="s">
        <v>4</v>
      </c>
      <c r="H4" s="528" t="s">
        <v>5</v>
      </c>
      <c r="I4" s="528" t="s">
        <v>8</v>
      </c>
      <c r="J4" s="528" t="s">
        <v>9</v>
      </c>
      <c r="K4" s="528" t="s">
        <v>10</v>
      </c>
    </row>
    <row r="5" spans="1:11" ht="105" customHeight="1">
      <c r="A5" s="805" t="s">
        <v>676</v>
      </c>
      <c r="B5" s="806"/>
      <c r="C5" s="504" t="s">
        <v>677</v>
      </c>
      <c r="D5" s="504" t="s">
        <v>678</v>
      </c>
      <c r="E5" s="504" t="s">
        <v>679</v>
      </c>
      <c r="F5" s="529" t="s">
        <v>680</v>
      </c>
      <c r="G5" s="504" t="s">
        <v>681</v>
      </c>
      <c r="H5" s="504" t="s">
        <v>682</v>
      </c>
      <c r="I5" s="504" t="s">
        <v>683</v>
      </c>
      <c r="J5" s="504" t="s">
        <v>684</v>
      </c>
      <c r="K5" s="504" t="s">
        <v>685</v>
      </c>
    </row>
    <row r="6" spans="1:11" ht="12.75">
      <c r="A6" s="476">
        <v>1</v>
      </c>
      <c r="B6" s="476" t="s">
        <v>631</v>
      </c>
      <c r="C6" s="675">
        <v>777408.99390000012</v>
      </c>
      <c r="D6" s="675">
        <v>44648.72</v>
      </c>
      <c r="E6" s="675">
        <v>0</v>
      </c>
      <c r="F6" s="675">
        <v>0</v>
      </c>
      <c r="G6" s="675">
        <v>152613502.6925</v>
      </c>
      <c r="H6" s="675">
        <v>8283119.213299999</v>
      </c>
      <c r="I6" s="675">
        <v>7218667.0348000014</v>
      </c>
      <c r="J6" s="675">
        <v>13253368.7596</v>
      </c>
      <c r="K6" s="675">
        <v>15296843.176700002</v>
      </c>
    </row>
    <row r="7" spans="1:11" ht="12.75">
      <c r="A7" s="476">
        <v>2</v>
      </c>
      <c r="B7" s="476" t="s">
        <v>686</v>
      </c>
      <c r="C7" s="675"/>
      <c r="D7" s="675"/>
      <c r="E7" s="675"/>
      <c r="F7" s="675"/>
      <c r="G7" s="675"/>
      <c r="H7" s="675"/>
      <c r="I7" s="675"/>
      <c r="J7" s="675"/>
      <c r="K7" s="675"/>
    </row>
    <row r="8" spans="1:11" ht="12.75">
      <c r="A8" s="476">
        <v>3</v>
      </c>
      <c r="B8" s="476" t="s">
        <v>639</v>
      </c>
      <c r="C8" s="675">
        <v>2464844.2324000001</v>
      </c>
      <c r="D8" s="675">
        <v>0</v>
      </c>
      <c r="E8" s="675">
        <v>0</v>
      </c>
      <c r="F8" s="675">
        <v>0</v>
      </c>
      <c r="G8" s="675">
        <v>1634295.1848999998</v>
      </c>
      <c r="H8" s="675">
        <v>0</v>
      </c>
      <c r="I8" s="675">
        <v>766332.62999999989</v>
      </c>
      <c r="J8" s="675">
        <v>14725000</v>
      </c>
      <c r="K8" s="675">
        <v>3676300.4004000002</v>
      </c>
    </row>
    <row r="9" spans="1:11" ht="12.75">
      <c r="A9" s="476">
        <v>4</v>
      </c>
      <c r="B9" s="502" t="s">
        <v>687</v>
      </c>
      <c r="C9" s="675">
        <v>738143.49390000012</v>
      </c>
      <c r="D9" s="675">
        <v>0</v>
      </c>
      <c r="E9" s="675">
        <v>0</v>
      </c>
      <c r="F9" s="675">
        <v>0</v>
      </c>
      <c r="G9" s="675">
        <v>46631313.395800009</v>
      </c>
      <c r="H9" s="675">
        <v>2.6277000000000004</v>
      </c>
      <c r="I9" s="675">
        <v>580567.28169999958</v>
      </c>
      <c r="J9" s="675">
        <v>87604.0196</v>
      </c>
      <c r="K9" s="675">
        <v>220502.02</v>
      </c>
    </row>
    <row r="10" spans="1:11" ht="12.75">
      <c r="A10" s="476">
        <v>5</v>
      </c>
      <c r="B10" s="502" t="s">
        <v>688</v>
      </c>
      <c r="C10" s="675"/>
      <c r="D10" s="675"/>
      <c r="E10" s="675"/>
      <c r="F10" s="675"/>
      <c r="G10" s="675"/>
      <c r="H10" s="675"/>
      <c r="I10" s="675"/>
      <c r="J10" s="675"/>
      <c r="K10" s="675"/>
    </row>
    <row r="11" spans="1:11" ht="12.75">
      <c r="A11" s="476">
        <v>6</v>
      </c>
      <c r="B11" s="502" t="s">
        <v>689</v>
      </c>
      <c r="C11" s="675">
        <v>0</v>
      </c>
      <c r="D11" s="675">
        <v>0</v>
      </c>
      <c r="E11" s="675">
        <v>0</v>
      </c>
      <c r="F11" s="675">
        <v>0</v>
      </c>
      <c r="G11" s="675">
        <v>120000</v>
      </c>
      <c r="H11" s="675">
        <v>0</v>
      </c>
      <c r="I11" s="675">
        <v>0</v>
      </c>
      <c r="J11" s="675">
        <v>0</v>
      </c>
      <c r="K11" s="675">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4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zoomScale="50" zoomScaleNormal="50" workbookViewId="0">
      <selection activeCell="C7" sqref="C7:S19"/>
    </sheetView>
  </sheetViews>
  <sheetFormatPr defaultRowHeight="15"/>
  <cols>
    <col min="1" max="1" width="10" bestFit="1" customWidth="1"/>
    <col min="2" max="2" width="71.7109375" customWidth="1"/>
    <col min="3" max="4" width="11.28515625" bestFit="1" customWidth="1"/>
    <col min="5"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70" t="s">
        <v>30</v>
      </c>
      <c r="B1" s="3" t="str">
        <f>'Info '!C2</f>
        <v>JSC "VTB Bank (Georgia)"</v>
      </c>
    </row>
    <row r="2" spans="1:19">
      <c r="A2" s="471" t="s">
        <v>31</v>
      </c>
      <c r="B2" s="507">
        <f>'1. key ratios '!B2</f>
        <v>45199</v>
      </c>
    </row>
    <row r="3" spans="1:19">
      <c r="A3" s="472" t="s">
        <v>710</v>
      </c>
      <c r="B3" s="480"/>
    </row>
    <row r="4" spans="1:19">
      <c r="A4" s="472"/>
      <c r="B4" s="480"/>
    </row>
    <row r="5" spans="1:19">
      <c r="A5" s="809" t="s">
        <v>711</v>
      </c>
      <c r="B5" s="809"/>
      <c r="C5" s="807" t="s">
        <v>730</v>
      </c>
      <c r="D5" s="807"/>
      <c r="E5" s="807"/>
      <c r="F5" s="807"/>
      <c r="G5" s="807"/>
      <c r="H5" s="807"/>
      <c r="I5" s="807" t="s">
        <v>732</v>
      </c>
      <c r="J5" s="807"/>
      <c r="K5" s="807"/>
      <c r="L5" s="807"/>
      <c r="M5" s="807"/>
      <c r="N5" s="808"/>
      <c r="O5" s="810" t="s">
        <v>712</v>
      </c>
      <c r="P5" s="810" t="s">
        <v>726</v>
      </c>
      <c r="Q5" s="810" t="s">
        <v>727</v>
      </c>
      <c r="R5" s="810" t="s">
        <v>731</v>
      </c>
      <c r="S5" s="810" t="s">
        <v>728</v>
      </c>
    </row>
    <row r="6" spans="1:19" ht="24" customHeight="1">
      <c r="A6" s="809"/>
      <c r="B6" s="809"/>
      <c r="C6" s="539"/>
      <c r="D6" s="538" t="s">
        <v>670</v>
      </c>
      <c r="E6" s="538" t="s">
        <v>671</v>
      </c>
      <c r="F6" s="538" t="s">
        <v>672</v>
      </c>
      <c r="G6" s="538" t="s">
        <v>673</v>
      </c>
      <c r="H6" s="538" t="s">
        <v>674</v>
      </c>
      <c r="I6" s="539"/>
      <c r="J6" s="538" t="s">
        <v>670</v>
      </c>
      <c r="K6" s="538" t="s">
        <v>671</v>
      </c>
      <c r="L6" s="538" t="s">
        <v>672</v>
      </c>
      <c r="M6" s="538" t="s">
        <v>673</v>
      </c>
      <c r="N6" s="540" t="s">
        <v>674</v>
      </c>
      <c r="O6" s="810"/>
      <c r="P6" s="810"/>
      <c r="Q6" s="810"/>
      <c r="R6" s="810"/>
      <c r="S6" s="810"/>
    </row>
    <row r="7" spans="1:19">
      <c r="A7" s="530">
        <v>1</v>
      </c>
      <c r="B7" s="533" t="s">
        <v>720</v>
      </c>
      <c r="C7" s="699">
        <v>180227.17050000004</v>
      </c>
      <c r="D7" s="699">
        <v>180227.17050000004</v>
      </c>
      <c r="E7" s="699">
        <v>0</v>
      </c>
      <c r="F7" s="699">
        <v>0</v>
      </c>
      <c r="G7" s="699">
        <v>0</v>
      </c>
      <c r="H7" s="699">
        <v>0</v>
      </c>
      <c r="I7" s="699">
        <v>3604.5394999999999</v>
      </c>
      <c r="J7" s="699">
        <v>3604.5394999999999</v>
      </c>
      <c r="K7" s="699">
        <v>0</v>
      </c>
      <c r="L7" s="699">
        <v>0</v>
      </c>
      <c r="M7" s="699">
        <v>0</v>
      </c>
      <c r="N7" s="699">
        <v>0</v>
      </c>
      <c r="O7" s="700">
        <v>4</v>
      </c>
      <c r="P7" s="700">
        <v>0</v>
      </c>
      <c r="Q7" s="700">
        <v>0</v>
      </c>
      <c r="R7" s="700">
        <v>7.5001735101866862E-2</v>
      </c>
      <c r="S7" s="700">
        <v>51.042350785240266</v>
      </c>
    </row>
    <row r="8" spans="1:19">
      <c r="A8" s="530">
        <v>2</v>
      </c>
      <c r="B8" s="534" t="s">
        <v>719</v>
      </c>
      <c r="C8" s="699">
        <v>718505.02000000014</v>
      </c>
      <c r="D8" s="699">
        <v>385702.33</v>
      </c>
      <c r="E8" s="699">
        <v>111558.11000000003</v>
      </c>
      <c r="F8" s="699">
        <v>31028.31</v>
      </c>
      <c r="G8" s="699">
        <v>0</v>
      </c>
      <c r="H8" s="699">
        <v>190216.27</v>
      </c>
      <c r="I8" s="699">
        <v>218394.63</v>
      </c>
      <c r="J8" s="699">
        <v>7714.0599999999977</v>
      </c>
      <c r="K8" s="699">
        <v>11155.810000000001</v>
      </c>
      <c r="L8" s="699">
        <v>9308.4900000000016</v>
      </c>
      <c r="M8" s="699">
        <v>0</v>
      </c>
      <c r="N8" s="699">
        <v>190216.27</v>
      </c>
      <c r="O8" s="700">
        <v>154</v>
      </c>
      <c r="P8" s="700">
        <v>0.15</v>
      </c>
      <c r="Q8" s="700">
        <v>0.16070399999999999</v>
      </c>
      <c r="R8" s="700">
        <v>0.169997757148586</v>
      </c>
      <c r="S8" s="700">
        <v>18.31530515620808</v>
      </c>
    </row>
    <row r="9" spans="1:19">
      <c r="A9" s="530">
        <v>3</v>
      </c>
      <c r="B9" s="534" t="s">
        <v>718</v>
      </c>
      <c r="C9" s="699">
        <v>595.29</v>
      </c>
      <c r="D9" s="699">
        <v>295.29000000000002</v>
      </c>
      <c r="E9" s="699">
        <v>0</v>
      </c>
      <c r="F9" s="699">
        <v>0</v>
      </c>
      <c r="G9" s="699">
        <v>0</v>
      </c>
      <c r="H9" s="699">
        <v>300</v>
      </c>
      <c r="I9" s="699">
        <v>305.91000000000003</v>
      </c>
      <c r="J9" s="699">
        <v>5.91</v>
      </c>
      <c r="K9" s="699">
        <v>0</v>
      </c>
      <c r="L9" s="699">
        <v>0</v>
      </c>
      <c r="M9" s="699">
        <v>0</v>
      </c>
      <c r="N9" s="699">
        <v>300</v>
      </c>
      <c r="O9" s="700">
        <v>3</v>
      </c>
      <c r="P9" s="700" t="s">
        <v>734</v>
      </c>
      <c r="Q9" s="700" t="s">
        <v>734</v>
      </c>
      <c r="R9" s="700">
        <v>0</v>
      </c>
      <c r="S9" s="700">
        <v>3.2613014133333257E-2</v>
      </c>
    </row>
    <row r="10" spans="1:19">
      <c r="A10" s="530">
        <v>4</v>
      </c>
      <c r="B10" s="534" t="s">
        <v>717</v>
      </c>
      <c r="C10" s="699">
        <v>0</v>
      </c>
      <c r="D10" s="699">
        <v>0</v>
      </c>
      <c r="E10" s="699">
        <v>0</v>
      </c>
      <c r="F10" s="699">
        <v>0</v>
      </c>
      <c r="G10" s="699">
        <v>0</v>
      </c>
      <c r="H10" s="699">
        <v>0</v>
      </c>
      <c r="I10" s="699">
        <v>0</v>
      </c>
      <c r="J10" s="699">
        <v>0</v>
      </c>
      <c r="K10" s="699">
        <v>0</v>
      </c>
      <c r="L10" s="699">
        <v>0</v>
      </c>
      <c r="M10" s="699">
        <v>0</v>
      </c>
      <c r="N10" s="699">
        <v>0</v>
      </c>
      <c r="O10" s="700">
        <v>0</v>
      </c>
      <c r="P10" s="700" t="s">
        <v>734</v>
      </c>
      <c r="Q10" s="700" t="s">
        <v>734</v>
      </c>
      <c r="R10" s="700">
        <v>0</v>
      </c>
      <c r="S10" s="700">
        <v>0</v>
      </c>
    </row>
    <row r="11" spans="1:19">
      <c r="A11" s="530">
        <v>5</v>
      </c>
      <c r="B11" s="534" t="s">
        <v>716</v>
      </c>
      <c r="C11" s="699">
        <v>0</v>
      </c>
      <c r="D11" s="699">
        <v>0</v>
      </c>
      <c r="E11" s="699">
        <v>0</v>
      </c>
      <c r="F11" s="699">
        <v>0</v>
      </c>
      <c r="G11" s="699">
        <v>0</v>
      </c>
      <c r="H11" s="699">
        <v>0</v>
      </c>
      <c r="I11" s="699">
        <v>0</v>
      </c>
      <c r="J11" s="699">
        <v>0</v>
      </c>
      <c r="K11" s="699">
        <v>0</v>
      </c>
      <c r="L11" s="699">
        <v>0</v>
      </c>
      <c r="M11" s="699">
        <v>0</v>
      </c>
      <c r="N11" s="699">
        <v>0</v>
      </c>
      <c r="O11" s="700">
        <v>0</v>
      </c>
      <c r="P11" s="700">
        <v>0</v>
      </c>
      <c r="Q11" s="700">
        <v>0</v>
      </c>
      <c r="R11" s="700">
        <v>0</v>
      </c>
      <c r="S11" s="700">
        <v>0</v>
      </c>
    </row>
    <row r="12" spans="1:19">
      <c r="A12" s="530">
        <v>6</v>
      </c>
      <c r="B12" s="534" t="s">
        <v>715</v>
      </c>
      <c r="C12" s="699">
        <v>0</v>
      </c>
      <c r="D12" s="699">
        <v>0</v>
      </c>
      <c r="E12" s="699">
        <v>0</v>
      </c>
      <c r="F12" s="699">
        <v>0</v>
      </c>
      <c r="G12" s="699">
        <v>0</v>
      </c>
      <c r="H12" s="699">
        <v>0</v>
      </c>
      <c r="I12" s="699">
        <v>0</v>
      </c>
      <c r="J12" s="699">
        <v>0</v>
      </c>
      <c r="K12" s="699">
        <v>0</v>
      </c>
      <c r="L12" s="699">
        <v>0</v>
      </c>
      <c r="M12" s="699">
        <v>0</v>
      </c>
      <c r="N12" s="699">
        <v>0</v>
      </c>
      <c r="O12" s="700">
        <v>0</v>
      </c>
      <c r="P12" s="700">
        <v>0</v>
      </c>
      <c r="Q12" s="700">
        <v>0</v>
      </c>
      <c r="R12" s="700">
        <v>0</v>
      </c>
      <c r="S12" s="700">
        <v>0</v>
      </c>
    </row>
    <row r="13" spans="1:19">
      <c r="A13" s="530">
        <v>7</v>
      </c>
      <c r="B13" s="534" t="s">
        <v>714</v>
      </c>
      <c r="C13" s="699">
        <v>8907069.5854000021</v>
      </c>
      <c r="D13" s="699">
        <v>7964004.9735000022</v>
      </c>
      <c r="E13" s="699">
        <v>550740.08000000007</v>
      </c>
      <c r="F13" s="699">
        <v>86303.601999999999</v>
      </c>
      <c r="G13" s="699">
        <v>295287.11989999993</v>
      </c>
      <c r="H13" s="699">
        <v>10733.81</v>
      </c>
      <c r="I13" s="699">
        <v>398622.66010000004</v>
      </c>
      <c r="J13" s="699">
        <v>159280.17410000006</v>
      </c>
      <c r="K13" s="699">
        <v>55073.999999999993</v>
      </c>
      <c r="L13" s="699">
        <v>25891.077700000002</v>
      </c>
      <c r="M13" s="699">
        <v>147643.59829999998</v>
      </c>
      <c r="N13" s="699">
        <v>10733.81</v>
      </c>
      <c r="O13" s="700">
        <v>145</v>
      </c>
      <c r="P13" s="700">
        <v>0</v>
      </c>
      <c r="Q13" s="700">
        <v>0</v>
      </c>
      <c r="R13" s="700">
        <v>7.8874365128073762E-2</v>
      </c>
      <c r="S13" s="700">
        <v>123.47326534316316</v>
      </c>
    </row>
    <row r="14" spans="1:19">
      <c r="A14" s="541">
        <v>7.1</v>
      </c>
      <c r="B14" s="535" t="s">
        <v>723</v>
      </c>
      <c r="C14" s="699">
        <v>8746888.695600003</v>
      </c>
      <c r="D14" s="699">
        <v>7803824.0837000022</v>
      </c>
      <c r="E14" s="699">
        <v>550740.08000000007</v>
      </c>
      <c r="F14" s="699">
        <v>86303.601999999999</v>
      </c>
      <c r="G14" s="699">
        <v>295287.11989999993</v>
      </c>
      <c r="H14" s="699">
        <v>10733.81</v>
      </c>
      <c r="I14" s="699">
        <v>395419.02740000008</v>
      </c>
      <c r="J14" s="699">
        <v>156076.54140000007</v>
      </c>
      <c r="K14" s="699">
        <v>55073.999999999993</v>
      </c>
      <c r="L14" s="699">
        <v>25891.077700000002</v>
      </c>
      <c r="M14" s="699">
        <v>147643.59829999998</v>
      </c>
      <c r="N14" s="699">
        <v>10733.81</v>
      </c>
      <c r="O14" s="700">
        <v>142</v>
      </c>
      <c r="P14" s="700">
        <v>0</v>
      </c>
      <c r="Q14" s="700">
        <v>0</v>
      </c>
      <c r="R14" s="700">
        <v>7.8560639801632193E-2</v>
      </c>
      <c r="S14" s="700">
        <v>122.54921165836109</v>
      </c>
    </row>
    <row r="15" spans="1:19">
      <c r="A15" s="541">
        <v>7.2</v>
      </c>
      <c r="B15" s="535" t="s">
        <v>725</v>
      </c>
      <c r="C15" s="699">
        <v>160180.8898</v>
      </c>
      <c r="D15" s="699">
        <v>160180.8898</v>
      </c>
      <c r="E15" s="699">
        <v>0</v>
      </c>
      <c r="F15" s="699">
        <v>0</v>
      </c>
      <c r="G15" s="699">
        <v>0</v>
      </c>
      <c r="H15" s="699">
        <v>0</v>
      </c>
      <c r="I15" s="699">
        <v>3203.6327000000001</v>
      </c>
      <c r="J15" s="699">
        <v>3203.6327000000001</v>
      </c>
      <c r="K15" s="699">
        <v>0</v>
      </c>
      <c r="L15" s="699">
        <v>0</v>
      </c>
      <c r="M15" s="699">
        <v>0</v>
      </c>
      <c r="N15" s="699">
        <v>0</v>
      </c>
      <c r="O15" s="700">
        <v>3</v>
      </c>
      <c r="P15" s="700" t="s">
        <v>734</v>
      </c>
      <c r="Q15" s="700" t="s">
        <v>734</v>
      </c>
      <c r="R15" s="700">
        <v>9.6005750243996962E-2</v>
      </c>
      <c r="S15" s="700">
        <v>173.93243522175786</v>
      </c>
    </row>
    <row r="16" spans="1:19">
      <c r="A16" s="541">
        <v>7.3</v>
      </c>
      <c r="B16" s="535" t="s">
        <v>722</v>
      </c>
      <c r="C16" s="699"/>
      <c r="D16" s="699"/>
      <c r="E16" s="699"/>
      <c r="F16" s="699"/>
      <c r="G16" s="699"/>
      <c r="H16" s="699"/>
      <c r="I16" s="699"/>
      <c r="J16" s="699"/>
      <c r="K16" s="699"/>
      <c r="L16" s="699"/>
      <c r="M16" s="699"/>
      <c r="N16" s="699"/>
      <c r="O16" s="700"/>
      <c r="P16" s="700" t="s">
        <v>734</v>
      </c>
      <c r="Q16" s="700" t="s">
        <v>734</v>
      </c>
      <c r="R16" s="700"/>
      <c r="S16" s="700"/>
    </row>
    <row r="17" spans="1:19">
      <c r="A17" s="530">
        <v>8</v>
      </c>
      <c r="B17" s="534" t="s">
        <v>721</v>
      </c>
      <c r="C17" s="699">
        <v>0</v>
      </c>
      <c r="D17" s="699">
        <v>0</v>
      </c>
      <c r="E17" s="699">
        <v>0</v>
      </c>
      <c r="F17" s="699">
        <v>0</v>
      </c>
      <c r="G17" s="699">
        <v>0</v>
      </c>
      <c r="H17" s="699">
        <v>0</v>
      </c>
      <c r="I17" s="699">
        <v>0</v>
      </c>
      <c r="J17" s="699">
        <v>0</v>
      </c>
      <c r="K17" s="699">
        <v>0</v>
      </c>
      <c r="L17" s="699">
        <v>0</v>
      </c>
      <c r="M17" s="699">
        <v>0</v>
      </c>
      <c r="N17" s="699">
        <v>0</v>
      </c>
      <c r="O17" s="700">
        <v>0</v>
      </c>
      <c r="P17" s="700">
        <v>0</v>
      </c>
      <c r="Q17" s="700">
        <v>0</v>
      </c>
      <c r="R17" s="700">
        <v>0</v>
      </c>
      <c r="S17" s="700">
        <v>0</v>
      </c>
    </row>
    <row r="18" spans="1:19">
      <c r="A18" s="531">
        <v>9</v>
      </c>
      <c r="B18" s="536" t="s">
        <v>713</v>
      </c>
      <c r="C18" s="701">
        <v>0</v>
      </c>
      <c r="D18" s="701">
        <v>0</v>
      </c>
      <c r="E18" s="701">
        <v>0</v>
      </c>
      <c r="F18" s="701">
        <v>0</v>
      </c>
      <c r="G18" s="701">
        <v>0</v>
      </c>
      <c r="H18" s="701">
        <v>0</v>
      </c>
      <c r="I18" s="701">
        <v>0</v>
      </c>
      <c r="J18" s="701">
        <v>0</v>
      </c>
      <c r="K18" s="701">
        <v>0</v>
      </c>
      <c r="L18" s="701">
        <v>0</v>
      </c>
      <c r="M18" s="701">
        <v>0</v>
      </c>
      <c r="N18" s="701">
        <v>0</v>
      </c>
      <c r="O18" s="702">
        <v>0</v>
      </c>
      <c r="P18" s="702">
        <v>0</v>
      </c>
      <c r="Q18" s="702">
        <v>0</v>
      </c>
      <c r="R18" s="702">
        <v>0</v>
      </c>
      <c r="S18" s="702">
        <v>0</v>
      </c>
    </row>
    <row r="19" spans="1:19">
      <c r="A19" s="532">
        <v>10</v>
      </c>
      <c r="B19" s="537" t="s">
        <v>724</v>
      </c>
      <c r="C19" s="699">
        <v>9806397.0659000017</v>
      </c>
      <c r="D19" s="699">
        <v>8530229.7640000023</v>
      </c>
      <c r="E19" s="699">
        <v>662298.19000000006</v>
      </c>
      <c r="F19" s="699">
        <v>117331.912</v>
      </c>
      <c r="G19" s="699">
        <v>295287.11989999993</v>
      </c>
      <c r="H19" s="699">
        <v>201250.08</v>
      </c>
      <c r="I19" s="699">
        <v>620927.73960000009</v>
      </c>
      <c r="J19" s="699">
        <v>170604.68360000005</v>
      </c>
      <c r="K19" s="699">
        <v>66229.81</v>
      </c>
      <c r="L19" s="699">
        <v>35199.5677</v>
      </c>
      <c r="M19" s="699">
        <v>147643.59829999998</v>
      </c>
      <c r="N19" s="699">
        <v>201250.08</v>
      </c>
      <c r="O19" s="700">
        <v>306</v>
      </c>
      <c r="P19" s="700">
        <v>0.15</v>
      </c>
      <c r="Q19" s="700">
        <v>0.16070399999999999</v>
      </c>
      <c r="R19" s="700">
        <v>8.5474924732009308E-2</v>
      </c>
      <c r="S19" s="700">
        <v>114.42977837595727</v>
      </c>
    </row>
    <row r="20" spans="1:19" ht="25.5">
      <c r="A20" s="541">
        <v>10.1</v>
      </c>
      <c r="B20" s="535" t="s">
        <v>729</v>
      </c>
      <c r="C20" s="638"/>
      <c r="D20" s="638"/>
      <c r="E20" s="638"/>
      <c r="F20" s="638"/>
      <c r="G20" s="638"/>
      <c r="H20" s="638"/>
      <c r="I20" s="638"/>
      <c r="J20" s="638"/>
      <c r="K20" s="638"/>
      <c r="L20" s="638"/>
      <c r="M20" s="638"/>
      <c r="N20" s="638"/>
      <c r="O20" s="638"/>
      <c r="P20" s="638" t="s">
        <v>734</v>
      </c>
      <c r="Q20" s="638" t="s">
        <v>734</v>
      </c>
      <c r="R20" s="638"/>
      <c r="S20" s="638"/>
    </row>
  </sheetData>
  <mergeCells count="8">
    <mergeCell ref="C5:H5"/>
    <mergeCell ref="I5:N5"/>
    <mergeCell ref="A5:B6"/>
    <mergeCell ref="S5:S6"/>
    <mergeCell ref="R5:R6"/>
    <mergeCell ref="Q5:Q6"/>
    <mergeCell ref="P5:P6"/>
    <mergeCell ref="O5:O6"/>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JSC "VTB Bank (Georgia)"</v>
      </c>
    </row>
    <row r="2" spans="1:8">
      <c r="A2" s="2" t="s">
        <v>31</v>
      </c>
      <c r="B2" s="426">
        <f>'1. key ratios '!B2</f>
        <v>45199</v>
      </c>
    </row>
    <row r="3" spans="1:8">
      <c r="A3" s="2"/>
    </row>
    <row r="4" spans="1:8" ht="15" thickBot="1">
      <c r="A4" s="17" t="s">
        <v>32</v>
      </c>
      <c r="B4" s="18" t="s">
        <v>33</v>
      </c>
      <c r="C4" s="17"/>
      <c r="D4" s="19"/>
      <c r="E4" s="19"/>
      <c r="F4" s="20"/>
      <c r="G4" s="20"/>
      <c r="H4" s="21" t="s">
        <v>73</v>
      </c>
    </row>
    <row r="5" spans="1:8">
      <c r="A5" s="22"/>
      <c r="B5" s="23"/>
      <c r="C5" s="705" t="s">
        <v>68</v>
      </c>
      <c r="D5" s="706"/>
      <c r="E5" s="707"/>
      <c r="F5" s="705" t="s">
        <v>72</v>
      </c>
      <c r="G5" s="706"/>
      <c r="H5" s="708"/>
    </row>
    <row r="6" spans="1:8">
      <c r="A6" s="24" t="s">
        <v>6</v>
      </c>
      <c r="B6" s="25" t="s">
        <v>34</v>
      </c>
      <c r="C6" s="26" t="s">
        <v>69</v>
      </c>
      <c r="D6" s="26" t="s">
        <v>70</v>
      </c>
      <c r="E6" s="26" t="s">
        <v>71</v>
      </c>
      <c r="F6" s="26" t="s">
        <v>69</v>
      </c>
      <c r="G6" s="26" t="s">
        <v>70</v>
      </c>
      <c r="H6" s="27" t="s">
        <v>71</v>
      </c>
    </row>
    <row r="7" spans="1:8" ht="15.75">
      <c r="A7" s="24">
        <v>1</v>
      </c>
      <c r="B7" s="28" t="s">
        <v>35</v>
      </c>
      <c r="C7" s="684">
        <v>81187212</v>
      </c>
      <c r="D7" s="684">
        <v>58738731</v>
      </c>
      <c r="E7" s="685">
        <v>139925943</v>
      </c>
      <c r="F7" s="686">
        <v>50089086</v>
      </c>
      <c r="G7" s="687">
        <v>38682155</v>
      </c>
      <c r="H7" s="593">
        <v>88771241</v>
      </c>
    </row>
    <row r="8" spans="1:8" ht="15.75">
      <c r="A8" s="24">
        <v>2</v>
      </c>
      <c r="B8" s="28" t="s">
        <v>36</v>
      </c>
      <c r="C8" s="684">
        <v>351</v>
      </c>
      <c r="D8" s="684">
        <v>0</v>
      </c>
      <c r="E8" s="685">
        <v>351</v>
      </c>
      <c r="F8" s="686">
        <v>351</v>
      </c>
      <c r="G8" s="687">
        <v>0</v>
      </c>
      <c r="H8" s="593">
        <v>351</v>
      </c>
    </row>
    <row r="9" spans="1:8" ht="15.75">
      <c r="A9" s="24">
        <v>3</v>
      </c>
      <c r="B9" s="28" t="s">
        <v>37</v>
      </c>
      <c r="C9" s="684">
        <v>0</v>
      </c>
      <c r="D9" s="684">
        <v>6411408</v>
      </c>
      <c r="E9" s="685">
        <v>6411408</v>
      </c>
      <c r="F9" s="686">
        <v>0</v>
      </c>
      <c r="G9" s="687">
        <v>6139715</v>
      </c>
      <c r="H9" s="593">
        <v>6139715</v>
      </c>
    </row>
    <row r="10" spans="1:8" ht="15.75">
      <c r="A10" s="24">
        <v>4</v>
      </c>
      <c r="B10" s="28" t="s">
        <v>38</v>
      </c>
      <c r="C10" s="684">
        <v>0</v>
      </c>
      <c r="D10" s="684">
        <v>0</v>
      </c>
      <c r="E10" s="685">
        <v>0</v>
      </c>
      <c r="F10" s="686">
        <v>0</v>
      </c>
      <c r="G10" s="687">
        <v>0</v>
      </c>
      <c r="H10" s="593">
        <v>0</v>
      </c>
    </row>
    <row r="11" spans="1:8" ht="15.75">
      <c r="A11" s="24">
        <v>5</v>
      </c>
      <c r="B11" s="28" t="s">
        <v>39</v>
      </c>
      <c r="C11" s="684">
        <v>0</v>
      </c>
      <c r="D11" s="684">
        <v>0</v>
      </c>
      <c r="E11" s="685">
        <v>0</v>
      </c>
      <c r="F11" s="686">
        <v>4857860</v>
      </c>
      <c r="G11" s="687">
        <v>0</v>
      </c>
      <c r="H11" s="593">
        <v>4857860</v>
      </c>
    </row>
    <row r="12" spans="1:8" ht="15.75">
      <c r="A12" s="24">
        <v>6.1</v>
      </c>
      <c r="B12" s="31" t="s">
        <v>40</v>
      </c>
      <c r="C12" s="684">
        <v>84646918.210000008</v>
      </c>
      <c r="D12" s="684">
        <v>112840640.38080002</v>
      </c>
      <c r="E12" s="685">
        <v>197487558.59080005</v>
      </c>
      <c r="F12" s="686">
        <v>126500534.55</v>
      </c>
      <c r="G12" s="687">
        <v>164220968.0205</v>
      </c>
      <c r="H12" s="593">
        <v>290721502.57050002</v>
      </c>
    </row>
    <row r="13" spans="1:8" ht="15.75">
      <c r="A13" s="24">
        <v>6.2</v>
      </c>
      <c r="B13" s="31" t="s">
        <v>41</v>
      </c>
      <c r="C13" s="684">
        <v>-10214545.002800008</v>
      </c>
      <c r="D13" s="684">
        <v>-13332172.081774993</v>
      </c>
      <c r="E13" s="685">
        <v>-23546717.084575001</v>
      </c>
      <c r="F13" s="686">
        <v>-5975175.8399999989</v>
      </c>
      <c r="G13" s="687">
        <v>-11993720.096500002</v>
      </c>
      <c r="H13" s="593">
        <v>-17968895.936500002</v>
      </c>
    </row>
    <row r="14" spans="1:8" ht="15.75">
      <c r="A14" s="24">
        <v>6</v>
      </c>
      <c r="B14" s="28" t="s">
        <v>42</v>
      </c>
      <c r="C14" s="685">
        <v>74432373.207200006</v>
      </c>
      <c r="D14" s="685">
        <v>99508468.299025029</v>
      </c>
      <c r="E14" s="685">
        <v>173940841.50622505</v>
      </c>
      <c r="F14" s="685">
        <v>120525358.70999999</v>
      </c>
      <c r="G14" s="685">
        <v>152227247.92399999</v>
      </c>
      <c r="H14" s="593">
        <v>272752606.634</v>
      </c>
    </row>
    <row r="15" spans="1:8" ht="15.75">
      <c r="A15" s="24">
        <v>7</v>
      </c>
      <c r="B15" s="28" t="s">
        <v>43</v>
      </c>
      <c r="C15" s="684">
        <v>577390</v>
      </c>
      <c r="D15" s="684">
        <v>589698</v>
      </c>
      <c r="E15" s="685">
        <v>1167088</v>
      </c>
      <c r="F15" s="686">
        <v>1948063</v>
      </c>
      <c r="G15" s="687">
        <v>1079933</v>
      </c>
      <c r="H15" s="593">
        <v>3027996</v>
      </c>
    </row>
    <row r="16" spans="1:8" ht="15.75">
      <c r="A16" s="24">
        <v>8</v>
      </c>
      <c r="B16" s="28" t="s">
        <v>197</v>
      </c>
      <c r="C16" s="684">
        <v>12784676.32</v>
      </c>
      <c r="D16" s="684" t="s">
        <v>757</v>
      </c>
      <c r="E16" s="685">
        <v>12784676.32</v>
      </c>
      <c r="F16" s="686">
        <v>17318752.890000001</v>
      </c>
      <c r="G16" s="684" t="s">
        <v>757</v>
      </c>
      <c r="H16" s="593">
        <v>17318752.890000001</v>
      </c>
    </row>
    <row r="17" spans="1:8" ht="15.75">
      <c r="A17" s="24">
        <v>9</v>
      </c>
      <c r="B17" s="28" t="s">
        <v>44</v>
      </c>
      <c r="C17" s="684">
        <v>54000</v>
      </c>
      <c r="D17" s="684">
        <v>0</v>
      </c>
      <c r="E17" s="685">
        <v>54000</v>
      </c>
      <c r="F17" s="686">
        <v>54000</v>
      </c>
      <c r="G17" s="684">
        <v>0</v>
      </c>
      <c r="H17" s="593">
        <v>54000</v>
      </c>
    </row>
    <row r="18" spans="1:8" ht="15.75">
      <c r="A18" s="24">
        <v>10</v>
      </c>
      <c r="B18" s="28" t="s">
        <v>45</v>
      </c>
      <c r="C18" s="684">
        <v>36170128</v>
      </c>
      <c r="D18" s="684" t="s">
        <v>757</v>
      </c>
      <c r="E18" s="685">
        <v>36170128</v>
      </c>
      <c r="F18" s="686">
        <v>57451956</v>
      </c>
      <c r="G18" s="684" t="s">
        <v>757</v>
      </c>
      <c r="H18" s="593">
        <v>57451956</v>
      </c>
    </row>
    <row r="19" spans="1:8" ht="15.75">
      <c r="A19" s="24">
        <v>11</v>
      </c>
      <c r="B19" s="28" t="s">
        <v>46</v>
      </c>
      <c r="C19" s="684">
        <v>14928974.566599999</v>
      </c>
      <c r="D19" s="684">
        <v>4451715.3134000003</v>
      </c>
      <c r="E19" s="685">
        <v>19380689.879999999</v>
      </c>
      <c r="F19" s="686">
        <v>10443526.119899999</v>
      </c>
      <c r="G19" s="687">
        <v>5176104</v>
      </c>
      <c r="H19" s="593">
        <v>15619630.119899999</v>
      </c>
    </row>
    <row r="20" spans="1:8" ht="15.75">
      <c r="A20" s="24">
        <v>12</v>
      </c>
      <c r="B20" s="33" t="s">
        <v>47</v>
      </c>
      <c r="C20" s="685">
        <v>220135105.09379998</v>
      </c>
      <c r="D20" s="685">
        <v>169700020.61242503</v>
      </c>
      <c r="E20" s="685">
        <v>389835125.70622504</v>
      </c>
      <c r="F20" s="685">
        <v>262688953.71989995</v>
      </c>
      <c r="G20" s="685">
        <v>203305154.92399999</v>
      </c>
      <c r="H20" s="593">
        <v>465994108.64389992</v>
      </c>
    </row>
    <row r="21" spans="1:8" ht="15.75">
      <c r="A21" s="24"/>
      <c r="B21" s="25" t="s">
        <v>48</v>
      </c>
      <c r="C21" s="688"/>
      <c r="D21" s="688"/>
      <c r="E21" s="688"/>
      <c r="F21" s="689"/>
      <c r="G21" s="690"/>
      <c r="H21" s="594"/>
    </row>
    <row r="22" spans="1:8" ht="15.75">
      <c r="A22" s="24">
        <v>13</v>
      </c>
      <c r="B22" s="28" t="s">
        <v>49</v>
      </c>
      <c r="C22" s="684">
        <v>679</v>
      </c>
      <c r="D22" s="684">
        <v>280827</v>
      </c>
      <c r="E22" s="685">
        <v>281506</v>
      </c>
      <c r="F22" s="686">
        <v>679</v>
      </c>
      <c r="G22" s="687">
        <v>292027</v>
      </c>
      <c r="H22" s="593">
        <v>292706</v>
      </c>
    </row>
    <row r="23" spans="1:8" ht="15.75">
      <c r="A23" s="24">
        <v>14</v>
      </c>
      <c r="B23" s="28" t="s">
        <v>50</v>
      </c>
      <c r="C23" s="684">
        <v>12367859</v>
      </c>
      <c r="D23" s="684">
        <v>244913</v>
      </c>
      <c r="E23" s="685">
        <v>12612772</v>
      </c>
      <c r="F23" s="686">
        <v>18677508</v>
      </c>
      <c r="G23" s="687">
        <v>2024574</v>
      </c>
      <c r="H23" s="593">
        <v>20702082</v>
      </c>
    </row>
    <row r="24" spans="1:8" ht="15.75">
      <c r="A24" s="24">
        <v>15</v>
      </c>
      <c r="B24" s="28" t="s">
        <v>51</v>
      </c>
      <c r="C24" s="684">
        <v>3231090</v>
      </c>
      <c r="D24" s="684">
        <v>177222</v>
      </c>
      <c r="E24" s="685">
        <v>3408312</v>
      </c>
      <c r="F24" s="686">
        <v>3349265</v>
      </c>
      <c r="G24" s="687">
        <v>232825</v>
      </c>
      <c r="H24" s="593">
        <v>3582090</v>
      </c>
    </row>
    <row r="25" spans="1:8" ht="15.75">
      <c r="A25" s="24">
        <v>16</v>
      </c>
      <c r="B25" s="28" t="s">
        <v>52</v>
      </c>
      <c r="C25" s="684">
        <v>2728721</v>
      </c>
      <c r="D25" s="684">
        <v>643207</v>
      </c>
      <c r="E25" s="685">
        <v>3371928</v>
      </c>
      <c r="F25" s="686">
        <v>3791428</v>
      </c>
      <c r="G25" s="687">
        <v>23078419</v>
      </c>
      <c r="H25" s="593">
        <v>26869847</v>
      </c>
    </row>
    <row r="26" spans="1:8" ht="15.75">
      <c r="A26" s="24">
        <v>17</v>
      </c>
      <c r="B26" s="28" t="s">
        <v>53</v>
      </c>
      <c r="C26" s="688"/>
      <c r="D26" s="688"/>
      <c r="E26" s="685">
        <v>0</v>
      </c>
      <c r="F26" s="689"/>
      <c r="G26" s="690"/>
      <c r="H26" s="593">
        <v>0</v>
      </c>
    </row>
    <row r="27" spans="1:8" ht="15.75">
      <c r="A27" s="24">
        <v>18</v>
      </c>
      <c r="B27" s="28" t="s">
        <v>54</v>
      </c>
      <c r="C27" s="684">
        <v>0</v>
      </c>
      <c r="D27" s="684">
        <v>0</v>
      </c>
      <c r="E27" s="685">
        <v>0</v>
      </c>
      <c r="F27" s="686">
        <v>0</v>
      </c>
      <c r="G27" s="687">
        <v>3316111.9852999998</v>
      </c>
      <c r="H27" s="593">
        <v>3316111.9852999998</v>
      </c>
    </row>
    <row r="28" spans="1:8" ht="15.75">
      <c r="A28" s="24">
        <v>19</v>
      </c>
      <c r="B28" s="28" t="s">
        <v>55</v>
      </c>
      <c r="C28" s="684">
        <v>1074027</v>
      </c>
      <c r="D28" s="684">
        <v>11593222</v>
      </c>
      <c r="E28" s="685">
        <v>12667249</v>
      </c>
      <c r="F28" s="686">
        <v>1132868</v>
      </c>
      <c r="G28" s="687">
        <v>7367973</v>
      </c>
      <c r="H28" s="593">
        <v>8500841</v>
      </c>
    </row>
    <row r="29" spans="1:8" ht="15.75">
      <c r="A29" s="24">
        <v>20</v>
      </c>
      <c r="B29" s="28" t="s">
        <v>56</v>
      </c>
      <c r="C29" s="684">
        <v>1112237.83</v>
      </c>
      <c r="D29" s="684">
        <v>13706994</v>
      </c>
      <c r="E29" s="685">
        <v>14819231.83</v>
      </c>
      <c r="F29" s="686">
        <v>5436218.0199999996</v>
      </c>
      <c r="G29" s="687">
        <v>25477771.707800001</v>
      </c>
      <c r="H29" s="593">
        <v>30913989.7278</v>
      </c>
    </row>
    <row r="30" spans="1:8" ht="15.75">
      <c r="A30" s="24">
        <v>21</v>
      </c>
      <c r="B30" s="28" t="s">
        <v>57</v>
      </c>
      <c r="C30" s="684">
        <v>0</v>
      </c>
      <c r="D30" s="684">
        <v>74397969.560000002</v>
      </c>
      <c r="E30" s="685">
        <v>74397969.560000002</v>
      </c>
      <c r="F30" s="686">
        <v>0</v>
      </c>
      <c r="G30" s="687">
        <v>132850222.9824</v>
      </c>
      <c r="H30" s="593">
        <v>132850222.9824</v>
      </c>
    </row>
    <row r="31" spans="1:8" ht="15.75">
      <c r="A31" s="24">
        <v>22</v>
      </c>
      <c r="B31" s="33" t="s">
        <v>58</v>
      </c>
      <c r="C31" s="685">
        <v>20514613.829999998</v>
      </c>
      <c r="D31" s="685">
        <v>101044354.56</v>
      </c>
      <c r="E31" s="685">
        <v>121558968.39</v>
      </c>
      <c r="F31" s="685">
        <v>32387966.02</v>
      </c>
      <c r="G31" s="685">
        <v>194639924.67550001</v>
      </c>
      <c r="H31" s="593">
        <v>227027890.69550002</v>
      </c>
    </row>
    <row r="32" spans="1:8" ht="15.75">
      <c r="A32" s="24"/>
      <c r="B32" s="25" t="s">
        <v>59</v>
      </c>
      <c r="C32" s="688"/>
      <c r="D32" s="688"/>
      <c r="E32" s="684"/>
      <c r="F32" s="689"/>
      <c r="G32" s="690"/>
      <c r="H32" s="594"/>
    </row>
    <row r="33" spans="1:8" ht="15.75">
      <c r="A33" s="24">
        <v>23</v>
      </c>
      <c r="B33" s="28" t="s">
        <v>60</v>
      </c>
      <c r="C33" s="684">
        <v>209008277</v>
      </c>
      <c r="D33" s="688" t="s">
        <v>757</v>
      </c>
      <c r="E33" s="685">
        <v>209008277</v>
      </c>
      <c r="F33" s="686">
        <v>209008277</v>
      </c>
      <c r="G33" s="688" t="s">
        <v>757</v>
      </c>
      <c r="H33" s="593">
        <v>209008277</v>
      </c>
    </row>
    <row r="34" spans="1:8" ht="15.75">
      <c r="A34" s="24">
        <v>24</v>
      </c>
      <c r="B34" s="28" t="s">
        <v>61</v>
      </c>
      <c r="C34" s="684">
        <v>46622500</v>
      </c>
      <c r="D34" s="688" t="s">
        <v>757</v>
      </c>
      <c r="E34" s="685">
        <v>46622500</v>
      </c>
      <c r="F34" s="686">
        <v>83252400</v>
      </c>
      <c r="G34" s="688" t="s">
        <v>757</v>
      </c>
      <c r="H34" s="593">
        <v>83252400</v>
      </c>
    </row>
    <row r="35" spans="1:8" ht="15.75">
      <c r="A35" s="24">
        <v>25</v>
      </c>
      <c r="B35" s="32" t="s">
        <v>62</v>
      </c>
      <c r="C35" s="684">
        <v>0</v>
      </c>
      <c r="D35" s="688" t="s">
        <v>757</v>
      </c>
      <c r="E35" s="685">
        <v>0</v>
      </c>
      <c r="F35" s="686">
        <v>0</v>
      </c>
      <c r="G35" s="688" t="s">
        <v>757</v>
      </c>
      <c r="H35" s="593">
        <v>0</v>
      </c>
    </row>
    <row r="36" spans="1:8" ht="15.75">
      <c r="A36" s="24">
        <v>26</v>
      </c>
      <c r="B36" s="28" t="s">
        <v>63</v>
      </c>
      <c r="C36" s="684">
        <v>0</v>
      </c>
      <c r="D36" s="688" t="s">
        <v>757</v>
      </c>
      <c r="E36" s="685">
        <v>0</v>
      </c>
      <c r="F36" s="686">
        <v>0</v>
      </c>
      <c r="G36" s="688" t="s">
        <v>757</v>
      </c>
      <c r="H36" s="593">
        <v>0</v>
      </c>
    </row>
    <row r="37" spans="1:8" ht="15.75">
      <c r="A37" s="24">
        <v>27</v>
      </c>
      <c r="B37" s="28" t="s">
        <v>64</v>
      </c>
      <c r="C37" s="684">
        <v>0</v>
      </c>
      <c r="D37" s="688" t="s">
        <v>757</v>
      </c>
      <c r="E37" s="685">
        <v>0</v>
      </c>
      <c r="F37" s="686">
        <v>0</v>
      </c>
      <c r="G37" s="688" t="s">
        <v>757</v>
      </c>
      <c r="H37" s="593">
        <v>0</v>
      </c>
    </row>
    <row r="38" spans="1:8" ht="15.75">
      <c r="A38" s="24">
        <v>28</v>
      </c>
      <c r="B38" s="28" t="s">
        <v>65</v>
      </c>
      <c r="C38" s="684">
        <v>881330</v>
      </c>
      <c r="D38" s="688" t="s">
        <v>757</v>
      </c>
      <c r="E38" s="685">
        <v>881330</v>
      </c>
      <c r="F38" s="686">
        <v>-65154611</v>
      </c>
      <c r="G38" s="688" t="s">
        <v>757</v>
      </c>
      <c r="H38" s="593">
        <v>-65154611</v>
      </c>
    </row>
    <row r="39" spans="1:8" ht="15.75">
      <c r="A39" s="24">
        <v>29</v>
      </c>
      <c r="B39" s="28" t="s">
        <v>66</v>
      </c>
      <c r="C39" s="684">
        <v>11764051</v>
      </c>
      <c r="D39" s="688" t="s">
        <v>757</v>
      </c>
      <c r="E39" s="685">
        <v>11764051</v>
      </c>
      <c r="F39" s="686">
        <v>11860152</v>
      </c>
      <c r="G39" s="688" t="s">
        <v>757</v>
      </c>
      <c r="H39" s="593">
        <v>11860152</v>
      </c>
    </row>
    <row r="40" spans="1:8" ht="15.75">
      <c r="A40" s="24">
        <v>30</v>
      </c>
      <c r="B40" s="271" t="s">
        <v>264</v>
      </c>
      <c r="C40" s="684">
        <v>268276158</v>
      </c>
      <c r="D40" s="688" t="s">
        <v>757</v>
      </c>
      <c r="E40" s="685">
        <v>268276158</v>
      </c>
      <c r="F40" s="686">
        <v>238966218</v>
      </c>
      <c r="G40" s="688" t="s">
        <v>757</v>
      </c>
      <c r="H40" s="593">
        <v>238966218</v>
      </c>
    </row>
    <row r="41" spans="1:8" ht="16.5" thickBot="1">
      <c r="A41" s="34">
        <v>31</v>
      </c>
      <c r="B41" s="35" t="s">
        <v>67</v>
      </c>
      <c r="C41" s="595">
        <v>288790771.82999998</v>
      </c>
      <c r="D41" s="595">
        <v>101044354.56</v>
      </c>
      <c r="E41" s="595">
        <v>389835126.38999999</v>
      </c>
      <c r="F41" s="595">
        <v>271354184.01999998</v>
      </c>
      <c r="G41" s="595">
        <v>194639924.67550001</v>
      </c>
      <c r="H41" s="596">
        <v>465994108.69550002</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zoomScale="80" zoomScaleNormal="80" workbookViewId="0">
      <pane xSplit="1" ySplit="6" topLeftCell="B7" activePane="bottomRight" state="frozen"/>
      <selection activeCell="B3" sqref="B3"/>
      <selection pane="topRight" activeCell="B3" sqref="B3"/>
      <selection pane="bottomLeft" activeCell="B3" sqref="B3"/>
      <selection pane="bottomRight" activeCell="C8" sqref="C8:H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JSC "VTB Bank (Georgia)"</v>
      </c>
      <c r="C1" s="3"/>
    </row>
    <row r="2" spans="1:8">
      <c r="A2" s="2" t="s">
        <v>31</v>
      </c>
      <c r="B2" s="425">
        <f>'1. key ratios '!B2</f>
        <v>45199</v>
      </c>
      <c r="C2" s="425"/>
      <c r="D2" s="7"/>
      <c r="E2" s="7"/>
      <c r="F2" s="7"/>
      <c r="G2" s="7"/>
      <c r="H2" s="7"/>
    </row>
    <row r="3" spans="1:8">
      <c r="A3" s="2"/>
      <c r="B3" s="3"/>
      <c r="C3" s="6"/>
      <c r="D3" s="7"/>
      <c r="E3" s="7"/>
      <c r="F3" s="7"/>
      <c r="G3" s="7"/>
      <c r="H3" s="7"/>
    </row>
    <row r="4" spans="1:8" ht="13.5" thickBot="1">
      <c r="A4" s="39" t="s">
        <v>193</v>
      </c>
      <c r="B4" s="223" t="s">
        <v>22</v>
      </c>
      <c r="C4" s="17"/>
      <c r="D4" s="19"/>
      <c r="E4" s="19"/>
      <c r="F4" s="20"/>
      <c r="G4" s="20"/>
      <c r="H4" s="40" t="s">
        <v>73</v>
      </c>
    </row>
    <row r="5" spans="1:8">
      <c r="A5" s="41" t="s">
        <v>6</v>
      </c>
      <c r="B5" s="42"/>
      <c r="C5" s="705" t="s">
        <v>68</v>
      </c>
      <c r="D5" s="706"/>
      <c r="E5" s="707"/>
      <c r="F5" s="705" t="s">
        <v>72</v>
      </c>
      <c r="G5" s="706"/>
      <c r="H5" s="708"/>
    </row>
    <row r="6" spans="1:8">
      <c r="A6" s="43" t="s">
        <v>6</v>
      </c>
      <c r="B6" s="44"/>
      <c r="C6" s="45" t="s">
        <v>69</v>
      </c>
      <c r="D6" s="45" t="s">
        <v>70</v>
      </c>
      <c r="E6" s="45" t="s">
        <v>71</v>
      </c>
      <c r="F6" s="45" t="s">
        <v>69</v>
      </c>
      <c r="G6" s="45" t="s">
        <v>70</v>
      </c>
      <c r="H6" s="46" t="s">
        <v>71</v>
      </c>
    </row>
    <row r="7" spans="1:8">
      <c r="A7" s="47"/>
      <c r="B7" s="223" t="s">
        <v>192</v>
      </c>
      <c r="C7" s="48"/>
      <c r="D7" s="48"/>
      <c r="E7" s="48"/>
      <c r="F7" s="48"/>
      <c r="G7" s="48"/>
      <c r="H7" s="49"/>
    </row>
    <row r="8" spans="1:8" ht="15">
      <c r="A8" s="47">
        <v>1</v>
      </c>
      <c r="B8" s="50" t="s">
        <v>191</v>
      </c>
      <c r="C8" s="691">
        <v>0</v>
      </c>
      <c r="D8" s="691">
        <v>0</v>
      </c>
      <c r="E8" s="685">
        <v>0</v>
      </c>
      <c r="F8" s="691">
        <v>938612</v>
      </c>
      <c r="G8" s="691">
        <v>-111905</v>
      </c>
      <c r="H8" s="597">
        <v>826707</v>
      </c>
    </row>
    <row r="9" spans="1:8" ht="15">
      <c r="A9" s="47">
        <v>2</v>
      </c>
      <c r="B9" s="50" t="s">
        <v>190</v>
      </c>
      <c r="C9" s="692">
        <v>6489717</v>
      </c>
      <c r="D9" s="692">
        <v>3517831</v>
      </c>
      <c r="E9" s="685">
        <v>10007548</v>
      </c>
      <c r="F9" s="692">
        <v>36422796</v>
      </c>
      <c r="G9" s="692">
        <v>15274985.000000002</v>
      </c>
      <c r="H9" s="597">
        <v>51697781</v>
      </c>
    </row>
    <row r="10" spans="1:8" ht="15">
      <c r="A10" s="47">
        <v>2.1</v>
      </c>
      <c r="B10" s="51" t="s">
        <v>189</v>
      </c>
      <c r="C10" s="691">
        <v>0</v>
      </c>
      <c r="D10" s="691">
        <v>0</v>
      </c>
      <c r="E10" s="685">
        <v>0</v>
      </c>
      <c r="F10" s="691">
        <v>0</v>
      </c>
      <c r="G10" s="691">
        <v>0</v>
      </c>
      <c r="H10" s="597">
        <v>0</v>
      </c>
    </row>
    <row r="11" spans="1:8" ht="15">
      <c r="A11" s="47">
        <v>2.2000000000000002</v>
      </c>
      <c r="B11" s="51" t="s">
        <v>188</v>
      </c>
      <c r="C11" s="691">
        <v>29893.65</v>
      </c>
      <c r="D11" s="691">
        <v>105151.91</v>
      </c>
      <c r="E11" s="685">
        <v>135045.56</v>
      </c>
      <c r="F11" s="691">
        <v>245374.96</v>
      </c>
      <c r="G11" s="691">
        <v>242855.79</v>
      </c>
      <c r="H11" s="597">
        <v>488230.75</v>
      </c>
    </row>
    <row r="12" spans="1:8" ht="15">
      <c r="A12" s="47">
        <v>2.2999999999999998</v>
      </c>
      <c r="B12" s="51" t="s">
        <v>187</v>
      </c>
      <c r="C12" s="691">
        <v>0</v>
      </c>
      <c r="D12" s="691">
        <v>0</v>
      </c>
      <c r="E12" s="685">
        <v>0</v>
      </c>
      <c r="F12" s="691">
        <v>0</v>
      </c>
      <c r="G12" s="691">
        <v>5156.7</v>
      </c>
      <c r="H12" s="597">
        <v>5156.7</v>
      </c>
    </row>
    <row r="13" spans="1:8" ht="15">
      <c r="A13" s="47">
        <v>2.4</v>
      </c>
      <c r="B13" s="51" t="s">
        <v>186</v>
      </c>
      <c r="C13" s="691">
        <v>94.54</v>
      </c>
      <c r="D13" s="691">
        <v>179.57</v>
      </c>
      <c r="E13" s="685">
        <v>274.11</v>
      </c>
      <c r="F13" s="691">
        <v>28799.439999999999</v>
      </c>
      <c r="G13" s="691">
        <v>4693.26</v>
      </c>
      <c r="H13" s="597">
        <v>33492.699999999997</v>
      </c>
    </row>
    <row r="14" spans="1:8" ht="15">
      <c r="A14" s="47">
        <v>2.5</v>
      </c>
      <c r="B14" s="51" t="s">
        <v>185</v>
      </c>
      <c r="C14" s="691">
        <v>0</v>
      </c>
      <c r="D14" s="691">
        <v>0</v>
      </c>
      <c r="E14" s="685">
        <v>0</v>
      </c>
      <c r="F14" s="691">
        <v>0</v>
      </c>
      <c r="G14" s="691">
        <v>0</v>
      </c>
      <c r="H14" s="597">
        <v>0</v>
      </c>
    </row>
    <row r="15" spans="1:8" ht="15">
      <c r="A15" s="47">
        <v>2.6</v>
      </c>
      <c r="B15" s="51" t="s">
        <v>184</v>
      </c>
      <c r="C15" s="691">
        <v>32428.260000000002</v>
      </c>
      <c r="D15" s="691">
        <v>0</v>
      </c>
      <c r="E15" s="685">
        <v>32428.260000000002</v>
      </c>
      <c r="F15" s="691">
        <v>58661.420000000006</v>
      </c>
      <c r="G15" s="691">
        <v>18579.349999999999</v>
      </c>
      <c r="H15" s="597">
        <v>77240.77</v>
      </c>
    </row>
    <row r="16" spans="1:8" ht="15">
      <c r="A16" s="47">
        <v>2.7</v>
      </c>
      <c r="B16" s="51" t="s">
        <v>183</v>
      </c>
      <c r="C16" s="691">
        <v>0</v>
      </c>
      <c r="D16" s="691">
        <v>0</v>
      </c>
      <c r="E16" s="685">
        <v>0</v>
      </c>
      <c r="F16" s="691">
        <v>837.78</v>
      </c>
      <c r="G16" s="691">
        <v>19037.490000000002</v>
      </c>
      <c r="H16" s="597">
        <v>19875.27</v>
      </c>
    </row>
    <row r="17" spans="1:8" ht="15">
      <c r="A17" s="47">
        <v>2.8</v>
      </c>
      <c r="B17" s="51" t="s">
        <v>182</v>
      </c>
      <c r="C17" s="691">
        <v>496156</v>
      </c>
      <c r="D17" s="691">
        <v>178385</v>
      </c>
      <c r="E17" s="685">
        <v>674541</v>
      </c>
      <c r="F17" s="691">
        <v>16936773</v>
      </c>
      <c r="G17" s="691">
        <v>1811741</v>
      </c>
      <c r="H17" s="597">
        <v>18748514</v>
      </c>
    </row>
    <row r="18" spans="1:8" ht="15">
      <c r="A18" s="47">
        <v>2.9</v>
      </c>
      <c r="B18" s="51" t="s">
        <v>181</v>
      </c>
      <c r="C18" s="691">
        <v>5931144.5499999998</v>
      </c>
      <c r="D18" s="691">
        <v>3234114.52</v>
      </c>
      <c r="E18" s="685">
        <v>9165259.0700000003</v>
      </c>
      <c r="F18" s="691">
        <v>19152349.399999999</v>
      </c>
      <c r="G18" s="691">
        <v>13172921.410000002</v>
      </c>
      <c r="H18" s="597">
        <v>32325270.810000002</v>
      </c>
    </row>
    <row r="19" spans="1:8" ht="15">
      <c r="A19" s="47">
        <v>3</v>
      </c>
      <c r="B19" s="50" t="s">
        <v>180</v>
      </c>
      <c r="C19" s="691"/>
      <c r="D19" s="691"/>
      <c r="E19" s="685">
        <v>0</v>
      </c>
      <c r="F19" s="691"/>
      <c r="G19" s="691"/>
      <c r="H19" s="597">
        <v>0</v>
      </c>
    </row>
    <row r="20" spans="1:8" ht="15">
      <c r="A20" s="47">
        <v>4</v>
      </c>
      <c r="B20" s="50" t="s">
        <v>179</v>
      </c>
      <c r="C20" s="691">
        <v>706078</v>
      </c>
      <c r="D20" s="691">
        <v>0</v>
      </c>
      <c r="E20" s="685">
        <v>706078</v>
      </c>
      <c r="F20" s="691">
        <v>3364249</v>
      </c>
      <c r="G20" s="691">
        <v>0</v>
      </c>
      <c r="H20" s="597">
        <v>3364249</v>
      </c>
    </row>
    <row r="21" spans="1:8" ht="15">
      <c r="A21" s="47">
        <v>5</v>
      </c>
      <c r="B21" s="50" t="s">
        <v>178</v>
      </c>
      <c r="C21" s="691">
        <v>9800</v>
      </c>
      <c r="D21" s="691">
        <v>0</v>
      </c>
      <c r="E21" s="685">
        <v>9800</v>
      </c>
      <c r="F21" s="691">
        <v>376618.08</v>
      </c>
      <c r="G21" s="691">
        <v>2312</v>
      </c>
      <c r="H21" s="597">
        <v>378930.08</v>
      </c>
    </row>
    <row r="22" spans="1:8" ht="15">
      <c r="A22" s="47">
        <v>6</v>
      </c>
      <c r="B22" s="52" t="s">
        <v>177</v>
      </c>
      <c r="C22" s="692">
        <v>7205595</v>
      </c>
      <c r="D22" s="692">
        <v>3517831</v>
      </c>
      <c r="E22" s="685">
        <v>10723426</v>
      </c>
      <c r="F22" s="692">
        <v>41102275.079999998</v>
      </c>
      <c r="G22" s="692">
        <v>15165392.000000002</v>
      </c>
      <c r="H22" s="597">
        <v>56267667.079999998</v>
      </c>
    </row>
    <row r="23" spans="1:8" ht="15">
      <c r="A23" s="47"/>
      <c r="B23" s="223" t="s">
        <v>176</v>
      </c>
      <c r="C23" s="691"/>
      <c r="D23" s="691"/>
      <c r="E23" s="684"/>
      <c r="F23" s="691"/>
      <c r="G23" s="691"/>
      <c r="H23" s="598"/>
    </row>
    <row r="24" spans="1:8" ht="15">
      <c r="A24" s="47">
        <v>7</v>
      </c>
      <c r="B24" s="50" t="s">
        <v>175</v>
      </c>
      <c r="C24" s="691">
        <v>1091543.4099999999</v>
      </c>
      <c r="D24" s="691">
        <v>139</v>
      </c>
      <c r="E24" s="685">
        <v>1091682.4099999999</v>
      </c>
      <c r="F24" s="691">
        <v>2641787.16</v>
      </c>
      <c r="G24" s="691">
        <v>373814.73000000004</v>
      </c>
      <c r="H24" s="597">
        <v>3015601.89</v>
      </c>
    </row>
    <row r="25" spans="1:8" ht="15">
      <c r="A25" s="47">
        <v>8</v>
      </c>
      <c r="B25" s="50" t="s">
        <v>174</v>
      </c>
      <c r="C25" s="691">
        <v>11298.59</v>
      </c>
      <c r="D25" s="691">
        <v>-6012</v>
      </c>
      <c r="E25" s="685">
        <v>5286.59</v>
      </c>
      <c r="F25" s="691">
        <v>8770989.8400000017</v>
      </c>
      <c r="G25" s="691">
        <v>1521208.27</v>
      </c>
      <c r="H25" s="597">
        <v>10292198.110000001</v>
      </c>
    </row>
    <row r="26" spans="1:8" ht="15">
      <c r="A26" s="47">
        <v>9</v>
      </c>
      <c r="B26" s="50" t="s">
        <v>173</v>
      </c>
      <c r="C26" s="691">
        <v>0</v>
      </c>
      <c r="D26" s="691">
        <v>0</v>
      </c>
      <c r="E26" s="685">
        <v>0</v>
      </c>
      <c r="F26" s="691">
        <v>405156</v>
      </c>
      <c r="G26" s="691">
        <v>95793</v>
      </c>
      <c r="H26" s="597">
        <v>500949</v>
      </c>
    </row>
    <row r="27" spans="1:8" ht="15">
      <c r="A27" s="47">
        <v>10</v>
      </c>
      <c r="B27" s="50" t="s">
        <v>172</v>
      </c>
      <c r="C27" s="691">
        <v>0</v>
      </c>
      <c r="D27" s="691">
        <v>0</v>
      </c>
      <c r="E27" s="685">
        <v>0</v>
      </c>
      <c r="F27" s="691">
        <v>0</v>
      </c>
      <c r="G27" s="691">
        <v>0</v>
      </c>
      <c r="H27" s="597">
        <v>0</v>
      </c>
    </row>
    <row r="28" spans="1:8" ht="15">
      <c r="A28" s="47">
        <v>11</v>
      </c>
      <c r="B28" s="50" t="s">
        <v>171</v>
      </c>
      <c r="C28" s="691">
        <v>0</v>
      </c>
      <c r="D28" s="691">
        <v>6562637</v>
      </c>
      <c r="E28" s="685">
        <v>6562637</v>
      </c>
      <c r="F28" s="691">
        <v>2638744</v>
      </c>
      <c r="G28" s="691">
        <v>7473666</v>
      </c>
      <c r="H28" s="597">
        <v>10112410</v>
      </c>
    </row>
    <row r="29" spans="1:8" ht="15">
      <c r="A29" s="47">
        <v>12</v>
      </c>
      <c r="B29" s="50" t="s">
        <v>170</v>
      </c>
      <c r="C29" s="691">
        <v>89758</v>
      </c>
      <c r="D29" s="691">
        <v>5102</v>
      </c>
      <c r="E29" s="685">
        <v>94860</v>
      </c>
      <c r="F29" s="691">
        <v>217673</v>
      </c>
      <c r="G29" s="691">
        <v>70213</v>
      </c>
      <c r="H29" s="597">
        <v>287886</v>
      </c>
    </row>
    <row r="30" spans="1:8" ht="15">
      <c r="A30" s="47">
        <v>13</v>
      </c>
      <c r="B30" s="53" t="s">
        <v>169</v>
      </c>
      <c r="C30" s="692">
        <v>1192600</v>
      </c>
      <c r="D30" s="692">
        <v>6561866</v>
      </c>
      <c r="E30" s="685">
        <v>7754466</v>
      </c>
      <c r="F30" s="692">
        <v>14674350.000000002</v>
      </c>
      <c r="G30" s="692">
        <v>9534695</v>
      </c>
      <c r="H30" s="597">
        <v>24209045</v>
      </c>
    </row>
    <row r="31" spans="1:8" ht="15">
      <c r="A31" s="47">
        <v>14</v>
      </c>
      <c r="B31" s="53" t="s">
        <v>168</v>
      </c>
      <c r="C31" s="692">
        <v>6012995</v>
      </c>
      <c r="D31" s="692">
        <v>-3044035</v>
      </c>
      <c r="E31" s="685">
        <v>2968960</v>
      </c>
      <c r="F31" s="692">
        <v>26427925.079999998</v>
      </c>
      <c r="G31" s="692">
        <v>5630697.0000000019</v>
      </c>
      <c r="H31" s="597">
        <v>32058622.079999998</v>
      </c>
    </row>
    <row r="32" spans="1:8">
      <c r="A32" s="47"/>
      <c r="B32" s="54"/>
      <c r="C32" s="693"/>
      <c r="D32" s="693"/>
      <c r="E32" s="693"/>
      <c r="F32" s="693"/>
      <c r="G32" s="693"/>
      <c r="H32" s="599"/>
    </row>
    <row r="33" spans="1:8" ht="15">
      <c r="A33" s="47"/>
      <c r="B33" s="54" t="s">
        <v>167</v>
      </c>
      <c r="C33" s="691"/>
      <c r="D33" s="691"/>
      <c r="E33" s="684"/>
      <c r="F33" s="691"/>
      <c r="G33" s="691"/>
      <c r="H33" s="598"/>
    </row>
    <row r="34" spans="1:8" ht="15">
      <c r="A34" s="47">
        <v>15</v>
      </c>
      <c r="B34" s="55" t="s">
        <v>166</v>
      </c>
      <c r="C34" s="694">
        <v>75963</v>
      </c>
      <c r="D34" s="694">
        <v>-1409</v>
      </c>
      <c r="E34" s="685">
        <v>74554</v>
      </c>
      <c r="F34" s="694">
        <v>2588791.25</v>
      </c>
      <c r="G34" s="694">
        <v>1500390.78</v>
      </c>
      <c r="H34" s="597">
        <v>4089182.0300000003</v>
      </c>
    </row>
    <row r="35" spans="1:8" ht="15">
      <c r="A35" s="47">
        <v>15.1</v>
      </c>
      <c r="B35" s="51" t="s">
        <v>165</v>
      </c>
      <c r="C35" s="691">
        <v>77847</v>
      </c>
      <c r="D35" s="691">
        <v>6459</v>
      </c>
      <c r="E35" s="685">
        <v>84306</v>
      </c>
      <c r="F35" s="691">
        <v>3117391.25</v>
      </c>
      <c r="G35" s="691">
        <v>1969013</v>
      </c>
      <c r="H35" s="597">
        <v>5086404.25</v>
      </c>
    </row>
    <row r="36" spans="1:8" ht="15">
      <c r="A36" s="47">
        <v>15.2</v>
      </c>
      <c r="B36" s="51" t="s">
        <v>164</v>
      </c>
      <c r="C36" s="691">
        <v>1884</v>
      </c>
      <c r="D36" s="691">
        <v>7868</v>
      </c>
      <c r="E36" s="685">
        <v>9752</v>
      </c>
      <c r="F36" s="691">
        <v>528600</v>
      </c>
      <c r="G36" s="691">
        <v>468622.22</v>
      </c>
      <c r="H36" s="597">
        <v>997222.22</v>
      </c>
    </row>
    <row r="37" spans="1:8" ht="15">
      <c r="A37" s="47">
        <v>16</v>
      </c>
      <c r="B37" s="50" t="s">
        <v>163</v>
      </c>
      <c r="C37" s="691">
        <v>0</v>
      </c>
      <c r="D37" s="691">
        <v>0</v>
      </c>
      <c r="E37" s="685">
        <v>0</v>
      </c>
      <c r="F37" s="691">
        <v>0</v>
      </c>
      <c r="G37" s="691">
        <v>0</v>
      </c>
      <c r="H37" s="597">
        <v>0</v>
      </c>
    </row>
    <row r="38" spans="1:8" ht="15">
      <c r="A38" s="47">
        <v>17</v>
      </c>
      <c r="B38" s="50" t="s">
        <v>162</v>
      </c>
      <c r="C38" s="691">
        <v>0</v>
      </c>
      <c r="D38" s="691">
        <v>0</v>
      </c>
      <c r="E38" s="685">
        <v>0</v>
      </c>
      <c r="F38" s="691">
        <v>0</v>
      </c>
      <c r="G38" s="691">
        <v>0</v>
      </c>
      <c r="H38" s="597">
        <v>0</v>
      </c>
    </row>
    <row r="39" spans="1:8" ht="15">
      <c r="A39" s="47">
        <v>18</v>
      </c>
      <c r="B39" s="50" t="s">
        <v>161</v>
      </c>
      <c r="C39" s="691">
        <v>0</v>
      </c>
      <c r="D39" s="691">
        <v>0</v>
      </c>
      <c r="E39" s="685">
        <v>0</v>
      </c>
      <c r="F39" s="691">
        <v>-1302073</v>
      </c>
      <c r="G39" s="691">
        <v>0</v>
      </c>
      <c r="H39" s="597">
        <v>-1302073</v>
      </c>
    </row>
    <row r="40" spans="1:8" ht="15">
      <c r="A40" s="47">
        <v>19</v>
      </c>
      <c r="B40" s="50" t="s">
        <v>160</v>
      </c>
      <c r="C40" s="691">
        <v>0</v>
      </c>
      <c r="D40" s="691">
        <v>0</v>
      </c>
      <c r="E40" s="685">
        <v>0</v>
      </c>
      <c r="F40" s="691">
        <v>-26716674</v>
      </c>
      <c r="G40" s="691">
        <v>0</v>
      </c>
      <c r="H40" s="597">
        <v>-26716674</v>
      </c>
    </row>
    <row r="41" spans="1:8" ht="15">
      <c r="A41" s="47">
        <v>20</v>
      </c>
      <c r="B41" s="50" t="s">
        <v>159</v>
      </c>
      <c r="C41" s="691">
        <v>28859914</v>
      </c>
      <c r="D41" s="691">
        <v>0</v>
      </c>
      <c r="E41" s="685">
        <v>28859914</v>
      </c>
      <c r="F41" s="691">
        <v>-57166400</v>
      </c>
      <c r="G41" s="691">
        <v>0</v>
      </c>
      <c r="H41" s="597">
        <v>-57166400</v>
      </c>
    </row>
    <row r="42" spans="1:8" ht="15">
      <c r="A42" s="47">
        <v>21</v>
      </c>
      <c r="B42" s="50" t="s">
        <v>158</v>
      </c>
      <c r="C42" s="691">
        <v>-15930368</v>
      </c>
      <c r="D42" s="691">
        <v>0</v>
      </c>
      <c r="E42" s="685">
        <v>-15930368</v>
      </c>
      <c r="F42" s="691">
        <v>1564770</v>
      </c>
      <c r="G42" s="691">
        <v>0</v>
      </c>
      <c r="H42" s="597">
        <v>1564770</v>
      </c>
    </row>
    <row r="43" spans="1:8" ht="15">
      <c r="A43" s="47">
        <v>22</v>
      </c>
      <c r="B43" s="50" t="s">
        <v>157</v>
      </c>
      <c r="C43" s="691">
        <v>876885</v>
      </c>
      <c r="D43" s="691">
        <v>0</v>
      </c>
      <c r="E43" s="685">
        <v>876885</v>
      </c>
      <c r="F43" s="691">
        <v>643916.67000000004</v>
      </c>
      <c r="G43" s="691">
        <v>0</v>
      </c>
      <c r="H43" s="597">
        <v>643916.67000000004</v>
      </c>
    </row>
    <row r="44" spans="1:8" ht="15">
      <c r="A44" s="47">
        <v>23</v>
      </c>
      <c r="B44" s="50" t="s">
        <v>156</v>
      </c>
      <c r="C44" s="691">
        <v>15827</v>
      </c>
      <c r="D44" s="691">
        <v>914105</v>
      </c>
      <c r="E44" s="685">
        <v>929932</v>
      </c>
      <c r="F44" s="691">
        <v>1469102</v>
      </c>
      <c r="G44" s="691">
        <v>531531</v>
      </c>
      <c r="H44" s="597">
        <v>2000633</v>
      </c>
    </row>
    <row r="45" spans="1:8" ht="15">
      <c r="A45" s="47">
        <v>24</v>
      </c>
      <c r="B45" s="53" t="s">
        <v>271</v>
      </c>
      <c r="C45" s="692">
        <v>13898221</v>
      </c>
      <c r="D45" s="692">
        <v>912696</v>
      </c>
      <c r="E45" s="685">
        <v>14810917</v>
      </c>
      <c r="F45" s="692">
        <v>-78918567.079999998</v>
      </c>
      <c r="G45" s="692">
        <v>2031921.78</v>
      </c>
      <c r="H45" s="597">
        <v>-76886645.299999997</v>
      </c>
    </row>
    <row r="46" spans="1:8">
      <c r="A46" s="47"/>
      <c r="B46" s="223" t="s">
        <v>155</v>
      </c>
      <c r="C46" s="691"/>
      <c r="D46" s="691"/>
      <c r="E46" s="691"/>
      <c r="F46" s="691"/>
      <c r="G46" s="691"/>
      <c r="H46" s="600"/>
    </row>
    <row r="47" spans="1:8" ht="15">
      <c r="A47" s="47">
        <v>25</v>
      </c>
      <c r="B47" s="50" t="s">
        <v>154</v>
      </c>
      <c r="C47" s="691">
        <v>44896</v>
      </c>
      <c r="D47" s="691">
        <v>0</v>
      </c>
      <c r="E47" s="685">
        <v>44896</v>
      </c>
      <c r="F47" s="691">
        <v>876122</v>
      </c>
      <c r="G47" s="691">
        <v>508419.78</v>
      </c>
      <c r="H47" s="597">
        <v>1384541.78</v>
      </c>
    </row>
    <row r="48" spans="1:8" ht="15">
      <c r="A48" s="47">
        <v>26</v>
      </c>
      <c r="B48" s="50" t="s">
        <v>153</v>
      </c>
      <c r="C48" s="691">
        <v>944859</v>
      </c>
      <c r="D48" s="691">
        <v>81593</v>
      </c>
      <c r="E48" s="685">
        <v>1026452</v>
      </c>
      <c r="F48" s="691">
        <v>2920795</v>
      </c>
      <c r="G48" s="691">
        <v>380071</v>
      </c>
      <c r="H48" s="597">
        <v>3300866</v>
      </c>
    </row>
    <row r="49" spans="1:8" ht="15">
      <c r="A49" s="47">
        <v>27</v>
      </c>
      <c r="B49" s="50" t="s">
        <v>152</v>
      </c>
      <c r="C49" s="691">
        <v>7026496</v>
      </c>
      <c r="D49" s="691">
        <v>0</v>
      </c>
      <c r="E49" s="685">
        <v>7026496</v>
      </c>
      <c r="F49" s="691">
        <v>15731672</v>
      </c>
      <c r="G49" s="691">
        <v>0</v>
      </c>
      <c r="H49" s="597">
        <v>15731672</v>
      </c>
    </row>
    <row r="50" spans="1:8" ht="15">
      <c r="A50" s="47">
        <v>28</v>
      </c>
      <c r="B50" s="50" t="s">
        <v>151</v>
      </c>
      <c r="C50" s="691">
        <v>92176</v>
      </c>
      <c r="D50" s="691">
        <v>0</v>
      </c>
      <c r="E50" s="685">
        <v>92176</v>
      </c>
      <c r="F50" s="691">
        <v>183825</v>
      </c>
      <c r="G50" s="691">
        <v>0</v>
      </c>
      <c r="H50" s="597">
        <v>183825</v>
      </c>
    </row>
    <row r="51" spans="1:8" ht="15">
      <c r="A51" s="47">
        <v>29</v>
      </c>
      <c r="B51" s="50" t="s">
        <v>150</v>
      </c>
      <c r="C51" s="691">
        <v>3141153</v>
      </c>
      <c r="D51" s="691">
        <v>0</v>
      </c>
      <c r="E51" s="685">
        <v>3141153</v>
      </c>
      <c r="F51" s="691">
        <v>4486679</v>
      </c>
      <c r="G51" s="691">
        <v>0</v>
      </c>
      <c r="H51" s="597">
        <v>4486679</v>
      </c>
    </row>
    <row r="52" spans="1:8" ht="15">
      <c r="A52" s="47">
        <v>30</v>
      </c>
      <c r="B52" s="50" t="s">
        <v>149</v>
      </c>
      <c r="C52" s="691">
        <v>2049496</v>
      </c>
      <c r="D52" s="691">
        <v>609</v>
      </c>
      <c r="E52" s="685">
        <v>2050105</v>
      </c>
      <c r="F52" s="691">
        <v>82213598</v>
      </c>
      <c r="G52" s="691">
        <v>-56583</v>
      </c>
      <c r="H52" s="597">
        <v>82157015</v>
      </c>
    </row>
    <row r="53" spans="1:8" ht="15">
      <c r="A53" s="47">
        <v>31</v>
      </c>
      <c r="B53" s="53" t="s">
        <v>272</v>
      </c>
      <c r="C53" s="692">
        <v>13299076</v>
      </c>
      <c r="D53" s="692">
        <v>82202</v>
      </c>
      <c r="E53" s="685">
        <v>13381278</v>
      </c>
      <c r="F53" s="692">
        <v>106412691</v>
      </c>
      <c r="G53" s="692">
        <v>831907.78</v>
      </c>
      <c r="H53" s="597">
        <v>107244598.78</v>
      </c>
    </row>
    <row r="54" spans="1:8" ht="15">
      <c r="A54" s="47">
        <v>32</v>
      </c>
      <c r="B54" s="53" t="s">
        <v>273</v>
      </c>
      <c r="C54" s="692">
        <v>599145</v>
      </c>
      <c r="D54" s="692">
        <v>830494</v>
      </c>
      <c r="E54" s="685">
        <v>1429639</v>
      </c>
      <c r="F54" s="692">
        <v>-185331258.07999998</v>
      </c>
      <c r="G54" s="692">
        <v>1200014</v>
      </c>
      <c r="H54" s="597">
        <v>-184131244.07999998</v>
      </c>
    </row>
    <row r="55" spans="1:8">
      <c r="A55" s="47"/>
      <c r="B55" s="54"/>
      <c r="C55" s="693"/>
      <c r="D55" s="693"/>
      <c r="E55" s="693"/>
      <c r="F55" s="693"/>
      <c r="G55" s="693"/>
      <c r="H55" s="599"/>
    </row>
    <row r="56" spans="1:8" ht="15">
      <c r="A56" s="47">
        <v>33</v>
      </c>
      <c r="B56" s="53" t="s">
        <v>148</v>
      </c>
      <c r="C56" s="692">
        <v>6612140</v>
      </c>
      <c r="D56" s="692">
        <v>-2213541</v>
      </c>
      <c r="E56" s="685">
        <v>4398599</v>
      </c>
      <c r="F56" s="692">
        <v>-158903333</v>
      </c>
      <c r="G56" s="692">
        <v>6830711.0000000019</v>
      </c>
      <c r="H56" s="597">
        <v>-152072622</v>
      </c>
    </row>
    <row r="57" spans="1:8">
      <c r="A57" s="47"/>
      <c r="B57" s="54"/>
      <c r="C57" s="693"/>
      <c r="D57" s="693"/>
      <c r="E57" s="693"/>
      <c r="F57" s="693"/>
      <c r="G57" s="693"/>
      <c r="H57" s="599"/>
    </row>
    <row r="58" spans="1:8" ht="15">
      <c r="A58" s="47">
        <v>34</v>
      </c>
      <c r="B58" s="50" t="s">
        <v>147</v>
      </c>
      <c r="C58" s="691">
        <v>705196</v>
      </c>
      <c r="D58" s="695">
        <v>2934021</v>
      </c>
      <c r="E58" s="685">
        <v>3639217</v>
      </c>
      <c r="F58" s="691">
        <v>-68133314</v>
      </c>
      <c r="G58" s="695">
        <v>-3152217</v>
      </c>
      <c r="H58" s="597">
        <v>-71285531</v>
      </c>
    </row>
    <row r="59" spans="1:8" s="224" customFormat="1" ht="15">
      <c r="A59" s="47">
        <v>35</v>
      </c>
      <c r="B59" s="50" t="s">
        <v>146</v>
      </c>
      <c r="C59" s="695">
        <v>-99140</v>
      </c>
      <c r="D59" s="695">
        <v>0</v>
      </c>
      <c r="E59" s="696">
        <v>-99140</v>
      </c>
      <c r="F59" s="697">
        <v>-572860</v>
      </c>
      <c r="G59" s="695" t="s">
        <v>757</v>
      </c>
      <c r="H59" s="601">
        <v>-572860</v>
      </c>
    </row>
    <row r="60" spans="1:8" ht="15">
      <c r="A60" s="47">
        <v>36</v>
      </c>
      <c r="B60" s="50" t="s">
        <v>145</v>
      </c>
      <c r="C60" s="691">
        <v>1184058</v>
      </c>
      <c r="D60" s="695">
        <v>203038</v>
      </c>
      <c r="E60" s="685">
        <v>1387096</v>
      </c>
      <c r="F60" s="691">
        <v>-360490</v>
      </c>
      <c r="G60" s="695">
        <v>-132747</v>
      </c>
      <c r="H60" s="597">
        <v>-493237</v>
      </c>
    </row>
    <row r="61" spans="1:8" ht="15">
      <c r="A61" s="47">
        <v>37</v>
      </c>
      <c r="B61" s="53" t="s">
        <v>144</v>
      </c>
      <c r="C61" s="692">
        <v>1790114</v>
      </c>
      <c r="D61" s="692">
        <v>3137059</v>
      </c>
      <c r="E61" s="685">
        <v>4927173</v>
      </c>
      <c r="F61" s="692">
        <v>-69066664</v>
      </c>
      <c r="G61" s="692">
        <v>-3284964</v>
      </c>
      <c r="H61" s="597">
        <v>-72351628</v>
      </c>
    </row>
    <row r="62" spans="1:8">
      <c r="A62" s="47"/>
      <c r="B62" s="56"/>
      <c r="C62" s="691"/>
      <c r="D62" s="691"/>
      <c r="E62" s="691"/>
      <c r="F62" s="691"/>
      <c r="G62" s="691"/>
      <c r="H62" s="600"/>
    </row>
    <row r="63" spans="1:8" ht="15">
      <c r="A63" s="47">
        <v>38</v>
      </c>
      <c r="B63" s="57" t="s">
        <v>143</v>
      </c>
      <c r="C63" s="692">
        <v>4822026</v>
      </c>
      <c r="D63" s="692">
        <v>-5350600</v>
      </c>
      <c r="E63" s="685">
        <v>-528574</v>
      </c>
      <c r="F63" s="692">
        <v>-89836669</v>
      </c>
      <c r="G63" s="692">
        <v>10115675.000000002</v>
      </c>
      <c r="H63" s="597">
        <v>-79720994</v>
      </c>
    </row>
    <row r="64" spans="1:8" ht="15">
      <c r="A64" s="43">
        <v>39</v>
      </c>
      <c r="B64" s="50" t="s">
        <v>142</v>
      </c>
      <c r="C64" s="698">
        <v>-1469082</v>
      </c>
      <c r="D64" s="698">
        <v>0</v>
      </c>
      <c r="E64" s="685">
        <v>-1469082</v>
      </c>
      <c r="F64" s="698">
        <v>-47827</v>
      </c>
      <c r="G64" s="698">
        <v>0</v>
      </c>
      <c r="H64" s="597">
        <v>-47827</v>
      </c>
    </row>
    <row r="65" spans="1:8" ht="15">
      <c r="A65" s="47">
        <v>40</v>
      </c>
      <c r="B65" s="53" t="s">
        <v>141</v>
      </c>
      <c r="C65" s="692">
        <v>6291108</v>
      </c>
      <c r="D65" s="692">
        <v>-5350600</v>
      </c>
      <c r="E65" s="685">
        <v>940508</v>
      </c>
      <c r="F65" s="692">
        <v>-89788842</v>
      </c>
      <c r="G65" s="692">
        <v>10115675.000000002</v>
      </c>
      <c r="H65" s="597">
        <v>-79673167</v>
      </c>
    </row>
    <row r="66" spans="1:8" ht="15">
      <c r="A66" s="43">
        <v>41</v>
      </c>
      <c r="B66" s="50" t="s">
        <v>140</v>
      </c>
      <c r="C66" s="698">
        <v>0</v>
      </c>
      <c r="D66" s="698">
        <v>0</v>
      </c>
      <c r="E66" s="685">
        <v>0</v>
      </c>
      <c r="F66" s="698">
        <v>0</v>
      </c>
      <c r="G66" s="698"/>
      <c r="H66" s="597">
        <v>0</v>
      </c>
    </row>
    <row r="67" spans="1:8" ht="15.75" thickBot="1">
      <c r="A67" s="58">
        <v>42</v>
      </c>
      <c r="B67" s="59" t="s">
        <v>139</v>
      </c>
      <c r="C67" s="602">
        <v>6291108</v>
      </c>
      <c r="D67" s="602">
        <v>-5350600</v>
      </c>
      <c r="E67" s="595">
        <v>940508</v>
      </c>
      <c r="F67" s="602">
        <v>-89788842</v>
      </c>
      <c r="G67" s="602">
        <v>10115675.000000002</v>
      </c>
      <c r="H67" s="603">
        <v>-79673167</v>
      </c>
    </row>
  </sheetData>
  <mergeCells count="2">
    <mergeCell ref="C5:E5"/>
    <mergeCell ref="F5:H5"/>
  </mergeCells>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70" zoomScaleNormal="70" workbookViewId="0">
      <selection activeCell="C1" sqref="C1"/>
    </sheetView>
  </sheetViews>
  <sheetFormatPr defaultColWidth="9.140625" defaultRowHeight="14.25"/>
  <cols>
    <col min="1" max="1" width="9.5703125" style="5" bestFit="1" customWidth="1"/>
    <col min="2" max="2" width="72.28515625" style="5" customWidth="1"/>
    <col min="3" max="3" width="12.7109375" style="5" customWidth="1"/>
    <col min="4" max="5" width="14.140625" style="5" bestFit="1" customWidth="1"/>
    <col min="6" max="6" width="12.7109375" style="5" customWidth="1"/>
    <col min="7" max="8" width="14.42578125" style="5" bestFit="1" customWidth="1"/>
    <col min="9" max="16384" width="9.140625" style="5"/>
  </cols>
  <sheetData>
    <row r="1" spans="1:8">
      <c r="A1" s="2" t="s">
        <v>30</v>
      </c>
      <c r="B1" s="3" t="str">
        <f>'Info '!C2</f>
        <v>JSC "VTB Bank (Georgia)"</v>
      </c>
    </row>
    <row r="2" spans="1:8">
      <c r="A2" s="2" t="s">
        <v>31</v>
      </c>
      <c r="B2" s="425">
        <f>'1. key ratios '!B2</f>
        <v>45199</v>
      </c>
    </row>
    <row r="3" spans="1:8">
      <c r="A3" s="4"/>
    </row>
    <row r="4" spans="1:8" ht="15" thickBot="1">
      <c r="A4" s="4" t="s">
        <v>74</v>
      </c>
      <c r="B4" s="4"/>
      <c r="C4" s="202"/>
      <c r="D4" s="202"/>
      <c r="E4" s="202"/>
      <c r="F4" s="203"/>
      <c r="G4" s="203"/>
      <c r="H4" s="204" t="s">
        <v>73</v>
      </c>
    </row>
    <row r="5" spans="1:8">
      <c r="A5" s="709" t="s">
        <v>6</v>
      </c>
      <c r="B5" s="711" t="s">
        <v>338</v>
      </c>
      <c r="C5" s="705" t="s">
        <v>68</v>
      </c>
      <c r="D5" s="706"/>
      <c r="E5" s="707"/>
      <c r="F5" s="705" t="s">
        <v>72</v>
      </c>
      <c r="G5" s="706"/>
      <c r="H5" s="708"/>
    </row>
    <row r="6" spans="1:8">
      <c r="A6" s="710"/>
      <c r="B6" s="712"/>
      <c r="C6" s="26" t="s">
        <v>285</v>
      </c>
      <c r="D6" s="26" t="s">
        <v>120</v>
      </c>
      <c r="E6" s="26" t="s">
        <v>107</v>
      </c>
      <c r="F6" s="26" t="s">
        <v>285</v>
      </c>
      <c r="G6" s="26" t="s">
        <v>120</v>
      </c>
      <c r="H6" s="27" t="s">
        <v>107</v>
      </c>
    </row>
    <row r="7" spans="1:8" s="15" customFormat="1">
      <c r="A7" s="205">
        <v>1</v>
      </c>
      <c r="B7" s="206" t="s">
        <v>372</v>
      </c>
      <c r="C7" s="29">
        <v>17986810</v>
      </c>
      <c r="D7" s="29">
        <v>6682500</v>
      </c>
      <c r="E7" s="207">
        <v>24669310</v>
      </c>
      <c r="F7" s="29">
        <v>17301637.84</v>
      </c>
      <c r="G7" s="29">
        <v>23964687.010000002</v>
      </c>
      <c r="H7" s="30">
        <v>41266324.850000001</v>
      </c>
    </row>
    <row r="8" spans="1:8" s="15" customFormat="1">
      <c r="A8" s="205">
        <v>1.1000000000000001</v>
      </c>
      <c r="B8" s="259" t="s">
        <v>303</v>
      </c>
      <c r="C8" s="29">
        <v>2996149</v>
      </c>
      <c r="D8" s="29">
        <v>95947</v>
      </c>
      <c r="E8" s="207">
        <v>3092096</v>
      </c>
      <c r="F8" s="29">
        <v>5599982.5700000003</v>
      </c>
      <c r="G8" s="29">
        <v>11061079.560000001</v>
      </c>
      <c r="H8" s="30">
        <v>16661062.130000001</v>
      </c>
    </row>
    <row r="9" spans="1:8" s="15" customFormat="1">
      <c r="A9" s="205">
        <v>1.2</v>
      </c>
      <c r="B9" s="259" t="s">
        <v>304</v>
      </c>
      <c r="C9" s="29">
        <v>0</v>
      </c>
      <c r="D9" s="29">
        <v>0</v>
      </c>
      <c r="E9" s="207">
        <v>0</v>
      </c>
      <c r="F9" s="29">
        <v>0</v>
      </c>
      <c r="G9" s="29">
        <v>0</v>
      </c>
      <c r="H9" s="30">
        <v>0</v>
      </c>
    </row>
    <row r="10" spans="1:8" s="15" customFormat="1">
      <c r="A10" s="205">
        <v>1.3</v>
      </c>
      <c r="B10" s="259" t="s">
        <v>305</v>
      </c>
      <c r="C10" s="29">
        <v>14990661</v>
      </c>
      <c r="D10" s="29">
        <v>6586553</v>
      </c>
      <c r="E10" s="207">
        <v>21577214</v>
      </c>
      <c r="F10" s="29">
        <v>11701655.27</v>
      </c>
      <c r="G10" s="29">
        <v>12903607.450000001</v>
      </c>
      <c r="H10" s="30">
        <v>24605262.719999999</v>
      </c>
    </row>
    <row r="11" spans="1:8" s="15" customFormat="1">
      <c r="A11" s="205">
        <v>1.4</v>
      </c>
      <c r="B11" s="259" t="s">
        <v>286</v>
      </c>
      <c r="C11" s="29">
        <v>47145</v>
      </c>
      <c r="D11" s="29">
        <v>0</v>
      </c>
      <c r="E11" s="207">
        <v>47145</v>
      </c>
      <c r="F11" s="29">
        <v>47145.18</v>
      </c>
      <c r="G11" s="29">
        <v>0</v>
      </c>
      <c r="H11" s="30">
        <v>47145.18</v>
      </c>
    </row>
    <row r="12" spans="1:8" s="15" customFormat="1">
      <c r="A12" s="205">
        <v>2</v>
      </c>
      <c r="B12" s="209" t="s">
        <v>307</v>
      </c>
      <c r="C12" s="29">
        <v>0</v>
      </c>
      <c r="D12" s="29">
        <v>0</v>
      </c>
      <c r="E12" s="207">
        <v>0</v>
      </c>
      <c r="F12" s="29">
        <v>0</v>
      </c>
      <c r="G12" s="29">
        <v>0</v>
      </c>
      <c r="H12" s="30">
        <v>0</v>
      </c>
    </row>
    <row r="13" spans="1:8" s="15" customFormat="1">
      <c r="A13" s="205">
        <v>3</v>
      </c>
      <c r="B13" s="209" t="s">
        <v>306</v>
      </c>
      <c r="C13" s="29">
        <v>0</v>
      </c>
      <c r="D13" s="29">
        <v>0</v>
      </c>
      <c r="E13" s="207">
        <v>0</v>
      </c>
      <c r="F13" s="29">
        <v>0</v>
      </c>
      <c r="G13" s="29">
        <v>0</v>
      </c>
      <c r="H13" s="30">
        <v>0</v>
      </c>
    </row>
    <row r="14" spans="1:8" s="15" customFormat="1">
      <c r="A14" s="205">
        <v>3.1</v>
      </c>
      <c r="B14" s="260" t="s">
        <v>287</v>
      </c>
      <c r="C14" s="29">
        <v>0</v>
      </c>
      <c r="D14" s="29">
        <v>0</v>
      </c>
      <c r="E14" s="207">
        <v>0</v>
      </c>
      <c r="F14" s="29">
        <v>0</v>
      </c>
      <c r="G14" s="29">
        <v>0</v>
      </c>
      <c r="H14" s="30">
        <v>0</v>
      </c>
    </row>
    <row r="15" spans="1:8" s="15" customFormat="1">
      <c r="A15" s="205">
        <v>3.2</v>
      </c>
      <c r="B15" s="260" t="s">
        <v>288</v>
      </c>
      <c r="C15" s="29">
        <v>0</v>
      </c>
      <c r="D15" s="29">
        <v>0</v>
      </c>
      <c r="E15" s="207">
        <v>0</v>
      </c>
      <c r="F15" s="29">
        <v>0</v>
      </c>
      <c r="G15" s="29">
        <v>0</v>
      </c>
      <c r="H15" s="30">
        <v>0</v>
      </c>
    </row>
    <row r="16" spans="1:8" s="15" customFormat="1">
      <c r="A16" s="205">
        <v>4</v>
      </c>
      <c r="B16" s="263" t="s">
        <v>317</v>
      </c>
      <c r="C16" s="29">
        <v>58446021</v>
      </c>
      <c r="D16" s="29">
        <v>3718822253</v>
      </c>
      <c r="E16" s="207">
        <v>3777268274</v>
      </c>
      <c r="F16" s="29">
        <v>76678560.209999993</v>
      </c>
      <c r="G16" s="29">
        <v>5568743727.1700001</v>
      </c>
      <c r="H16" s="30">
        <v>5645422287.3800001</v>
      </c>
    </row>
    <row r="17" spans="1:8" s="15" customFormat="1">
      <c r="A17" s="205">
        <v>4.0999999999999996</v>
      </c>
      <c r="B17" s="260" t="s">
        <v>308</v>
      </c>
      <c r="C17" s="29">
        <v>58446021</v>
      </c>
      <c r="D17" s="29">
        <v>3686382222.5110002</v>
      </c>
      <c r="E17" s="207">
        <v>3744828243.5110002</v>
      </c>
      <c r="F17" s="29">
        <v>76678560.209999993</v>
      </c>
      <c r="G17" s="29">
        <v>5567638084.2259998</v>
      </c>
      <c r="H17" s="30">
        <v>5644316644.4359999</v>
      </c>
    </row>
    <row r="18" spans="1:8" s="15" customFormat="1">
      <c r="A18" s="205">
        <v>4.2</v>
      </c>
      <c r="B18" s="260" t="s">
        <v>302</v>
      </c>
      <c r="C18" s="29">
        <v>0</v>
      </c>
      <c r="D18" s="29">
        <v>32440030.489</v>
      </c>
      <c r="E18" s="207">
        <v>32440030.489</v>
      </c>
      <c r="F18" s="29">
        <v>0</v>
      </c>
      <c r="G18" s="29">
        <v>1105642.9439999999</v>
      </c>
      <c r="H18" s="30">
        <v>1105642.9439999999</v>
      </c>
    </row>
    <row r="19" spans="1:8" s="15" customFormat="1">
      <c r="A19" s="205">
        <v>5</v>
      </c>
      <c r="B19" s="209" t="s">
        <v>316</v>
      </c>
      <c r="C19" s="29">
        <v>26842144.390000001</v>
      </c>
      <c r="D19" s="29">
        <v>1672466815.8137999</v>
      </c>
      <c r="E19" s="207">
        <v>1699308960.2038</v>
      </c>
      <c r="F19" s="29">
        <v>32147090.600000001</v>
      </c>
      <c r="G19" s="29">
        <v>1984006249.7502999</v>
      </c>
      <c r="H19" s="30">
        <v>2016153340.3502998</v>
      </c>
    </row>
    <row r="20" spans="1:8" s="15" customFormat="1">
      <c r="A20" s="205">
        <v>5.0999999999999996</v>
      </c>
      <c r="B20" s="261" t="s">
        <v>291</v>
      </c>
      <c r="C20" s="29">
        <v>2649368.39</v>
      </c>
      <c r="D20" s="29">
        <v>811744.65780000004</v>
      </c>
      <c r="E20" s="207">
        <v>3461113.0478000003</v>
      </c>
      <c r="F20" s="29">
        <v>3510975.6</v>
      </c>
      <c r="G20" s="29">
        <v>2914877.1719</v>
      </c>
      <c r="H20" s="30">
        <v>6425852.7719000001</v>
      </c>
    </row>
    <row r="21" spans="1:8" s="15" customFormat="1">
      <c r="A21" s="205">
        <v>5.2</v>
      </c>
      <c r="B21" s="261" t="s">
        <v>290</v>
      </c>
      <c r="C21" s="29">
        <v>0</v>
      </c>
      <c r="D21" s="29">
        <v>70017.0092</v>
      </c>
      <c r="E21" s="207">
        <v>70017.0092</v>
      </c>
      <c r="F21" s="29">
        <v>0</v>
      </c>
      <c r="G21" s="29">
        <v>86900.013900000005</v>
      </c>
      <c r="H21" s="30">
        <v>86900.013900000005</v>
      </c>
    </row>
    <row r="22" spans="1:8" s="15" customFormat="1">
      <c r="A22" s="205">
        <v>5.3</v>
      </c>
      <c r="B22" s="261" t="s">
        <v>289</v>
      </c>
      <c r="C22" s="29">
        <v>23253400</v>
      </c>
      <c r="D22" s="29">
        <v>584558827.82840002</v>
      </c>
      <c r="E22" s="207">
        <v>607812227.82840002</v>
      </c>
      <c r="F22" s="29">
        <v>23253400</v>
      </c>
      <c r="G22" s="29">
        <v>740565016.59520006</v>
      </c>
      <c r="H22" s="30">
        <v>763818416.59520006</v>
      </c>
    </row>
    <row r="23" spans="1:8" s="15" customFormat="1">
      <c r="A23" s="205" t="s">
        <v>15</v>
      </c>
      <c r="B23" s="210" t="s">
        <v>75</v>
      </c>
      <c r="C23" s="29">
        <v>166000</v>
      </c>
      <c r="D23" s="29">
        <v>43024307.784000002</v>
      </c>
      <c r="E23" s="207">
        <v>43190307.784000002</v>
      </c>
      <c r="F23" s="29">
        <v>166000</v>
      </c>
      <c r="G23" s="29">
        <v>91159740.4736</v>
      </c>
      <c r="H23" s="30">
        <v>91325740.4736</v>
      </c>
    </row>
    <row r="24" spans="1:8" s="15" customFormat="1">
      <c r="A24" s="205" t="s">
        <v>16</v>
      </c>
      <c r="B24" s="210" t="s">
        <v>76</v>
      </c>
      <c r="C24" s="29">
        <v>23074400</v>
      </c>
      <c r="D24" s="29">
        <v>420406852.82090002</v>
      </c>
      <c r="E24" s="207">
        <v>443481252.82090002</v>
      </c>
      <c r="F24" s="29">
        <v>23074400</v>
      </c>
      <c r="G24" s="29">
        <v>507078272.97920001</v>
      </c>
      <c r="H24" s="30">
        <v>530152672.97920001</v>
      </c>
    </row>
    <row r="25" spans="1:8" s="15" customFormat="1">
      <c r="A25" s="205" t="s">
        <v>17</v>
      </c>
      <c r="B25" s="210" t="s">
        <v>77</v>
      </c>
      <c r="C25" s="29">
        <v>0</v>
      </c>
      <c r="D25" s="29">
        <v>17297761.600000001</v>
      </c>
      <c r="E25" s="207">
        <v>17297761.600000001</v>
      </c>
      <c r="F25" s="29">
        <v>0</v>
      </c>
      <c r="G25" s="29">
        <v>18735001.600000001</v>
      </c>
      <c r="H25" s="30">
        <v>18735001.600000001</v>
      </c>
    </row>
    <row r="26" spans="1:8" s="15" customFormat="1">
      <c r="A26" s="205" t="s">
        <v>18</v>
      </c>
      <c r="B26" s="210" t="s">
        <v>78</v>
      </c>
      <c r="C26" s="29">
        <v>13000</v>
      </c>
      <c r="D26" s="29">
        <v>46129248.138099998</v>
      </c>
      <c r="E26" s="207">
        <v>46142248.138099998</v>
      </c>
      <c r="F26" s="29">
        <v>13000</v>
      </c>
      <c r="G26" s="29">
        <v>61097099.872000001</v>
      </c>
      <c r="H26" s="30">
        <v>61110099.872000001</v>
      </c>
    </row>
    <row r="27" spans="1:8" s="15" customFormat="1">
      <c r="A27" s="205" t="s">
        <v>19</v>
      </c>
      <c r="B27" s="210" t="s">
        <v>79</v>
      </c>
      <c r="C27" s="29">
        <v>0</v>
      </c>
      <c r="D27" s="29">
        <v>57700657.485399999</v>
      </c>
      <c r="E27" s="207">
        <v>57700657.485399999</v>
      </c>
      <c r="F27" s="29">
        <v>0</v>
      </c>
      <c r="G27" s="29">
        <v>62494901.670400001</v>
      </c>
      <c r="H27" s="30">
        <v>62494901.670400001</v>
      </c>
    </row>
    <row r="28" spans="1:8" s="15" customFormat="1">
      <c r="A28" s="205">
        <v>5.4</v>
      </c>
      <c r="B28" s="261" t="s">
        <v>292</v>
      </c>
      <c r="C28" s="29">
        <v>911763</v>
      </c>
      <c r="D28" s="29">
        <v>157105642.3768</v>
      </c>
      <c r="E28" s="207">
        <v>158017405.3768</v>
      </c>
      <c r="F28" s="29">
        <v>4355102</v>
      </c>
      <c r="G28" s="29">
        <v>176549437.8651</v>
      </c>
      <c r="H28" s="30">
        <v>180904539.8651</v>
      </c>
    </row>
    <row r="29" spans="1:8" s="15" customFormat="1">
      <c r="A29" s="205">
        <v>5.5</v>
      </c>
      <c r="B29" s="261" t="s">
        <v>293</v>
      </c>
      <c r="C29" s="29">
        <v>5</v>
      </c>
      <c r="D29" s="29">
        <v>384801902.61769998</v>
      </c>
      <c r="E29" s="207">
        <v>384801907.61769998</v>
      </c>
      <c r="F29" s="29">
        <v>5</v>
      </c>
      <c r="G29" s="29">
        <v>473478402.83520001</v>
      </c>
      <c r="H29" s="30">
        <v>473478407.83520001</v>
      </c>
    </row>
    <row r="30" spans="1:8" s="15" customFormat="1">
      <c r="A30" s="205">
        <v>5.6</v>
      </c>
      <c r="B30" s="261" t="s">
        <v>294</v>
      </c>
      <c r="C30" s="29">
        <v>0</v>
      </c>
      <c r="D30" s="29">
        <v>544743370</v>
      </c>
      <c r="E30" s="207">
        <v>544743370</v>
      </c>
      <c r="F30" s="29">
        <v>0</v>
      </c>
      <c r="G30" s="29">
        <v>590005120</v>
      </c>
      <c r="H30" s="30">
        <v>590005120</v>
      </c>
    </row>
    <row r="31" spans="1:8" s="15" customFormat="1">
      <c r="A31" s="205">
        <v>5.7</v>
      </c>
      <c r="B31" s="261" t="s">
        <v>79</v>
      </c>
      <c r="C31" s="29">
        <v>27608</v>
      </c>
      <c r="D31" s="29">
        <v>375311.32390000002</v>
      </c>
      <c r="E31" s="207">
        <v>402919.32390000002</v>
      </c>
      <c r="F31" s="29">
        <v>1027608</v>
      </c>
      <c r="G31" s="29">
        <v>406495.26899999997</v>
      </c>
      <c r="H31" s="30">
        <v>1434103.2689999999</v>
      </c>
    </row>
    <row r="32" spans="1:8" s="15" customFormat="1">
      <c r="A32" s="205">
        <v>6</v>
      </c>
      <c r="B32" s="209" t="s">
        <v>322</v>
      </c>
      <c r="C32" s="29">
        <v>0</v>
      </c>
      <c r="D32" s="29">
        <v>0</v>
      </c>
      <c r="E32" s="207">
        <v>0</v>
      </c>
      <c r="F32" s="29">
        <v>0</v>
      </c>
      <c r="G32" s="29">
        <v>0</v>
      </c>
      <c r="H32" s="30">
        <v>0</v>
      </c>
    </row>
    <row r="33" spans="1:8" s="15" customFormat="1">
      <c r="A33" s="205">
        <v>6.1</v>
      </c>
      <c r="B33" s="262" t="s">
        <v>312</v>
      </c>
      <c r="C33" s="29">
        <v>0</v>
      </c>
      <c r="D33" s="29">
        <v>0</v>
      </c>
      <c r="E33" s="207">
        <v>0</v>
      </c>
      <c r="F33" s="29">
        <v>0</v>
      </c>
      <c r="G33" s="29">
        <v>0</v>
      </c>
      <c r="H33" s="30">
        <v>0</v>
      </c>
    </row>
    <row r="34" spans="1:8" s="15" customFormat="1">
      <c r="A34" s="205">
        <v>6.2</v>
      </c>
      <c r="B34" s="262" t="s">
        <v>313</v>
      </c>
      <c r="C34" s="29">
        <v>0</v>
      </c>
      <c r="D34" s="29">
        <v>0</v>
      </c>
      <c r="E34" s="207">
        <v>0</v>
      </c>
      <c r="F34" s="29">
        <v>0</v>
      </c>
      <c r="G34" s="29">
        <v>0</v>
      </c>
      <c r="H34" s="30">
        <v>0</v>
      </c>
    </row>
    <row r="35" spans="1:8" s="15" customFormat="1">
      <c r="A35" s="205">
        <v>6.3</v>
      </c>
      <c r="B35" s="262" t="s">
        <v>309</v>
      </c>
      <c r="C35" s="29">
        <v>0</v>
      </c>
      <c r="D35" s="29">
        <v>0</v>
      </c>
      <c r="E35" s="207">
        <v>0</v>
      </c>
      <c r="F35" s="29">
        <v>0</v>
      </c>
      <c r="G35" s="29">
        <v>0</v>
      </c>
      <c r="H35" s="30">
        <v>0</v>
      </c>
    </row>
    <row r="36" spans="1:8" s="15" customFormat="1">
      <c r="A36" s="205">
        <v>6.4</v>
      </c>
      <c r="B36" s="262" t="s">
        <v>310</v>
      </c>
      <c r="C36" s="29">
        <v>0</v>
      </c>
      <c r="D36" s="29">
        <v>0</v>
      </c>
      <c r="E36" s="207">
        <v>0</v>
      </c>
      <c r="F36" s="29">
        <v>0</v>
      </c>
      <c r="G36" s="29">
        <v>0</v>
      </c>
      <c r="H36" s="30">
        <v>0</v>
      </c>
    </row>
    <row r="37" spans="1:8" s="15" customFormat="1">
      <c r="A37" s="205">
        <v>6.5</v>
      </c>
      <c r="B37" s="262" t="s">
        <v>311</v>
      </c>
      <c r="C37" s="29">
        <v>0</v>
      </c>
      <c r="D37" s="29">
        <v>0</v>
      </c>
      <c r="E37" s="207">
        <v>0</v>
      </c>
      <c r="F37" s="29">
        <v>0</v>
      </c>
      <c r="G37" s="29">
        <v>0</v>
      </c>
      <c r="H37" s="30">
        <v>0</v>
      </c>
    </row>
    <row r="38" spans="1:8" s="15" customFormat="1">
      <c r="A38" s="205">
        <v>6.6</v>
      </c>
      <c r="B38" s="262" t="s">
        <v>314</v>
      </c>
      <c r="C38" s="29">
        <v>0</v>
      </c>
      <c r="D38" s="29">
        <v>0</v>
      </c>
      <c r="E38" s="207">
        <v>0</v>
      </c>
      <c r="F38" s="29">
        <v>0</v>
      </c>
      <c r="G38" s="29">
        <v>0</v>
      </c>
      <c r="H38" s="30">
        <v>0</v>
      </c>
    </row>
    <row r="39" spans="1:8" s="15" customFormat="1">
      <c r="A39" s="205">
        <v>6.7</v>
      </c>
      <c r="B39" s="262" t="s">
        <v>315</v>
      </c>
      <c r="C39" s="29">
        <v>0</v>
      </c>
      <c r="D39" s="29">
        <v>0</v>
      </c>
      <c r="E39" s="207">
        <v>0</v>
      </c>
      <c r="F39" s="29">
        <v>0</v>
      </c>
      <c r="G39" s="29">
        <v>0</v>
      </c>
      <c r="H39" s="30">
        <v>0</v>
      </c>
    </row>
    <row r="40" spans="1:8" s="15" customFormat="1">
      <c r="A40" s="205">
        <v>7</v>
      </c>
      <c r="B40" s="209" t="s">
        <v>318</v>
      </c>
      <c r="C40" s="29">
        <v>18100986.969999999</v>
      </c>
      <c r="D40" s="29">
        <v>7525129.1399999997</v>
      </c>
      <c r="E40" s="207">
        <v>25626116.109999999</v>
      </c>
      <c r="F40" s="29">
        <v>14325124.890000001</v>
      </c>
      <c r="G40" s="29">
        <v>3935810.7</v>
      </c>
      <c r="H40" s="30">
        <v>18260935.59</v>
      </c>
    </row>
    <row r="41" spans="1:8" s="15" customFormat="1">
      <c r="A41" s="205">
        <v>7.1</v>
      </c>
      <c r="B41" s="208" t="s">
        <v>319</v>
      </c>
      <c r="C41" s="29">
        <v>30370.690000000002</v>
      </c>
      <c r="D41" s="29">
        <v>0</v>
      </c>
      <c r="E41" s="207">
        <v>30370.690000000002</v>
      </c>
      <c r="F41" s="29">
        <v>14875.98</v>
      </c>
      <c r="G41" s="29">
        <v>0</v>
      </c>
      <c r="H41" s="30">
        <v>14875.98</v>
      </c>
    </row>
    <row r="42" spans="1:8" s="15" customFormat="1" ht="25.5">
      <c r="A42" s="205">
        <v>7.2</v>
      </c>
      <c r="B42" s="208" t="s">
        <v>320</v>
      </c>
      <c r="C42" s="29">
        <v>208.77</v>
      </c>
      <c r="D42" s="29">
        <v>0</v>
      </c>
      <c r="E42" s="207">
        <v>208.77</v>
      </c>
      <c r="F42" s="29">
        <v>20</v>
      </c>
      <c r="G42" s="29">
        <v>0</v>
      </c>
      <c r="H42" s="30">
        <v>20</v>
      </c>
    </row>
    <row r="43" spans="1:8" s="15" customFormat="1" ht="25.5">
      <c r="A43" s="205">
        <v>7.3</v>
      </c>
      <c r="B43" s="208" t="s">
        <v>323</v>
      </c>
      <c r="C43" s="29">
        <v>11198742.83</v>
      </c>
      <c r="D43" s="29">
        <v>1832711.5199999996</v>
      </c>
      <c r="E43" s="207">
        <v>13031454.35</v>
      </c>
      <c r="F43" s="29">
        <v>11180074.74</v>
      </c>
      <c r="G43" s="29">
        <v>1967677.58</v>
      </c>
      <c r="H43" s="30">
        <v>13147752.32</v>
      </c>
    </row>
    <row r="44" spans="1:8" s="15" customFormat="1" ht="25.5">
      <c r="A44" s="205">
        <v>7.4</v>
      </c>
      <c r="B44" s="208" t="s">
        <v>324</v>
      </c>
      <c r="C44" s="29">
        <v>6902244.1399999997</v>
      </c>
      <c r="D44" s="29">
        <v>5692417.6200000001</v>
      </c>
      <c r="E44" s="207">
        <v>12594661.76</v>
      </c>
      <c r="F44" s="29">
        <v>3145050.15</v>
      </c>
      <c r="G44" s="29">
        <v>1968133.1200000001</v>
      </c>
      <c r="H44" s="30">
        <v>5113183.2699999996</v>
      </c>
    </row>
    <row r="45" spans="1:8" s="15" customFormat="1">
      <c r="A45" s="205">
        <v>8</v>
      </c>
      <c r="B45" s="209" t="s">
        <v>301</v>
      </c>
      <c r="C45" s="29">
        <v>0</v>
      </c>
      <c r="D45" s="29">
        <v>0</v>
      </c>
      <c r="E45" s="207">
        <v>0</v>
      </c>
      <c r="F45" s="29">
        <v>0</v>
      </c>
      <c r="G45" s="29">
        <v>3320257.3292777995</v>
      </c>
      <c r="H45" s="30">
        <v>3320257.3292777995</v>
      </c>
    </row>
    <row r="46" spans="1:8" s="15" customFormat="1">
      <c r="A46" s="205">
        <v>8.1</v>
      </c>
      <c r="B46" s="260" t="s">
        <v>325</v>
      </c>
      <c r="C46" s="29">
        <v>0</v>
      </c>
      <c r="D46" s="29">
        <v>0</v>
      </c>
      <c r="E46" s="207">
        <v>0</v>
      </c>
      <c r="F46" s="29">
        <v>0</v>
      </c>
      <c r="G46" s="29">
        <v>0</v>
      </c>
      <c r="H46" s="30">
        <v>0</v>
      </c>
    </row>
    <row r="47" spans="1:8" s="15" customFormat="1">
      <c r="A47" s="205">
        <v>8.1999999999999993</v>
      </c>
      <c r="B47" s="260" t="s">
        <v>326</v>
      </c>
      <c r="C47" s="29">
        <v>0</v>
      </c>
      <c r="D47" s="29">
        <v>0</v>
      </c>
      <c r="E47" s="207">
        <v>0</v>
      </c>
      <c r="F47" s="29">
        <v>0</v>
      </c>
      <c r="G47" s="29">
        <v>2566.4330733333331</v>
      </c>
      <c r="H47" s="30">
        <v>2566.4330733333331</v>
      </c>
    </row>
    <row r="48" spans="1:8" s="15" customFormat="1">
      <c r="A48" s="205">
        <v>8.3000000000000007</v>
      </c>
      <c r="B48" s="260" t="s">
        <v>327</v>
      </c>
      <c r="C48" s="29">
        <v>0</v>
      </c>
      <c r="D48" s="29">
        <v>0</v>
      </c>
      <c r="E48" s="207">
        <v>0</v>
      </c>
      <c r="F48" s="29">
        <v>0</v>
      </c>
      <c r="G48" s="29">
        <v>0</v>
      </c>
      <c r="H48" s="30">
        <v>0</v>
      </c>
    </row>
    <row r="49" spans="1:8" s="15" customFormat="1">
      <c r="A49" s="205">
        <v>8.4</v>
      </c>
      <c r="B49" s="260" t="s">
        <v>328</v>
      </c>
      <c r="C49" s="29">
        <v>0</v>
      </c>
      <c r="D49" s="29">
        <v>0</v>
      </c>
      <c r="E49" s="207">
        <v>0</v>
      </c>
      <c r="F49" s="29">
        <v>0</v>
      </c>
      <c r="G49" s="29">
        <v>0</v>
      </c>
      <c r="H49" s="30">
        <v>0</v>
      </c>
    </row>
    <row r="50" spans="1:8" s="15" customFormat="1">
      <c r="A50" s="205">
        <v>8.5</v>
      </c>
      <c r="B50" s="260" t="s">
        <v>329</v>
      </c>
      <c r="C50" s="29">
        <v>0</v>
      </c>
      <c r="D50" s="29">
        <v>0</v>
      </c>
      <c r="E50" s="207">
        <v>0</v>
      </c>
      <c r="F50" s="29">
        <v>0</v>
      </c>
      <c r="G50" s="29">
        <v>0</v>
      </c>
      <c r="H50" s="30">
        <v>0</v>
      </c>
    </row>
    <row r="51" spans="1:8" s="15" customFormat="1">
      <c r="A51" s="205">
        <v>8.6</v>
      </c>
      <c r="B51" s="260" t="s">
        <v>330</v>
      </c>
      <c r="C51" s="29">
        <v>0</v>
      </c>
      <c r="D51" s="29">
        <v>0</v>
      </c>
      <c r="E51" s="207">
        <v>0</v>
      </c>
      <c r="F51" s="29">
        <v>0</v>
      </c>
      <c r="G51" s="29">
        <v>0</v>
      </c>
      <c r="H51" s="30">
        <v>0</v>
      </c>
    </row>
    <row r="52" spans="1:8" s="15" customFormat="1">
      <c r="A52" s="205">
        <v>8.6999999999999993</v>
      </c>
      <c r="B52" s="260" t="s">
        <v>331</v>
      </c>
      <c r="C52" s="29">
        <v>0</v>
      </c>
      <c r="D52" s="29">
        <v>0</v>
      </c>
      <c r="E52" s="207">
        <v>0</v>
      </c>
      <c r="F52" s="29">
        <v>0</v>
      </c>
      <c r="G52" s="29">
        <v>0</v>
      </c>
      <c r="H52" s="30">
        <v>0</v>
      </c>
    </row>
    <row r="53" spans="1:8" s="15" customFormat="1" ht="15" thickBot="1">
      <c r="A53" s="211">
        <v>9</v>
      </c>
      <c r="B53" s="212" t="s">
        <v>321</v>
      </c>
      <c r="C53" s="213"/>
      <c r="D53" s="213"/>
      <c r="E53" s="214">
        <v>0</v>
      </c>
      <c r="F53" s="213"/>
      <c r="G53" s="213"/>
      <c r="H53" s="36">
        <v>0</v>
      </c>
    </row>
  </sheetData>
  <mergeCells count="4">
    <mergeCell ref="A5:A6"/>
    <mergeCell ref="B5:B6"/>
    <mergeCell ref="C5:E5"/>
    <mergeCell ref="F5:H5"/>
  </mergeCells>
  <pageMargins left="0.25" right="0.25"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7" sqref="C7:G12"/>
    </sheetView>
  </sheetViews>
  <sheetFormatPr defaultColWidth="9.140625" defaultRowHeight="12.75"/>
  <cols>
    <col min="1" max="1" width="7" style="4" bestFit="1" customWidth="1"/>
    <col min="2" max="2" width="90.7109375" style="4" bestFit="1" customWidth="1"/>
    <col min="3" max="4" width="12.7109375" style="4" customWidth="1"/>
    <col min="5" max="7" width="12.7109375" style="38" customWidth="1"/>
    <col min="8" max="11" width="9.7109375" style="38" customWidth="1"/>
    <col min="12" max="16384" width="9.140625" style="38"/>
  </cols>
  <sheetData>
    <row r="1" spans="1:8">
      <c r="A1" s="2" t="s">
        <v>30</v>
      </c>
      <c r="B1" s="3" t="str">
        <f>'Info '!C2</f>
        <v>JSC "VTB Bank (Georgia)"</v>
      </c>
      <c r="C1" s="3"/>
    </row>
    <row r="2" spans="1:8">
      <c r="A2" s="2" t="s">
        <v>31</v>
      </c>
      <c r="B2" s="425">
        <f>'1. key ratios '!B2</f>
        <v>45199</v>
      </c>
      <c r="C2" s="6"/>
      <c r="D2" s="7"/>
      <c r="E2" s="60"/>
      <c r="F2" s="60"/>
      <c r="G2" s="60"/>
      <c r="H2" s="60"/>
    </row>
    <row r="3" spans="1:8">
      <c r="A3" s="2"/>
      <c r="B3" s="3"/>
      <c r="C3" s="6"/>
      <c r="D3" s="7"/>
      <c r="E3" s="60"/>
      <c r="F3" s="60"/>
      <c r="G3" s="60"/>
      <c r="H3" s="60"/>
    </row>
    <row r="4" spans="1:8" ht="15" customHeight="1" thickBot="1">
      <c r="A4" s="7" t="s">
        <v>196</v>
      </c>
      <c r="B4" s="150" t="s">
        <v>295</v>
      </c>
      <c r="C4" s="61" t="s">
        <v>73</v>
      </c>
    </row>
    <row r="5" spans="1:8" ht="15" customHeight="1">
      <c r="A5" s="245" t="s">
        <v>6</v>
      </c>
      <c r="B5" s="246"/>
      <c r="C5" s="423" t="str">
        <f>INT((MONTH($B$2))/3)&amp;"Q"&amp;"-"&amp;YEAR($B$2)</f>
        <v>3Q-2023</v>
      </c>
      <c r="D5" s="423" t="str">
        <f>IF(INT(MONTH($B$2))=3, "4"&amp;"Q"&amp;"-"&amp;YEAR($B$2)-1, IF(INT(MONTH($B$2))=6, "1"&amp;"Q"&amp;"-"&amp;YEAR($B$2), IF(INT(MONTH($B$2))=9, "2"&amp;"Q"&amp;"-"&amp;YEAR($B$2),IF(INT(MONTH($B$2))=12, "3"&amp;"Q"&amp;"-"&amp;YEAR($B$2), 0))))</f>
        <v>2Q-2023</v>
      </c>
      <c r="E5" s="423" t="str">
        <f>IF(INT(MONTH($B$2))=3, "3"&amp;"Q"&amp;"-"&amp;YEAR($B$2)-1, IF(INT(MONTH($B$2))=6, "4"&amp;"Q"&amp;"-"&amp;YEAR($B$2)-1, IF(INT(MONTH($B$2))=9, "1"&amp;"Q"&amp;"-"&amp;YEAR($B$2),IF(INT(MONTH($B$2))=12, "2"&amp;"Q"&amp;"-"&amp;YEAR($B$2), 0))))</f>
        <v>1Q-2023</v>
      </c>
      <c r="F5" s="423" t="str">
        <f>IF(INT(MONTH($B$2))=3, "2"&amp;"Q"&amp;"-"&amp;YEAR($B$2)-1, IF(INT(MONTH($B$2))=6, "3"&amp;"Q"&amp;"-"&amp;YEAR($B$2)-1, IF(INT(MONTH($B$2))=9, "4"&amp;"Q"&amp;"-"&amp;YEAR($B$2)-1,IF(INT(MONTH($B$2))=12, "1"&amp;"Q"&amp;"-"&amp;YEAR($B$2), 0))))</f>
        <v>4Q-2022</v>
      </c>
      <c r="G5" s="424" t="str">
        <f>IF(INT(MONTH($B$2))=3, "1"&amp;"Q"&amp;"-"&amp;YEAR($B$2)-1, IF(INT(MONTH($B$2))=6, "2"&amp;"Q"&amp;"-"&amp;YEAR($B$2)-1, IF(INT(MONTH($B$2))=9, "3"&amp;"Q"&amp;"-"&amp;YEAR($B$2)-1,IF(INT(MONTH($B$2))=12, "4"&amp;"Q"&amp;"-"&amp;YEAR($B$2)-1, 0))))</f>
        <v>3Q-2022</v>
      </c>
    </row>
    <row r="6" spans="1:8" ht="15" customHeight="1">
      <c r="A6" s="62">
        <v>1</v>
      </c>
      <c r="B6" s="351" t="s">
        <v>299</v>
      </c>
      <c r="C6" s="413">
        <f>C7+C9+C10</f>
        <v>262738588.32820201</v>
      </c>
      <c r="D6" s="416">
        <f>D7+D9+D10</f>
        <v>284906995.18415546</v>
      </c>
      <c r="E6" s="353">
        <f t="shared" ref="E6:G6" si="0">E7+E9+E10</f>
        <v>325940620.21173847</v>
      </c>
      <c r="F6" s="413">
        <f t="shared" si="0"/>
        <v>325185656.88931304</v>
      </c>
      <c r="G6" s="419">
        <f t="shared" si="0"/>
        <v>354271251.17090148</v>
      </c>
    </row>
    <row r="7" spans="1:8" ht="15" customHeight="1">
      <c r="A7" s="62">
        <v>1.1000000000000001</v>
      </c>
      <c r="B7" s="351" t="s">
        <v>479</v>
      </c>
      <c r="C7" s="414">
        <v>252343457.715942</v>
      </c>
      <c r="D7" s="417">
        <v>273879588.36383545</v>
      </c>
      <c r="E7" s="414">
        <v>312209882.96096349</v>
      </c>
      <c r="F7" s="414">
        <v>308416489.57258302</v>
      </c>
      <c r="G7" s="420">
        <v>335804132.58473146</v>
      </c>
    </row>
    <row r="8" spans="1:8">
      <c r="A8" s="62" t="s">
        <v>14</v>
      </c>
      <c r="B8" s="351" t="s">
        <v>195</v>
      </c>
      <c r="C8" s="414">
        <v>0</v>
      </c>
      <c r="D8" s="417">
        <v>0</v>
      </c>
      <c r="E8" s="414">
        <v>21168998.574999999</v>
      </c>
      <c r="F8" s="414">
        <v>1142442.5</v>
      </c>
      <c r="G8" s="420">
        <v>923395</v>
      </c>
    </row>
    <row r="9" spans="1:8" ht="15" customHeight="1">
      <c r="A9" s="62">
        <v>1.2</v>
      </c>
      <c r="B9" s="352" t="s">
        <v>194</v>
      </c>
      <c r="C9" s="414">
        <v>10395130.612260001</v>
      </c>
      <c r="D9" s="417">
        <v>11027406.820320001</v>
      </c>
      <c r="E9" s="414">
        <v>13730737.250775002</v>
      </c>
      <c r="F9" s="414">
        <v>16769167.31673</v>
      </c>
      <c r="G9" s="420">
        <v>18467118.586170003</v>
      </c>
    </row>
    <row r="10" spans="1:8" ht="15" customHeight="1">
      <c r="A10" s="62">
        <v>1.3</v>
      </c>
      <c r="B10" s="351" t="s">
        <v>28</v>
      </c>
      <c r="C10" s="415">
        <v>0</v>
      </c>
      <c r="D10" s="417">
        <v>0</v>
      </c>
      <c r="E10" s="415">
        <v>0</v>
      </c>
      <c r="F10" s="414">
        <v>0</v>
      </c>
      <c r="G10" s="421">
        <v>0</v>
      </c>
    </row>
    <row r="11" spans="1:8" ht="15" customHeight="1">
      <c r="A11" s="62">
        <v>2</v>
      </c>
      <c r="B11" s="351" t="s">
        <v>296</v>
      </c>
      <c r="C11" s="414">
        <v>169667044.23530459</v>
      </c>
      <c r="D11" s="417">
        <v>166490569.0618805</v>
      </c>
      <c r="E11" s="414">
        <v>160934422.11923599</v>
      </c>
      <c r="F11" s="414">
        <v>169201172.433541</v>
      </c>
      <c r="G11" s="420">
        <v>177180003.2284711</v>
      </c>
    </row>
    <row r="12" spans="1:8" ht="15" customHeight="1">
      <c r="A12" s="62">
        <v>3</v>
      </c>
      <c r="B12" s="351" t="s">
        <v>297</v>
      </c>
      <c r="C12" s="415">
        <v>127656076.75</v>
      </c>
      <c r="D12" s="417">
        <v>127656076.75</v>
      </c>
      <c r="E12" s="415">
        <v>127656076.75</v>
      </c>
      <c r="F12" s="414">
        <v>127656076.75</v>
      </c>
      <c r="G12" s="421">
        <v>188607600.76875001</v>
      </c>
    </row>
    <row r="13" spans="1:8" ht="15" customHeight="1" thickBot="1">
      <c r="A13" s="64">
        <v>4</v>
      </c>
      <c r="B13" s="65" t="s">
        <v>298</v>
      </c>
      <c r="C13" s="354">
        <f>C6+C11+C12</f>
        <v>560061709.3135066</v>
      </c>
      <c r="D13" s="418">
        <f>D6+D11+D12</f>
        <v>579053640.99603593</v>
      </c>
      <c r="E13" s="355">
        <f t="shared" ref="E13:G13" si="1">E6+E11+E12</f>
        <v>614531119.08097446</v>
      </c>
      <c r="F13" s="354">
        <f t="shared" si="1"/>
        <v>622042906.07285404</v>
      </c>
      <c r="G13" s="422">
        <f t="shared" si="1"/>
        <v>720058855.16812253</v>
      </c>
    </row>
    <row r="14" spans="1:8">
      <c r="B14" s="68"/>
    </row>
    <row r="15" spans="1:8" ht="25.5">
      <c r="B15" s="69" t="s">
        <v>480</v>
      </c>
    </row>
    <row r="16" spans="1:8">
      <c r="B16" s="69"/>
    </row>
    <row r="17" spans="1:6" ht="11.25">
      <c r="A17" s="38"/>
      <c r="B17" s="38"/>
      <c r="C17" s="38"/>
      <c r="D17" s="38"/>
    </row>
    <row r="18" spans="1:6" ht="11.25">
      <c r="A18" s="38"/>
      <c r="B18" s="38"/>
      <c r="C18" s="38"/>
      <c r="D18" s="38"/>
    </row>
    <row r="19" spans="1:6" ht="11.25">
      <c r="A19" s="38"/>
      <c r="B19" s="38"/>
      <c r="C19" s="38"/>
      <c r="D19" s="38"/>
    </row>
    <row r="20" spans="1:6" ht="11.25">
      <c r="A20" s="38"/>
      <c r="B20" s="38"/>
      <c r="C20" s="38"/>
      <c r="D20" s="38"/>
      <c r="F20" s="607"/>
    </row>
    <row r="21" spans="1:6" ht="11.25">
      <c r="A21" s="38"/>
      <c r="B21" s="38"/>
      <c r="C21" s="38"/>
      <c r="D21" s="38"/>
      <c r="F21" s="608"/>
    </row>
    <row r="22" spans="1:6" ht="11.25">
      <c r="A22" s="38"/>
      <c r="B22" s="38"/>
      <c r="C22" s="38"/>
      <c r="D22" s="38"/>
      <c r="F22" s="609"/>
    </row>
    <row r="23" spans="1:6" ht="11.25">
      <c r="A23" s="38"/>
      <c r="B23" s="38"/>
      <c r="C23" s="38"/>
      <c r="D23" s="38"/>
      <c r="F23" s="609"/>
    </row>
    <row r="24" spans="1:6" ht="11.25">
      <c r="A24" s="38"/>
      <c r="B24" s="38"/>
      <c r="C24" s="38"/>
      <c r="D24" s="38"/>
      <c r="F24" s="609"/>
    </row>
    <row r="25" spans="1:6" ht="11.25">
      <c r="A25" s="38"/>
      <c r="B25" s="38"/>
      <c r="C25" s="38"/>
      <c r="D25" s="38"/>
    </row>
    <row r="26" spans="1:6" ht="11.25">
      <c r="A26" s="38"/>
      <c r="B26" s="38"/>
      <c r="C26" s="38"/>
      <c r="D26" s="38"/>
    </row>
    <row r="27" spans="1:6" ht="11.25">
      <c r="A27" s="38"/>
      <c r="B27" s="38"/>
      <c r="C27" s="38"/>
      <c r="D27" s="38"/>
    </row>
    <row r="28" spans="1:6" ht="11.25">
      <c r="A28" s="38"/>
      <c r="B28" s="38"/>
      <c r="C28" s="38"/>
      <c r="D28" s="38"/>
    </row>
    <row r="29" spans="1:6" ht="11.25">
      <c r="A29" s="38"/>
      <c r="B29" s="38"/>
      <c r="C29" s="38"/>
      <c r="D29" s="38"/>
    </row>
  </sheetData>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90" zoomScaleNormal="90" workbookViewId="0">
      <pane xSplit="1" ySplit="4" topLeftCell="B5" activePane="bottomRight" state="frozen"/>
      <selection activeCell="B3" sqref="B3"/>
      <selection pane="topRight" activeCell="B3" sqref="B3"/>
      <selection pane="bottomLeft" activeCell="B3" sqref="B3"/>
      <selection pane="bottomRight" activeCell="C25" sqref="C25"/>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30</v>
      </c>
      <c r="B1" s="3" t="str">
        <f>'Info '!C2</f>
        <v>JSC "VTB Bank (Georgia)"</v>
      </c>
    </row>
    <row r="2" spans="1:8">
      <c r="A2" s="2" t="s">
        <v>31</v>
      </c>
      <c r="B2" s="425">
        <f>'1. key ratios '!B2</f>
        <v>45199</v>
      </c>
    </row>
    <row r="4" spans="1:8" ht="27.95" customHeight="1" thickBot="1">
      <c r="A4" s="70" t="s">
        <v>80</v>
      </c>
      <c r="B4" s="71" t="s">
        <v>265</v>
      </c>
      <c r="C4" s="72"/>
    </row>
    <row r="5" spans="1:8">
      <c r="A5" s="73"/>
      <c r="B5" s="411" t="s">
        <v>81</v>
      </c>
      <c r="C5" s="412" t="s">
        <v>493</v>
      </c>
    </row>
    <row r="6" spans="1:8">
      <c r="A6" s="74">
        <v>1</v>
      </c>
      <c r="B6" s="550" t="s">
        <v>736</v>
      </c>
      <c r="C6" s="551" t="s">
        <v>739</v>
      </c>
    </row>
    <row r="7" spans="1:8">
      <c r="A7" s="74">
        <v>2</v>
      </c>
      <c r="B7" s="550" t="s">
        <v>740</v>
      </c>
      <c r="C7" s="551" t="s">
        <v>741</v>
      </c>
    </row>
    <row r="8" spans="1:8">
      <c r="A8" s="74">
        <v>3</v>
      </c>
      <c r="B8" s="550" t="s">
        <v>742</v>
      </c>
      <c r="C8" s="551" t="s">
        <v>741</v>
      </c>
    </row>
    <row r="9" spans="1:8">
      <c r="A9" s="74">
        <v>4</v>
      </c>
      <c r="B9" s="550" t="s">
        <v>743</v>
      </c>
      <c r="C9" s="551" t="s">
        <v>741</v>
      </c>
    </row>
    <row r="10" spans="1:8">
      <c r="A10" s="74"/>
      <c r="B10" s="550"/>
      <c r="C10" s="551"/>
    </row>
    <row r="11" spans="1:8">
      <c r="A11" s="74"/>
      <c r="B11" s="550"/>
      <c r="C11" s="551"/>
    </row>
    <row r="12" spans="1:8">
      <c r="A12" s="74"/>
      <c r="B12" s="552"/>
      <c r="C12" s="553"/>
      <c r="H12" s="75"/>
    </row>
    <row r="13" spans="1:8" ht="25.5">
      <c r="A13" s="74"/>
      <c r="B13" s="554" t="s">
        <v>82</v>
      </c>
      <c r="C13" s="555" t="s">
        <v>494</v>
      </c>
    </row>
    <row r="14" spans="1:8">
      <c r="A14" s="74">
        <v>1</v>
      </c>
      <c r="B14" s="550" t="s">
        <v>737</v>
      </c>
      <c r="C14" s="556" t="s">
        <v>744</v>
      </c>
    </row>
    <row r="15" spans="1:8">
      <c r="A15" s="74">
        <v>2</v>
      </c>
      <c r="B15" s="550" t="s">
        <v>745</v>
      </c>
      <c r="C15" s="556" t="s">
        <v>746</v>
      </c>
    </row>
    <row r="16" spans="1:8">
      <c r="A16" s="74">
        <v>3</v>
      </c>
      <c r="B16" s="604" t="s">
        <v>747</v>
      </c>
      <c r="C16" s="605" t="s">
        <v>748</v>
      </c>
    </row>
    <row r="17" spans="1:3">
      <c r="A17" s="74">
        <v>4</v>
      </c>
      <c r="B17" s="604" t="s">
        <v>775</v>
      </c>
      <c r="C17" s="605" t="s">
        <v>749</v>
      </c>
    </row>
    <row r="18" spans="1:3">
      <c r="A18" s="74">
        <v>5</v>
      </c>
      <c r="B18" s="550" t="s">
        <v>750</v>
      </c>
      <c r="C18" s="556" t="s">
        <v>751</v>
      </c>
    </row>
    <row r="19" spans="1:3">
      <c r="A19" s="74">
        <v>6</v>
      </c>
      <c r="B19" s="550" t="s">
        <v>752</v>
      </c>
      <c r="C19" s="556" t="s">
        <v>753</v>
      </c>
    </row>
    <row r="20" spans="1:3">
      <c r="A20" s="74"/>
      <c r="B20" s="550"/>
      <c r="C20" s="557"/>
    </row>
    <row r="21" spans="1:3">
      <c r="A21" s="74"/>
      <c r="B21" s="713" t="s">
        <v>83</v>
      </c>
      <c r="C21" s="714"/>
    </row>
    <row r="22" spans="1:3">
      <c r="A22" s="74">
        <v>1</v>
      </c>
      <c r="B22" s="550" t="s">
        <v>754</v>
      </c>
      <c r="C22" s="558">
        <v>0.97384321770185212</v>
      </c>
    </row>
    <row r="23" spans="1:3">
      <c r="A23" s="74">
        <v>2</v>
      </c>
      <c r="B23" s="550" t="s">
        <v>755</v>
      </c>
      <c r="C23" s="558">
        <v>1.472765597699272E-2</v>
      </c>
    </row>
    <row r="24" spans="1:3">
      <c r="A24" s="74"/>
      <c r="B24" s="713" t="s">
        <v>84</v>
      </c>
      <c r="C24" s="714"/>
    </row>
    <row r="25" spans="1:3">
      <c r="A25" s="74">
        <v>1</v>
      </c>
      <c r="B25" s="550" t="s">
        <v>756</v>
      </c>
      <c r="C25" s="558">
        <v>0.60183510853974465</v>
      </c>
    </row>
    <row r="26" spans="1:3" ht="15" thickBot="1">
      <c r="A26" s="76"/>
      <c r="B26" s="77"/>
      <c r="C26" s="78"/>
    </row>
  </sheetData>
  <mergeCells count="2">
    <mergeCell ref="B21:C21"/>
    <mergeCell ref="B24:C2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90" t="s">
        <v>30</v>
      </c>
      <c r="B1" s="3" t="str">
        <f>'Info '!C2</f>
        <v>JSC "VTB Bank (Georgia)"</v>
      </c>
      <c r="C1" s="92"/>
      <c r="D1" s="92"/>
      <c r="E1" s="92"/>
      <c r="F1" s="15"/>
    </row>
    <row r="2" spans="1:7" s="79" customFormat="1" ht="15.75" customHeight="1">
      <c r="A2" s="290" t="s">
        <v>31</v>
      </c>
      <c r="B2" s="425">
        <f>'1. key ratios '!B2</f>
        <v>45199</v>
      </c>
    </row>
    <row r="3" spans="1:7" s="79" customFormat="1" ht="15.75" customHeight="1">
      <c r="A3" s="290"/>
    </row>
    <row r="4" spans="1:7" s="79" customFormat="1" ht="15.75" customHeight="1" thickBot="1">
      <c r="A4" s="291" t="s">
        <v>200</v>
      </c>
      <c r="B4" s="719" t="s">
        <v>345</v>
      </c>
      <c r="C4" s="720"/>
      <c r="D4" s="720"/>
      <c r="E4" s="720"/>
    </row>
    <row r="5" spans="1:7" s="83" customFormat="1" ht="17.45" customHeight="1">
      <c r="A5" s="225"/>
      <c r="B5" s="226"/>
      <c r="C5" s="81" t="s">
        <v>0</v>
      </c>
      <c r="D5" s="81" t="s">
        <v>1</v>
      </c>
      <c r="E5" s="82" t="s">
        <v>2</v>
      </c>
    </row>
    <row r="6" spans="1:7" s="15" customFormat="1" ht="14.45" customHeight="1">
      <c r="A6" s="292"/>
      <c r="B6" s="715" t="s">
        <v>352</v>
      </c>
      <c r="C6" s="715" t="s">
        <v>91</v>
      </c>
      <c r="D6" s="717" t="s">
        <v>199</v>
      </c>
      <c r="E6" s="718"/>
      <c r="G6" s="5"/>
    </row>
    <row r="7" spans="1:7" s="15" customFormat="1" ht="99.6" customHeight="1">
      <c r="A7" s="292"/>
      <c r="B7" s="716"/>
      <c r="C7" s="715"/>
      <c r="D7" s="328" t="s">
        <v>198</v>
      </c>
      <c r="E7" s="329" t="s">
        <v>353</v>
      </c>
      <c r="G7" s="5"/>
    </row>
    <row r="8" spans="1:7">
      <c r="A8" s="293">
        <v>1</v>
      </c>
      <c r="B8" s="330" t="s">
        <v>35</v>
      </c>
      <c r="C8" s="331">
        <v>139925943</v>
      </c>
      <c r="D8" s="331"/>
      <c r="E8" s="332">
        <v>139925943</v>
      </c>
      <c r="F8" s="15"/>
    </row>
    <row r="9" spans="1:7">
      <c r="A9" s="293">
        <v>2</v>
      </c>
      <c r="B9" s="330" t="s">
        <v>36</v>
      </c>
      <c r="C9" s="331">
        <v>351</v>
      </c>
      <c r="D9" s="331"/>
      <c r="E9" s="332">
        <v>351</v>
      </c>
      <c r="F9" s="15"/>
    </row>
    <row r="10" spans="1:7">
      <c r="A10" s="293">
        <v>3</v>
      </c>
      <c r="B10" s="330" t="s">
        <v>37</v>
      </c>
      <c r="C10" s="331">
        <v>6411408</v>
      </c>
      <c r="D10" s="331"/>
      <c r="E10" s="332">
        <v>6411408</v>
      </c>
      <c r="F10" s="15"/>
    </row>
    <row r="11" spans="1:7">
      <c r="A11" s="293">
        <v>4</v>
      </c>
      <c r="B11" s="330" t="s">
        <v>38</v>
      </c>
      <c r="C11" s="331">
        <v>0</v>
      </c>
      <c r="D11" s="331"/>
      <c r="E11" s="332">
        <v>0</v>
      </c>
      <c r="F11" s="15"/>
    </row>
    <row r="12" spans="1:7">
      <c r="A12" s="293">
        <v>5</v>
      </c>
      <c r="B12" s="330" t="s">
        <v>39</v>
      </c>
      <c r="C12" s="331">
        <v>0</v>
      </c>
      <c r="D12" s="331"/>
      <c r="E12" s="332">
        <v>0</v>
      </c>
      <c r="F12" s="15"/>
    </row>
    <row r="13" spans="1:7">
      <c r="A13" s="293">
        <v>6.1</v>
      </c>
      <c r="B13" s="333" t="s">
        <v>40</v>
      </c>
      <c r="C13" s="334">
        <v>197487558.59080005</v>
      </c>
      <c r="D13" s="331"/>
      <c r="E13" s="332">
        <v>197487558.59080005</v>
      </c>
      <c r="F13" s="15"/>
    </row>
    <row r="14" spans="1:7">
      <c r="A14" s="293">
        <v>6.2</v>
      </c>
      <c r="B14" s="335" t="s">
        <v>41</v>
      </c>
      <c r="C14" s="334">
        <v>-23546717.084575001</v>
      </c>
      <c r="D14" s="331"/>
      <c r="E14" s="332">
        <v>-23546717.084575001</v>
      </c>
      <c r="F14" s="15"/>
    </row>
    <row r="15" spans="1:7">
      <c r="A15" s="293">
        <v>6</v>
      </c>
      <c r="B15" s="330" t="s">
        <v>42</v>
      </c>
      <c r="C15" s="331">
        <v>173940841.50622505</v>
      </c>
      <c r="D15" s="331"/>
      <c r="E15" s="332">
        <v>173940841.50622505</v>
      </c>
      <c r="F15" s="15"/>
    </row>
    <row r="16" spans="1:7">
      <c r="A16" s="293">
        <v>7</v>
      </c>
      <c r="B16" s="330" t="s">
        <v>43</v>
      </c>
      <c r="C16" s="331">
        <v>1167088</v>
      </c>
      <c r="D16" s="331"/>
      <c r="E16" s="332">
        <v>1167088</v>
      </c>
      <c r="F16" s="15"/>
    </row>
    <row r="17" spans="1:7">
      <c r="A17" s="293">
        <v>8</v>
      </c>
      <c r="B17" s="330" t="s">
        <v>197</v>
      </c>
      <c r="C17" s="331">
        <v>12784676.32</v>
      </c>
      <c r="D17" s="331"/>
      <c r="E17" s="332">
        <v>12784676.32</v>
      </c>
      <c r="F17" s="294"/>
      <c r="G17" s="86"/>
    </row>
    <row r="18" spans="1:7">
      <c r="A18" s="293">
        <v>9</v>
      </c>
      <c r="B18" s="330" t="s">
        <v>44</v>
      </c>
      <c r="C18" s="331">
        <v>54000</v>
      </c>
      <c r="D18" s="331"/>
      <c r="E18" s="332">
        <v>54000</v>
      </c>
      <c r="F18" s="15"/>
      <c r="G18" s="86"/>
    </row>
    <row r="19" spans="1:7">
      <c r="A19" s="293">
        <v>10</v>
      </c>
      <c r="B19" s="330" t="s">
        <v>45</v>
      </c>
      <c r="C19" s="331">
        <v>36170128</v>
      </c>
      <c r="D19" s="331">
        <v>1280877</v>
      </c>
      <c r="E19" s="332">
        <v>34889251</v>
      </c>
      <c r="F19" s="15"/>
      <c r="G19" s="86"/>
    </row>
    <row r="20" spans="1:7">
      <c r="A20" s="293">
        <v>11</v>
      </c>
      <c r="B20" s="330" t="s">
        <v>46</v>
      </c>
      <c r="C20" s="331">
        <v>19380689.879999999</v>
      </c>
      <c r="D20" s="331"/>
      <c r="E20" s="332">
        <v>19380689.879999999</v>
      </c>
      <c r="F20" s="15"/>
    </row>
    <row r="21" spans="1:7" ht="26.25" thickBot="1">
      <c r="A21" s="169"/>
      <c r="B21" s="295" t="s">
        <v>355</v>
      </c>
      <c r="C21" s="227">
        <f>SUM(C8:C12, C15:C20)</f>
        <v>389835125.70622504</v>
      </c>
      <c r="D21" s="227">
        <f>SUM(D8:D12, D15:D20)</f>
        <v>1280877</v>
      </c>
      <c r="E21" s="336">
        <f>SUM(E8:E12, E15:E20)</f>
        <v>388554248.70622504</v>
      </c>
    </row>
    <row r="22" spans="1:7">
      <c r="A22" s="5"/>
      <c r="B22" s="5"/>
      <c r="C22" s="5"/>
      <c r="D22" s="5"/>
      <c r="E22" s="5"/>
    </row>
    <row r="23" spans="1:7">
      <c r="A23" s="5"/>
      <c r="B23" s="5"/>
      <c r="C23" s="633">
        <f>C21-'2.RC'!E20</f>
        <v>0</v>
      </c>
      <c r="D23" s="5"/>
      <c r="E23" s="5"/>
    </row>
    <row r="25" spans="1:7" s="4" customFormat="1">
      <c r="B25" s="87"/>
      <c r="F25" s="5"/>
      <c r="G25" s="5"/>
    </row>
    <row r="26" spans="1:7" s="4" customFormat="1">
      <c r="B26" s="87"/>
      <c r="F26" s="5"/>
      <c r="G26" s="5"/>
    </row>
    <row r="27" spans="1:7" s="4" customFormat="1">
      <c r="B27" s="87"/>
      <c r="F27" s="5"/>
      <c r="G27" s="5"/>
    </row>
    <row r="28" spans="1:7" s="4" customFormat="1">
      <c r="B28" s="87"/>
      <c r="F28" s="5"/>
      <c r="G28" s="5"/>
    </row>
    <row r="29" spans="1:7" s="4" customFormat="1">
      <c r="B29" s="87"/>
      <c r="F29" s="5"/>
      <c r="G29" s="5"/>
    </row>
    <row r="30" spans="1:7" s="4" customFormat="1">
      <c r="B30" s="87"/>
      <c r="F30" s="5"/>
      <c r="G30" s="5"/>
    </row>
    <row r="31" spans="1:7" s="4" customFormat="1">
      <c r="B31" s="87"/>
      <c r="F31" s="5"/>
      <c r="G31" s="5"/>
    </row>
    <row r="32" spans="1:7" s="4" customFormat="1">
      <c r="B32" s="87"/>
      <c r="F32" s="5"/>
      <c r="G32" s="5"/>
    </row>
    <row r="33" spans="2:7" s="4" customFormat="1">
      <c r="B33" s="87"/>
      <c r="F33" s="5"/>
      <c r="G33" s="5"/>
    </row>
    <row r="34" spans="2:7" s="4" customFormat="1">
      <c r="B34" s="87"/>
      <c r="F34" s="5"/>
      <c r="G34" s="5"/>
    </row>
    <row r="35" spans="2:7" s="4" customFormat="1">
      <c r="B35" s="87"/>
      <c r="F35" s="5"/>
      <c r="G35" s="5"/>
    </row>
    <row r="36" spans="2:7" s="4" customFormat="1">
      <c r="B36" s="87"/>
      <c r="F36" s="5"/>
      <c r="G36" s="5"/>
    </row>
    <row r="37" spans="2:7" s="4" customFormat="1">
      <c r="B37" s="87"/>
      <c r="F37" s="5"/>
      <c r="G37" s="5"/>
    </row>
  </sheetData>
  <mergeCells count="4">
    <mergeCell ref="B6:B7"/>
    <mergeCell ref="C6:C7"/>
    <mergeCell ref="D6:E6"/>
    <mergeCell ref="B4:E4"/>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9" sqref="C9:C10"/>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"VTB Bank (Georgia)"</v>
      </c>
    </row>
    <row r="2" spans="1:6" s="79" customFormat="1" ht="15.75" customHeight="1">
      <c r="A2" s="2" t="s">
        <v>31</v>
      </c>
      <c r="B2" s="425">
        <f>'1. key ratios '!B2</f>
        <v>45199</v>
      </c>
      <c r="C2" s="4"/>
      <c r="D2" s="4"/>
      <c r="E2" s="4"/>
      <c r="F2" s="4"/>
    </row>
    <row r="3" spans="1:6" s="79" customFormat="1" ht="15.75" customHeight="1">
      <c r="C3" s="4"/>
      <c r="D3" s="4"/>
      <c r="E3" s="4"/>
      <c r="F3" s="4"/>
    </row>
    <row r="4" spans="1:6" s="79" customFormat="1" ht="13.5" thickBot="1">
      <c r="A4" s="79" t="s">
        <v>85</v>
      </c>
      <c r="B4" s="296" t="s">
        <v>332</v>
      </c>
      <c r="C4" s="80" t="s">
        <v>73</v>
      </c>
      <c r="D4" s="4"/>
      <c r="E4" s="4"/>
      <c r="F4" s="4"/>
    </row>
    <row r="5" spans="1:6">
      <c r="A5" s="232">
        <v>1</v>
      </c>
      <c r="B5" s="297" t="s">
        <v>354</v>
      </c>
      <c r="C5" s="233">
        <f>'7. LI1 '!E21</f>
        <v>388554248.70622504</v>
      </c>
    </row>
    <row r="6" spans="1:6" s="234" customFormat="1">
      <c r="A6" s="88">
        <v>2.1</v>
      </c>
      <c r="B6" s="229" t="s">
        <v>333</v>
      </c>
      <c r="C6" s="159">
        <v>23206140.837750003</v>
      </c>
    </row>
    <row r="7" spans="1:6" s="68" customFormat="1" outlineLevel="1">
      <c r="A7" s="62">
        <v>2.2000000000000002</v>
      </c>
      <c r="B7" s="63" t="s">
        <v>334</v>
      </c>
      <c r="C7" s="235">
        <v>0</v>
      </c>
    </row>
    <row r="8" spans="1:6" s="68" customFormat="1" ht="25.5">
      <c r="A8" s="62">
        <v>3</v>
      </c>
      <c r="B8" s="230" t="s">
        <v>335</v>
      </c>
      <c r="C8" s="236">
        <f>SUM(C5:C7)</f>
        <v>411760389.54397506</v>
      </c>
    </row>
    <row r="9" spans="1:6" s="234" customFormat="1">
      <c r="A9" s="88">
        <v>4</v>
      </c>
      <c r="B9" s="90" t="s">
        <v>87</v>
      </c>
      <c r="C9" s="623">
        <v>2374938.4200660014</v>
      </c>
    </row>
    <row r="10" spans="1:6" s="68" customFormat="1" outlineLevel="1">
      <c r="A10" s="62">
        <v>5.0999999999999996</v>
      </c>
      <c r="B10" s="63" t="s">
        <v>336</v>
      </c>
      <c r="C10" s="625">
        <v>-11563070.418875001</v>
      </c>
    </row>
    <row r="11" spans="1:6" s="68" customFormat="1" outlineLevel="1">
      <c r="A11" s="62">
        <v>5.2</v>
      </c>
      <c r="B11" s="63" t="s">
        <v>337</v>
      </c>
      <c r="C11" s="624">
        <v>0</v>
      </c>
    </row>
    <row r="12" spans="1:6" s="68" customFormat="1">
      <c r="A12" s="62">
        <v>6</v>
      </c>
      <c r="B12" s="228" t="s">
        <v>481</v>
      </c>
      <c r="C12" s="624">
        <v>0</v>
      </c>
    </row>
    <row r="13" spans="1:6" s="68" customFormat="1" ht="13.5" thickBot="1">
      <c r="A13" s="64">
        <v>7</v>
      </c>
      <c r="B13" s="231" t="s">
        <v>283</v>
      </c>
      <c r="C13" s="237">
        <f>SUM(C8:C12)</f>
        <v>402572257.54516608</v>
      </c>
    </row>
    <row r="15" spans="1:6" ht="25.5">
      <c r="A15" s="252"/>
      <c r="B15" s="69" t="s">
        <v>482</v>
      </c>
    </row>
    <row r="16" spans="1:6">
      <c r="A16" s="252"/>
      <c r="B16" s="252"/>
    </row>
    <row r="17" spans="1:5" ht="15">
      <c r="A17" s="247"/>
      <c r="B17" s="248"/>
      <c r="C17" s="252"/>
      <c r="D17" s="252"/>
      <c r="E17" s="252"/>
    </row>
    <row r="18" spans="1:5" ht="15">
      <c r="A18" s="253"/>
      <c r="B18" s="254"/>
      <c r="C18" s="252"/>
      <c r="D18" s="252"/>
      <c r="E18" s="252"/>
    </row>
    <row r="19" spans="1:5">
      <c r="A19" s="255"/>
      <c r="B19" s="249"/>
      <c r="C19" s="252"/>
      <c r="D19" s="252"/>
      <c r="E19" s="252"/>
    </row>
    <row r="20" spans="1:5">
      <c r="A20" s="256"/>
      <c r="B20" s="250"/>
      <c r="C20" s="252"/>
      <c r="D20" s="252"/>
      <c r="E20" s="252"/>
    </row>
    <row r="21" spans="1:5">
      <c r="A21" s="256"/>
      <c r="B21" s="254"/>
      <c r="C21" s="252"/>
      <c r="D21" s="252"/>
      <c r="E21" s="252"/>
    </row>
    <row r="22" spans="1:5">
      <c r="A22" s="255"/>
      <c r="B22" s="251"/>
      <c r="C22" s="252"/>
      <c r="D22" s="252"/>
      <c r="E22" s="252"/>
    </row>
    <row r="23" spans="1:5">
      <c r="A23" s="256"/>
      <c r="B23" s="250"/>
      <c r="C23" s="252"/>
      <c r="D23" s="252"/>
      <c r="E23" s="252"/>
    </row>
    <row r="24" spans="1:5">
      <c r="A24" s="256"/>
      <c r="B24" s="250"/>
      <c r="C24" s="252"/>
      <c r="D24" s="252"/>
      <c r="E24" s="252"/>
    </row>
    <row r="25" spans="1:5">
      <c r="A25" s="256"/>
      <c r="B25" s="257"/>
      <c r="C25" s="252"/>
      <c r="D25" s="252"/>
      <c r="E25" s="252"/>
    </row>
    <row r="26" spans="1:5">
      <c r="A26" s="256"/>
      <c r="B26" s="254"/>
      <c r="C26" s="252"/>
      <c r="D26" s="252"/>
      <c r="E26" s="252"/>
    </row>
    <row r="27" spans="1:5">
      <c r="A27" s="252"/>
      <c r="B27" s="258"/>
      <c r="C27" s="252"/>
      <c r="D27" s="252"/>
      <c r="E27" s="252"/>
    </row>
    <row r="28" spans="1:5">
      <c r="A28" s="252"/>
      <c r="B28" s="258"/>
      <c r="C28" s="252"/>
      <c r="D28" s="252"/>
      <c r="E28" s="252"/>
    </row>
    <row r="29" spans="1:5">
      <c r="A29" s="252"/>
      <c r="B29" s="258"/>
      <c r="C29" s="252"/>
      <c r="D29" s="252"/>
      <c r="E29" s="252"/>
    </row>
    <row r="30" spans="1:5">
      <c r="A30" s="252"/>
      <c r="B30" s="258"/>
      <c r="C30" s="252"/>
      <c r="D30" s="252"/>
      <c r="E30" s="252"/>
    </row>
    <row r="31" spans="1:5">
      <c r="A31" s="252"/>
      <c r="B31" s="258"/>
      <c r="C31" s="252"/>
      <c r="D31" s="252"/>
      <c r="E31" s="252"/>
    </row>
    <row r="32" spans="1:5">
      <c r="A32" s="252"/>
      <c r="B32" s="258"/>
      <c r="C32" s="252"/>
      <c r="D32" s="252"/>
      <c r="E32" s="252"/>
    </row>
    <row r="33" spans="1:5">
      <c r="A33" s="252"/>
      <c r="B33" s="258"/>
      <c r="C33" s="252"/>
      <c r="D33" s="252"/>
      <c r="E33" s="252"/>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2uZyQHbPJkEFtU2QMye43Up2XQu7TA0hwzfKlwA3xJc=</DigestValue>
    </Reference>
    <Reference Type="http://www.w3.org/2000/09/xmldsig#Object" URI="#idOfficeObject">
      <DigestMethod Algorithm="http://www.w3.org/2001/04/xmlenc#sha256"/>
      <DigestValue>D/yljrxcSCuy6DHDr+lmL+ZJwII2IJBmOv7JYQew1as=</DigestValue>
    </Reference>
    <Reference Type="http://uri.etsi.org/01903#SignedProperties" URI="#idSignedProperties">
      <Transforms>
        <Transform Algorithm="http://www.w3.org/TR/2001/REC-xml-c14n-20010315"/>
      </Transforms>
      <DigestMethod Algorithm="http://www.w3.org/2001/04/xmlenc#sha256"/>
      <DigestValue>HY2bkv51jJ9KVBktG6E9Lx1JpzdXZHXT8COBfpqPOYo=</DigestValue>
    </Reference>
  </SignedInfo>
  <SignatureValue>JaQF8PwP2X+ajVJ/l7Il5c63N26+/hCJgI1gIH1NTZz/JegnG00h3BtLW0V1LsI68oRI+wm3YYz5
U8E9kYKCdFPNXwe1eq8Cp6i7GdMtuvccNfpj4YdJ3bdJNJz0/8KCTe0qkO33hejm7SfQFowSlPxi
un4lYipvPSIIdQriRP2WLqZ3iaBzaKQjq2E9kjds7UKdJUFJ17LvChOTrO58ku28visAjMgMyVBy
2vMbWpF2/8cJlHUIwszA01JJS4qf/2xEbfQgvo3GXADVd6hnGDameef4CfdegSSgKcSip1qxxvcv
YBA/htaqIVO1/zki7CFFRh01lc21K2JYCoNRgQ==</SignatureValue>
  <KeyInfo>
    <X509Data>
      <X509Certificate>MIIGRjCCBS6gAwIBAgIKL5lrSwADAAIAeDANBgkqhkiG9w0BAQsFADBKMRIwEAYKCZImiZPyLGQBGRYCZ2UxEzARBgoJkiaJk/IsZAEZFgNuYmcxHzAdBgNVBAMTFk5CRyBDbGFzcyAyIElOVCBTdWIgQ0EwHhcNMjExMjIwMDgyODU2WhcNMjMxMjIwMDgyODU2WjBEMR0wGwYDVQQKExRKU0MgVlRCIEJhbmsgR2VvcmdpYTEjMCEGA1UEAxMaQlZUIC0gSXJha2xpIENoYWtobmFzaHZpbGkwggEiMA0GCSqGSIb3DQEBAQUAA4IBDwAwggEKAoIBAQCssuRYSFoPxuXmqsCjOfqVKbm5YCyF0PzfjfvGJ4xfPw0qW2Bi+ZOzcsmn90pukA89DFZ/AR6kQUUX7tC9pUAtp0FzY1/4cr9Ih0O+8GU0jmB2ScQ2YemAFWk5ytThrX5G76dNh1pfkRcFTVpM+kSAavZv00Xrl6QeHXPGeLKLyYlp/nU8ZOrCIIksu34yJPoxn1WQAsrAI6oaHCmDvhfs4iNl78rJr4IvnYeLOEiHtGYweILIBr8G5L+askXqX5uPu+0uPx5+AYTomHy8HOxHqSt7PewyA2YRVqj+1olu58FQTp5c8AjqkiXKI0Uzk0G4GbiXH3LaqEypDb2J887RAgMBAAGjggMyMIIDLjA8BgkrBgEEAYI3FQcELzAtBiUrBgEEAYI3FQjmsmCDjfVEhoGZCYO4oUqDvoRxBIPEkTOEg4hdAgFkAgEjMB0GA1UdJQQWMBQGCCsGAQUFBwMCBggrBgEFBQcDBDALBgNVHQ8EBAMCB4AwJwYJKwYBBAGCNxUKBBowGDAKBggrBgEFBQcDAjAKBggrBgEFBQcDBDAdBgNVHQ4EFgQU/YGwMWiWqBBDDsQkcvS51WqmoU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8EZTVozBBBLppbJZjjKRyaFlSfeOUBOTNiwzECN8L/kRsZhdC42iNdVz/y7fHBu1sBvF1/r1lfv3ZQ+ceq8zBwxd7kqMaMPPIchTB9HB0lecg+viGHfM2N976NYIBBDLlu+dFDeHXzaEjkMwZSZUfn4xEhceZ3ImxbOrwU07EK2l8oTlDLXQGuoIFEpRILH5rdfibh5ebmyPifTSGRxPojGt44kMAKPuODEX2fV0clOngxns9Cc86m/v6MzZeYYYrdmCNe5h3QCMk9ZlYYM2O2AkpZCzW/3fADph37cDcqOxceyQElSvaQoFeDmmIVPqV1XzROnZq6SwtalUzR4v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U4xPJZsSzjoyCzoKZ/j6MvWrgmq/qkiqQ8IAINH5O6g=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AwiOM9ncA6cc0rqZSI8iEwUULulRAxBLRzTVkLVPatA=</DigestValue>
      </Reference>
      <Reference URI="/xl/printerSettings/printerSettings10.bin?ContentType=application/vnd.openxmlformats-officedocument.spreadsheetml.printerSettings">
        <DigestMethod Algorithm="http://www.w3.org/2001/04/xmlenc#sha256"/>
        <DigestValue>70Kgk1pgPBEz8NCs4C3A34Sx1z1X3dhF18DUmqdpBhE=</DigestValue>
      </Reference>
      <Reference URI="/xl/printerSettings/printerSettings11.bin?ContentType=application/vnd.openxmlformats-officedocument.spreadsheetml.printerSettings">
        <DigestMethod Algorithm="http://www.w3.org/2001/04/xmlenc#sha256"/>
        <DigestValue>frKL79WRRCKOxDGRwV8PHGMO305hYhVRfeyJxfLjYto=</DigestValue>
      </Reference>
      <Reference URI="/xl/printerSettings/printerSettings12.bin?ContentType=application/vnd.openxmlformats-officedocument.spreadsheetml.printerSettings">
        <DigestMethod Algorithm="http://www.w3.org/2001/04/xmlenc#sha256"/>
        <DigestValue>Tdzd9/urAoQuMjvKe0Iclgsk7qQrw8OAW2COF5XwFd0=</DigestValue>
      </Reference>
      <Reference URI="/xl/printerSettings/printerSettings13.bin?ContentType=application/vnd.openxmlformats-officedocument.spreadsheetml.printerSettings">
        <DigestMethod Algorithm="http://www.w3.org/2001/04/xmlenc#sha256"/>
        <DigestValue>b7x6PAyft7xh6vl7CwQhkekLdNEcHK1799SYf2AyDh8=</DigestValue>
      </Reference>
      <Reference URI="/xl/printerSettings/printerSettings14.bin?ContentType=application/vnd.openxmlformats-officedocument.spreadsheetml.printerSettings">
        <DigestMethod Algorithm="http://www.w3.org/2001/04/xmlenc#sha256"/>
        <DigestValue>HqHISn9N3dPdJG3ghljtQDNJU2iWZ7H7PkKBWCRr39A=</DigestValue>
      </Reference>
      <Reference URI="/xl/printerSettings/printerSettings15.bin?ContentType=application/vnd.openxmlformats-officedocument.spreadsheetml.printerSettings">
        <DigestMethod Algorithm="http://www.w3.org/2001/04/xmlenc#sha256"/>
        <DigestValue>zRIFsjmR3p5GxvFJ+LOTYE39TUm/pSSpUb7Ku+wJqBw=</DigestValue>
      </Reference>
      <Reference URI="/xl/printerSettings/printerSettings16.bin?ContentType=application/vnd.openxmlformats-officedocument.spreadsheetml.printerSettings">
        <DigestMethod Algorithm="http://www.w3.org/2001/04/xmlenc#sha256"/>
        <DigestValue>cncSmwR724EBITh8Q1xGAnaEZIz6F2/Cm0AntsjmRqM=</DigestValue>
      </Reference>
      <Reference URI="/xl/printerSettings/printerSettings17.bin?ContentType=application/vnd.openxmlformats-officedocument.spreadsheetml.printerSettings">
        <DigestMethod Algorithm="http://www.w3.org/2001/04/xmlenc#sha256"/>
        <DigestValue>zRIFsjmR3p5GxvFJ+LOTYE39TUm/pSSpUb7Ku+wJqBw=</DigestValue>
      </Reference>
      <Reference URI="/xl/printerSettings/printerSettings18.bin?ContentType=application/vnd.openxmlformats-officedocument.spreadsheetml.printerSettings">
        <DigestMethod Algorithm="http://www.w3.org/2001/04/xmlenc#sha256"/>
        <DigestValue>/kSynk3T4x78RJ0RjUcH65LhLRFCcmG+ylJPmO4TPBU=</DigestValue>
      </Reference>
      <Reference URI="/xl/printerSettings/printerSettings19.bin?ContentType=application/vnd.openxmlformats-officedocument.spreadsheetml.printerSettings">
        <DigestMethod Algorithm="http://www.w3.org/2001/04/xmlenc#sha256"/>
        <DigestValue>zRIFsjmR3p5GxvFJ+LOTYE39TUm/pSSpUb7Ku+wJqBw=</DigestValue>
      </Reference>
      <Reference URI="/xl/printerSettings/printerSettings2.bin?ContentType=application/vnd.openxmlformats-officedocument.spreadsheetml.printerSettings">
        <DigestMethod Algorithm="http://www.w3.org/2001/04/xmlenc#sha256"/>
        <DigestValue>rCx+XuoVj1cPgG2UK1QSB+6MR3ZGGI/uv/ybiiXssYo=</DigestValue>
      </Reference>
      <Reference URI="/xl/printerSettings/printerSettings20.bin?ContentType=application/vnd.openxmlformats-officedocument.spreadsheetml.printerSettings">
        <DigestMethod Algorithm="http://www.w3.org/2001/04/xmlenc#sha256"/>
        <DigestValue>fzYmm9GHEA33F6PI/g8s2Lk8GlsNzBZLHSJzD3n1Nf4=</DigestValue>
      </Reference>
      <Reference URI="/xl/printerSettings/printerSettings21.bin?ContentType=application/vnd.openxmlformats-officedocument.spreadsheetml.printerSettings">
        <DigestMethod Algorithm="http://www.w3.org/2001/04/xmlenc#sha256"/>
        <DigestValue>zRIFsjmR3p5GxvFJ+LOTYE39TUm/pSSpUb7Ku+wJqBw=</DigestValue>
      </Reference>
      <Reference URI="/xl/printerSettings/printerSettings22.bin?ContentType=application/vnd.openxmlformats-officedocument.spreadsheetml.printerSettings">
        <DigestMethod Algorithm="http://www.w3.org/2001/04/xmlenc#sha256"/>
        <DigestValue>zRIFsjmR3p5GxvFJ+LOTYE39TUm/pSSpUb7Ku+wJqBw=</DigestValue>
      </Reference>
      <Reference URI="/xl/printerSettings/printerSettings23.bin?ContentType=application/vnd.openxmlformats-officedocument.spreadsheetml.printerSettings">
        <DigestMethod Algorithm="http://www.w3.org/2001/04/xmlenc#sha256"/>
        <DigestValue>m/95UimukjXfCDV/24NHg7pwFhAxBeGZVVkTJXSSYbA=</DigestValue>
      </Reference>
      <Reference URI="/xl/printerSettings/printerSettings24.bin?ContentType=application/vnd.openxmlformats-officedocument.spreadsheetml.printerSettings">
        <DigestMethod Algorithm="http://www.w3.org/2001/04/xmlenc#sha256"/>
        <DigestValue>HqHISn9N3dPdJG3ghljtQDNJU2iWZ7H7PkKBWCRr39A=</DigestValue>
      </Reference>
      <Reference URI="/xl/printerSettings/printerSettings25.bin?ContentType=application/vnd.openxmlformats-officedocument.spreadsheetml.printerSettings">
        <DigestMethod Algorithm="http://www.w3.org/2001/04/xmlenc#sha256"/>
        <DigestValue>EpZhJNvkbPUUfNjCGsSyOY1QiENckwh1TQiy4sXK+Z4=</DigestValue>
      </Reference>
      <Reference URI="/xl/printerSettings/printerSettings26.bin?ContentType=application/vnd.openxmlformats-officedocument.spreadsheetml.printerSettings">
        <DigestMethod Algorithm="http://www.w3.org/2001/04/xmlenc#sha256"/>
        <DigestValue>MAzINbycJV1/0V/X95rCTGHu3aUZaDtHef0xn2IQawo=</DigestValue>
      </Reference>
      <Reference URI="/xl/printerSettings/printerSettings27.bin?ContentType=application/vnd.openxmlformats-officedocument.spreadsheetml.printerSettings">
        <DigestMethod Algorithm="http://www.w3.org/2001/04/xmlenc#sha256"/>
        <DigestValue>ksz7xExUBZF7+XfCI48mMaZhhG0NQHZ/kWnILb4+dNM=</DigestValue>
      </Reference>
      <Reference URI="/xl/printerSettings/printerSettings28.bin?ContentType=application/vnd.openxmlformats-officedocument.spreadsheetml.printerSettings">
        <DigestMethod Algorithm="http://www.w3.org/2001/04/xmlenc#sha256"/>
        <DigestValue>zRIFsjmR3p5GxvFJ+LOTYE39TUm/pSSpUb7Ku+wJqBw=</DigestValue>
      </Reference>
      <Reference URI="/xl/printerSettings/printerSettings29.bin?ContentType=application/vnd.openxmlformats-officedocument.spreadsheetml.printerSettings">
        <DigestMethod Algorithm="http://www.w3.org/2001/04/xmlenc#sha256"/>
        <DigestValue>HqHISn9N3dPdJG3ghljtQDNJU2iWZ7H7PkKBWCRr39A=</DigestValue>
      </Reference>
      <Reference URI="/xl/printerSettings/printerSettings3.bin?ContentType=application/vnd.openxmlformats-officedocument.spreadsheetml.printerSettings">
        <DigestMethod Algorithm="http://www.w3.org/2001/04/xmlenc#sha256"/>
        <DigestValue>C4Kct2lzLq4M1jwAHYuE/X6ZaIPDcocNI9DuYb6nqfw=</DigestValue>
      </Reference>
      <Reference URI="/xl/printerSettings/printerSettings4.bin?ContentType=application/vnd.openxmlformats-officedocument.spreadsheetml.printerSettings">
        <DigestMethod Algorithm="http://www.w3.org/2001/04/xmlenc#sha256"/>
        <DigestValue>b7x6PAyft7xh6vl7CwQhkekLdNEcHK1799SYf2AyDh8=</DigestValue>
      </Reference>
      <Reference URI="/xl/printerSettings/printerSettings5.bin?ContentType=application/vnd.openxmlformats-officedocument.spreadsheetml.printerSettings">
        <DigestMethod Algorithm="http://www.w3.org/2001/04/xmlenc#sha256"/>
        <DigestValue>HqHISn9N3dPdJG3ghljtQDNJU2iWZ7H7PkKBWCRr39A=</DigestValue>
      </Reference>
      <Reference URI="/xl/printerSettings/printerSettings6.bin?ContentType=application/vnd.openxmlformats-officedocument.spreadsheetml.printerSettings">
        <DigestMethod Algorithm="http://www.w3.org/2001/04/xmlenc#sha256"/>
        <DigestValue>HqHISn9N3dPdJG3ghljtQDNJU2iWZ7H7PkKBWCRr39A=</DigestValue>
      </Reference>
      <Reference URI="/xl/printerSettings/printerSettings7.bin?ContentType=application/vnd.openxmlformats-officedocument.spreadsheetml.printerSettings">
        <DigestMethod Algorithm="http://www.w3.org/2001/04/xmlenc#sha256"/>
        <DigestValue>zRIFsjmR3p5GxvFJ+LOTYE39TUm/pSSpUb7Ku+wJqBw=</DigestValue>
      </Reference>
      <Reference URI="/xl/printerSettings/printerSettings8.bin?ContentType=application/vnd.openxmlformats-officedocument.spreadsheetml.printerSettings">
        <DigestMethod Algorithm="http://www.w3.org/2001/04/xmlenc#sha256"/>
        <DigestValue>HqHISn9N3dPdJG3ghljtQDNJU2iWZ7H7PkKBWCRr39A=</DigestValue>
      </Reference>
      <Reference URI="/xl/printerSettings/printerSettings9.bin?ContentType=application/vnd.openxmlformats-officedocument.spreadsheetml.printerSettings">
        <DigestMethod Algorithm="http://www.w3.org/2001/04/xmlenc#sha256"/>
        <DigestValue>HqHISn9N3dPdJG3ghljtQDNJU2iWZ7H7PkKBWCRr39A=</DigestValue>
      </Reference>
      <Reference URI="/xl/sharedStrings.xml?ContentType=application/vnd.openxmlformats-officedocument.spreadsheetml.sharedStrings+xml">
        <DigestMethod Algorithm="http://www.w3.org/2001/04/xmlenc#sha256"/>
        <DigestValue>yN/zr0J+Zn2kXojX8VWGk9AMeQ1YQ0Jbks3QCuOLRNk=</DigestValue>
      </Reference>
      <Reference URI="/xl/styles.xml?ContentType=application/vnd.openxmlformats-officedocument.spreadsheetml.styles+xml">
        <DigestMethod Algorithm="http://www.w3.org/2001/04/xmlenc#sha256"/>
        <DigestValue>RW5LID4XD/MKmR5UA2VmvNaTQyinjiuA38CzWShvM1I=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+2fumuWmC1k3Ak/GwVJsRjpBo8y3hx4cFjC06EtoLrM=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UyRCSk8YmR4RJlUfdUlVF02d68uv8Jyp3wSyn8+LIgo=</DigestValue>
      </Reference>
      <Reference URI="/xl/worksheets/sheet10.xml?ContentType=application/vnd.openxmlformats-officedocument.spreadsheetml.worksheet+xml">
        <DigestMethod Algorithm="http://www.w3.org/2001/04/xmlenc#sha256"/>
        <DigestValue>Nj6BuW0eiUWF8Twjblb3qCF8wOsrnGDFKNu0wTPUayw=</DigestValue>
      </Reference>
      <Reference URI="/xl/worksheets/sheet11.xml?ContentType=application/vnd.openxmlformats-officedocument.spreadsheetml.worksheet+xml">
        <DigestMethod Algorithm="http://www.w3.org/2001/04/xmlenc#sha256"/>
        <DigestValue>+kfAzZeu8Ryb5DMBseipk+SIzWr0CbtI2P3EUz6yLJE=</DigestValue>
      </Reference>
      <Reference URI="/xl/worksheets/sheet12.xml?ContentType=application/vnd.openxmlformats-officedocument.spreadsheetml.worksheet+xml">
        <DigestMethod Algorithm="http://www.w3.org/2001/04/xmlenc#sha256"/>
        <DigestValue>myRSeYx05nQjbp1y9y51mqY1oD+3ZCSgRtDfGcu0tj8=</DigestValue>
      </Reference>
      <Reference URI="/xl/worksheets/sheet13.xml?ContentType=application/vnd.openxmlformats-officedocument.spreadsheetml.worksheet+xml">
        <DigestMethod Algorithm="http://www.w3.org/2001/04/xmlenc#sha256"/>
        <DigestValue>yCMj/JZdoUwuoud2+GUiZR0KEDIuD0MLvKHbwXlGE/4=</DigestValue>
      </Reference>
      <Reference URI="/xl/worksheets/sheet14.xml?ContentType=application/vnd.openxmlformats-officedocument.spreadsheetml.worksheet+xml">
        <DigestMethod Algorithm="http://www.w3.org/2001/04/xmlenc#sha256"/>
        <DigestValue>2OOWRyp2UtPLuRG4FgW1GDrzdtUoGclsap8XSQ/gI3M=</DigestValue>
      </Reference>
      <Reference URI="/xl/worksheets/sheet15.xml?ContentType=application/vnd.openxmlformats-officedocument.spreadsheetml.worksheet+xml">
        <DigestMethod Algorithm="http://www.w3.org/2001/04/xmlenc#sha256"/>
        <DigestValue>juVPY+G4B3LGw5pXaiqcMZKQgGD+Vunc1zZOxubGZIY=</DigestValue>
      </Reference>
      <Reference URI="/xl/worksheets/sheet16.xml?ContentType=application/vnd.openxmlformats-officedocument.spreadsheetml.worksheet+xml">
        <DigestMethod Algorithm="http://www.w3.org/2001/04/xmlenc#sha256"/>
        <DigestValue>w5mNbGYBHdhpdcTq7mnCRL4tF/GMDMs6wdCAjDROREQ=</DigestValue>
      </Reference>
      <Reference URI="/xl/worksheets/sheet17.xml?ContentType=application/vnd.openxmlformats-officedocument.spreadsheetml.worksheet+xml">
        <DigestMethod Algorithm="http://www.w3.org/2001/04/xmlenc#sha256"/>
        <DigestValue>tEgNA0tl5SWgWSFZAF7vPNtZKKnCsatVZPVpBK/vLLg=</DigestValue>
      </Reference>
      <Reference URI="/xl/worksheets/sheet18.xml?ContentType=application/vnd.openxmlformats-officedocument.spreadsheetml.worksheet+xml">
        <DigestMethod Algorithm="http://www.w3.org/2001/04/xmlenc#sha256"/>
        <DigestValue>oSC4HSdQJ7kd6T8BTre6zrBdEA0pE0CT2PX5139JVsM=</DigestValue>
      </Reference>
      <Reference URI="/xl/worksheets/sheet19.xml?ContentType=application/vnd.openxmlformats-officedocument.spreadsheetml.worksheet+xml">
        <DigestMethod Algorithm="http://www.w3.org/2001/04/xmlenc#sha256"/>
        <DigestValue>mtdPUE6eUIltCijN5nZmILa1jrtS1paG7OuZVzUGsQg=</DigestValue>
      </Reference>
      <Reference URI="/xl/worksheets/sheet2.xml?ContentType=application/vnd.openxmlformats-officedocument.spreadsheetml.worksheet+xml">
        <DigestMethod Algorithm="http://www.w3.org/2001/04/xmlenc#sha256"/>
        <DigestValue>d35+I+Uu9WB/zXSZpdFYpu5Md6CTNsT93/6CjKN9oNs=</DigestValue>
      </Reference>
      <Reference URI="/xl/worksheets/sheet20.xml?ContentType=application/vnd.openxmlformats-officedocument.spreadsheetml.worksheet+xml">
        <DigestMethod Algorithm="http://www.w3.org/2001/04/xmlenc#sha256"/>
        <DigestValue>GLuZkbDkF/Pyc3byNOMtMzk8mgNtP5XAw/e3BBNi5zU=</DigestValue>
      </Reference>
      <Reference URI="/xl/worksheets/sheet21.xml?ContentType=application/vnd.openxmlformats-officedocument.spreadsheetml.worksheet+xml">
        <DigestMethod Algorithm="http://www.w3.org/2001/04/xmlenc#sha256"/>
        <DigestValue>MFOHNUpDLpVYFLi7RBLJFwo+JaKg2IJbwu87+NMJxmc=</DigestValue>
      </Reference>
      <Reference URI="/xl/worksheets/sheet22.xml?ContentType=application/vnd.openxmlformats-officedocument.spreadsheetml.worksheet+xml">
        <DigestMethod Algorithm="http://www.w3.org/2001/04/xmlenc#sha256"/>
        <DigestValue>BRqGFKpixmfuw+uf5nBX5zzbF7rk17q5aFOZJarKkXI=</DigestValue>
      </Reference>
      <Reference URI="/xl/worksheets/sheet23.xml?ContentType=application/vnd.openxmlformats-officedocument.spreadsheetml.worksheet+xml">
        <DigestMethod Algorithm="http://www.w3.org/2001/04/xmlenc#sha256"/>
        <DigestValue>3H+SG/LllsgNjNb9BCovksctC1nxM3wHSpX0zOSJDg4=</DigestValue>
      </Reference>
      <Reference URI="/xl/worksheets/sheet24.xml?ContentType=application/vnd.openxmlformats-officedocument.spreadsheetml.worksheet+xml">
        <DigestMethod Algorithm="http://www.w3.org/2001/04/xmlenc#sha256"/>
        <DigestValue>6tsoJyDFfu0GzAV2atO51BCfL4K5zqT0DJhFzi1RYA8=</DigestValue>
      </Reference>
      <Reference URI="/xl/worksheets/sheet25.xml?ContentType=application/vnd.openxmlformats-officedocument.spreadsheetml.worksheet+xml">
        <DigestMethod Algorithm="http://www.w3.org/2001/04/xmlenc#sha256"/>
        <DigestValue>TJowLReRweniwbbUA9bQOtnpeQXwuSw9dmAXlyyF1NA=</DigestValue>
      </Reference>
      <Reference URI="/xl/worksheets/sheet26.xml?ContentType=application/vnd.openxmlformats-officedocument.spreadsheetml.worksheet+xml">
        <DigestMethod Algorithm="http://www.w3.org/2001/04/xmlenc#sha256"/>
        <DigestValue>2UHFkOQYEYBOLVWHLciH8NXVABTmgAZmzKbEsT4P1U8=</DigestValue>
      </Reference>
      <Reference URI="/xl/worksheets/sheet27.xml?ContentType=application/vnd.openxmlformats-officedocument.spreadsheetml.worksheet+xml">
        <DigestMethod Algorithm="http://www.w3.org/2001/04/xmlenc#sha256"/>
        <DigestValue>ZMw57H9mJXFsm0/P7bvKpJhr5nOVJQYM0U4XdysZhfg=</DigestValue>
      </Reference>
      <Reference URI="/xl/worksheets/sheet28.xml?ContentType=application/vnd.openxmlformats-officedocument.spreadsheetml.worksheet+xml">
        <DigestMethod Algorithm="http://www.w3.org/2001/04/xmlenc#sha256"/>
        <DigestValue>qp/r8B40CzhbLkeKICUkOOHXEeLpMVr0IKauuseVSoM=</DigestValue>
      </Reference>
      <Reference URI="/xl/worksheets/sheet29.xml?ContentType=application/vnd.openxmlformats-officedocument.spreadsheetml.worksheet+xml">
        <DigestMethod Algorithm="http://www.w3.org/2001/04/xmlenc#sha256"/>
        <DigestValue>4Sq8bMrX5rQlT9WzWaZh+nW4fQsx2Gm2QvPN0RFO2K8=</DigestValue>
      </Reference>
      <Reference URI="/xl/worksheets/sheet3.xml?ContentType=application/vnd.openxmlformats-officedocument.spreadsheetml.worksheet+xml">
        <DigestMethod Algorithm="http://www.w3.org/2001/04/xmlenc#sha256"/>
        <DigestValue>NCIa5sjE9IWziFnDdy7tQwjrZm2NswtvuKfGcN/ufQM=</DigestValue>
      </Reference>
      <Reference URI="/xl/worksheets/sheet4.xml?ContentType=application/vnd.openxmlformats-officedocument.spreadsheetml.worksheet+xml">
        <DigestMethod Algorithm="http://www.w3.org/2001/04/xmlenc#sha256"/>
        <DigestValue>YSqukNyvhaTrbQ9EhKVmC/yujxMl+J6qURnHKuYRaBw=</DigestValue>
      </Reference>
      <Reference URI="/xl/worksheets/sheet5.xml?ContentType=application/vnd.openxmlformats-officedocument.spreadsheetml.worksheet+xml">
        <DigestMethod Algorithm="http://www.w3.org/2001/04/xmlenc#sha256"/>
        <DigestValue>Ya1tr5Xib/TNpQZx6OZlM/X9/KXriRkP6FfPflSsjTo=</DigestValue>
      </Reference>
      <Reference URI="/xl/worksheets/sheet6.xml?ContentType=application/vnd.openxmlformats-officedocument.spreadsheetml.worksheet+xml">
        <DigestMethod Algorithm="http://www.w3.org/2001/04/xmlenc#sha256"/>
        <DigestValue>1mGNXzs2m/2KbKSpjSmZHYcX5dmIQ/cZsSyJZp4Z9oo=</DigestValue>
      </Reference>
      <Reference URI="/xl/worksheets/sheet7.xml?ContentType=application/vnd.openxmlformats-officedocument.spreadsheetml.worksheet+xml">
        <DigestMethod Algorithm="http://www.w3.org/2001/04/xmlenc#sha256"/>
        <DigestValue>G8rMdJZAoWE+lX0lRZIwnfNs2Y+SUkgNp2X7iasa0VQ=</DigestValue>
      </Reference>
      <Reference URI="/xl/worksheets/sheet8.xml?ContentType=application/vnd.openxmlformats-officedocument.spreadsheetml.worksheet+xml">
        <DigestMethod Algorithm="http://www.w3.org/2001/04/xmlenc#sha256"/>
        <DigestValue>DfN0oizgyT8t8jxPo1kG0SCteHt/Aw0A5sNCZNiGqVc=</DigestValue>
      </Reference>
      <Reference URI="/xl/worksheets/sheet9.xml?ContentType=application/vnd.openxmlformats-officedocument.spreadsheetml.worksheet+xml">
        <DigestMethod Algorithm="http://www.w3.org/2001/04/xmlenc#sha256"/>
        <DigestValue>69uNg37ZWxdyu7dK2HY2YQXb+SbcQkkX5N7VuFy2lc4=</DigestValue>
      </Reference>
    </Manifest>
    <SignatureProperties>
      <SignatureProperty Id="idSignatureTime" Target="#idPackageSignature">
        <mdssi:SignatureTime xmlns:mdssi="http://schemas.openxmlformats.org/package/2006/digital-signature">
          <mdssi:Format>YYYY-MM-DDThh:mm:ssTZD</mdssi:Format>
          <mdssi:Value>2023-10-31T20:26:05Z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pilar3</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2023-10-31T20:26:05Z</xd:SigningTime>
          <xd:SigningCertificate>
            <xd:Cert>
              <xd:CertDigest>
                <DigestMethod Algorithm="http://www.w3.org/2001/04/xmlenc#sha256"/>
                <DigestValue>XGoep+08PsTsH5VhkSdPnkbfp4zfFNmyK2jG8znVFhY=</DigestValue>
              </xd:CertDigest>
              <xd:IssuerSerial>
                <X509IssuerName>CN=NBG Class 2 INT Sub CA, DC=nbg, DC=ge</X509IssuerName>
                <X509SerialNumber>224781307811349083062392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pilar3</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pP4TFUOejhtaar2r/M9F5Gx4OcmSAd8lg2BHn4dTv2k=</DigestValue>
    </Reference>
    <Reference Type="http://www.w3.org/2000/09/xmldsig#Object" URI="#idOfficeObject">
      <DigestMethod Algorithm="http://www.w3.org/2001/04/xmlenc#sha256"/>
      <DigestValue>D/yljrxcSCuy6DHDr+lmL+ZJwII2IJBmOv7JYQew1as=</DigestValue>
    </Reference>
    <Reference Type="http://uri.etsi.org/01903#SignedProperties" URI="#idSignedProperties">
      <Transforms>
        <Transform Algorithm="http://www.w3.org/TR/2001/REC-xml-c14n-20010315"/>
      </Transforms>
      <DigestMethod Algorithm="http://www.w3.org/2001/04/xmlenc#sha256"/>
      <DigestValue>3ZKsleke+VcWXrukTkwp/FXaTXOM/joW6b0Jjt7jvBM=</DigestValue>
    </Reference>
  </SignedInfo>
  <SignatureValue>ATTAF9vwHtTdDxs+xXlaLc+M7xeb3ybx4J0I2dl2UM6M6iHtk/t/3A8eXeYlVc9nIiSY+67mnyLp
bYEbKwzU7TBk9xPolN8o/H+HSIFf6/bknOarRKG8RvosiHPtv3ak5Xny/UVFpBDLwXd/L+yoBGmi
Kyoe7b1zSKhYl30exJNlEEFoWJkvODZn2Bqx0AB7Pj/bfxsRWYCJuNHMXAU6rW8vgvFzeTec79L4
+fRWnN143VLPJ07CfkS5YOaveYDTTfNDTO/DKMbXnnlAajk4VmBdmD7utEphM/7KAuzeZ6eJXRHg
9wtG0USyWLgPJWpvLrzBQGIcu9u7mgOxEBrJdA==</SignatureValue>
  <KeyInfo>
    <X509Data>
      <X509Certificate>MIIGRzCCBS+gAwIBAgIKL5UFtgADAAIAdzANBgkqhkiG9w0BAQsFADBKMRIwEAYKCZImiZPyLGQBGRYCZ2UxEzARBgoJkiaJk/IsZAEZFgNuYmcxHzAdBgNVBAMTFk5CRyBDbGFzcyAyIElOVCBTdWIgQ0EwHhcNMjExMjIwMDgyNDA4WhcNMjMxMjIwMDgyNDA4WjBFMR0wGwYDVQQKExRKU0MgVlRCIEJhbmsgR2VvcmdpYTEkMCIGA1UEAxMbQlZUIC0gTWFtdWthIE1lbnRlc2hhc2h2aWxpMIIBIjANBgkqhkiG9w0BAQEFAAOCAQ8AMIIBCgKCAQEAukNGwPwlVVyIzpiXh2jcANjSLiwzyGLuFNpQp4Hlgzc04ePNxPc8hECkoE2gGb8DvARrW6yYR6qdqj3TIAnZxSMjdhMccfvDoo3HUS7Jl8iEw+4bRu24MZBgNBJbT8dXLdXfesj316BuWzW32BNTWbcEGUFeoIbqyqf3KsDg979mfi9ndSKr0dTjc2RuA+/sszk/uT+JbP+YD2JL8Pa52nQdslEk/d+j8UW7IRolnyJo3LSOfOnGUWttzCrmKopkaWDsl6oCbxupTISjrKpUDNZh5DyLxjU9O9Ha2OLkBiY2Vg0MDAkXELWSX1m3ODD08mCAZ3FgwHqlNjSfAc+WTQIDAQABo4IDMjCCAy4wPAYJKwYBBAGCNxUHBC8wLQYlKwYBBAGCNxUI5rJgg431RIaBmQmDuKFKg76EcQSDxJEzhIOIXQIBZAIBIzAdBgNVHSUEFjAUBggrBgEFBQcDAgYIKwYBBQUHAwQwCwYDVR0PBAQDAgeAMCcGCSsGAQQBgjcVCgQaMBgwCgYIKwYBBQUHAwIwCgYIKwYBBQUHAwQwHQYDVR0OBBYEFPnWUjjrTlx/+vsRdUDK6QGdOAV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U2Un56YwBAx+5XdshLOE/Z1b3P/qz9nfxsjYTKLArYGmsqt1LwfJLlS9dYVgU3ywqQwI5LT0Vo5617qDltZXveFnKP9IbYRbbPrDoM9FhXkdTNbq1Tt7ZrvfqicCSHDK+cVBQlKpoWG/kqhvWLdA2kfOKfzVm4JOTCvQwFUC2/P2EmW518zT026Gt3oh4Bg+AySBifS05C6nW5ZUHkZ8yJF+8UUr16i0JapMfvt6qDNv0sFbDzcPWf45IueWUFq2IZXp0Wmf1wMsv+BLX6aLHrwCMcvT3eD4wsyYDpkF9ao7EkU7+MHUf6pX/lYxQ4ckg+1dtiV8l68JUmm2x2ns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U4xPJZsSzjoyCzoKZ/j6MvWrgmq/qkiqQ8IAINH5O6g=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AwiOM9ncA6cc0rqZSI8iEwUULulRAxBLRzTVkLVPatA=</DigestValue>
      </Reference>
      <Reference URI="/xl/printerSettings/printerSettings10.bin?ContentType=application/vnd.openxmlformats-officedocument.spreadsheetml.printerSettings">
        <DigestMethod Algorithm="http://www.w3.org/2001/04/xmlenc#sha256"/>
        <DigestValue>70Kgk1pgPBEz8NCs4C3A34Sx1z1X3dhF18DUmqdpBhE=</DigestValue>
      </Reference>
      <Reference URI="/xl/printerSettings/printerSettings11.bin?ContentType=application/vnd.openxmlformats-officedocument.spreadsheetml.printerSettings">
        <DigestMethod Algorithm="http://www.w3.org/2001/04/xmlenc#sha256"/>
        <DigestValue>frKL79WRRCKOxDGRwV8PHGMO305hYhVRfeyJxfLjYto=</DigestValue>
      </Reference>
      <Reference URI="/xl/printerSettings/printerSettings12.bin?ContentType=application/vnd.openxmlformats-officedocument.spreadsheetml.printerSettings">
        <DigestMethod Algorithm="http://www.w3.org/2001/04/xmlenc#sha256"/>
        <DigestValue>Tdzd9/urAoQuMjvKe0Iclgsk7qQrw8OAW2COF5XwFd0=</DigestValue>
      </Reference>
      <Reference URI="/xl/printerSettings/printerSettings13.bin?ContentType=application/vnd.openxmlformats-officedocument.spreadsheetml.printerSettings">
        <DigestMethod Algorithm="http://www.w3.org/2001/04/xmlenc#sha256"/>
        <DigestValue>b7x6PAyft7xh6vl7CwQhkekLdNEcHK1799SYf2AyDh8=</DigestValue>
      </Reference>
      <Reference URI="/xl/printerSettings/printerSettings14.bin?ContentType=application/vnd.openxmlformats-officedocument.spreadsheetml.printerSettings">
        <DigestMethod Algorithm="http://www.w3.org/2001/04/xmlenc#sha256"/>
        <DigestValue>HqHISn9N3dPdJG3ghljtQDNJU2iWZ7H7PkKBWCRr39A=</DigestValue>
      </Reference>
      <Reference URI="/xl/printerSettings/printerSettings15.bin?ContentType=application/vnd.openxmlformats-officedocument.spreadsheetml.printerSettings">
        <DigestMethod Algorithm="http://www.w3.org/2001/04/xmlenc#sha256"/>
        <DigestValue>zRIFsjmR3p5GxvFJ+LOTYE39TUm/pSSpUb7Ku+wJqBw=</DigestValue>
      </Reference>
      <Reference URI="/xl/printerSettings/printerSettings16.bin?ContentType=application/vnd.openxmlformats-officedocument.spreadsheetml.printerSettings">
        <DigestMethod Algorithm="http://www.w3.org/2001/04/xmlenc#sha256"/>
        <DigestValue>cncSmwR724EBITh8Q1xGAnaEZIz6F2/Cm0AntsjmRqM=</DigestValue>
      </Reference>
      <Reference URI="/xl/printerSettings/printerSettings17.bin?ContentType=application/vnd.openxmlformats-officedocument.spreadsheetml.printerSettings">
        <DigestMethod Algorithm="http://www.w3.org/2001/04/xmlenc#sha256"/>
        <DigestValue>zRIFsjmR3p5GxvFJ+LOTYE39TUm/pSSpUb7Ku+wJqBw=</DigestValue>
      </Reference>
      <Reference URI="/xl/printerSettings/printerSettings18.bin?ContentType=application/vnd.openxmlformats-officedocument.spreadsheetml.printerSettings">
        <DigestMethod Algorithm="http://www.w3.org/2001/04/xmlenc#sha256"/>
        <DigestValue>/kSynk3T4x78RJ0RjUcH65LhLRFCcmG+ylJPmO4TPBU=</DigestValue>
      </Reference>
      <Reference URI="/xl/printerSettings/printerSettings19.bin?ContentType=application/vnd.openxmlformats-officedocument.spreadsheetml.printerSettings">
        <DigestMethod Algorithm="http://www.w3.org/2001/04/xmlenc#sha256"/>
        <DigestValue>zRIFsjmR3p5GxvFJ+LOTYE39TUm/pSSpUb7Ku+wJqBw=</DigestValue>
      </Reference>
      <Reference URI="/xl/printerSettings/printerSettings2.bin?ContentType=application/vnd.openxmlformats-officedocument.spreadsheetml.printerSettings">
        <DigestMethod Algorithm="http://www.w3.org/2001/04/xmlenc#sha256"/>
        <DigestValue>rCx+XuoVj1cPgG2UK1QSB+6MR3ZGGI/uv/ybiiXssYo=</DigestValue>
      </Reference>
      <Reference URI="/xl/printerSettings/printerSettings20.bin?ContentType=application/vnd.openxmlformats-officedocument.spreadsheetml.printerSettings">
        <DigestMethod Algorithm="http://www.w3.org/2001/04/xmlenc#sha256"/>
        <DigestValue>fzYmm9GHEA33F6PI/g8s2Lk8GlsNzBZLHSJzD3n1Nf4=</DigestValue>
      </Reference>
      <Reference URI="/xl/printerSettings/printerSettings21.bin?ContentType=application/vnd.openxmlformats-officedocument.spreadsheetml.printerSettings">
        <DigestMethod Algorithm="http://www.w3.org/2001/04/xmlenc#sha256"/>
        <DigestValue>zRIFsjmR3p5GxvFJ+LOTYE39TUm/pSSpUb7Ku+wJqBw=</DigestValue>
      </Reference>
      <Reference URI="/xl/printerSettings/printerSettings22.bin?ContentType=application/vnd.openxmlformats-officedocument.spreadsheetml.printerSettings">
        <DigestMethod Algorithm="http://www.w3.org/2001/04/xmlenc#sha256"/>
        <DigestValue>zRIFsjmR3p5GxvFJ+LOTYE39TUm/pSSpUb7Ku+wJqBw=</DigestValue>
      </Reference>
      <Reference URI="/xl/printerSettings/printerSettings23.bin?ContentType=application/vnd.openxmlformats-officedocument.spreadsheetml.printerSettings">
        <DigestMethod Algorithm="http://www.w3.org/2001/04/xmlenc#sha256"/>
        <DigestValue>m/95UimukjXfCDV/24NHg7pwFhAxBeGZVVkTJXSSYbA=</DigestValue>
      </Reference>
      <Reference URI="/xl/printerSettings/printerSettings24.bin?ContentType=application/vnd.openxmlformats-officedocument.spreadsheetml.printerSettings">
        <DigestMethod Algorithm="http://www.w3.org/2001/04/xmlenc#sha256"/>
        <DigestValue>HqHISn9N3dPdJG3ghljtQDNJU2iWZ7H7PkKBWCRr39A=</DigestValue>
      </Reference>
      <Reference URI="/xl/printerSettings/printerSettings25.bin?ContentType=application/vnd.openxmlformats-officedocument.spreadsheetml.printerSettings">
        <DigestMethod Algorithm="http://www.w3.org/2001/04/xmlenc#sha256"/>
        <DigestValue>EpZhJNvkbPUUfNjCGsSyOY1QiENckwh1TQiy4sXK+Z4=</DigestValue>
      </Reference>
      <Reference URI="/xl/printerSettings/printerSettings26.bin?ContentType=application/vnd.openxmlformats-officedocument.spreadsheetml.printerSettings">
        <DigestMethod Algorithm="http://www.w3.org/2001/04/xmlenc#sha256"/>
        <DigestValue>MAzINbycJV1/0V/X95rCTGHu3aUZaDtHef0xn2IQawo=</DigestValue>
      </Reference>
      <Reference URI="/xl/printerSettings/printerSettings27.bin?ContentType=application/vnd.openxmlformats-officedocument.spreadsheetml.printerSettings">
        <DigestMethod Algorithm="http://www.w3.org/2001/04/xmlenc#sha256"/>
        <DigestValue>ksz7xExUBZF7+XfCI48mMaZhhG0NQHZ/kWnILb4+dNM=</DigestValue>
      </Reference>
      <Reference URI="/xl/printerSettings/printerSettings28.bin?ContentType=application/vnd.openxmlformats-officedocument.spreadsheetml.printerSettings">
        <DigestMethod Algorithm="http://www.w3.org/2001/04/xmlenc#sha256"/>
        <DigestValue>zRIFsjmR3p5GxvFJ+LOTYE39TUm/pSSpUb7Ku+wJqBw=</DigestValue>
      </Reference>
      <Reference URI="/xl/printerSettings/printerSettings29.bin?ContentType=application/vnd.openxmlformats-officedocument.spreadsheetml.printerSettings">
        <DigestMethod Algorithm="http://www.w3.org/2001/04/xmlenc#sha256"/>
        <DigestValue>HqHISn9N3dPdJG3ghljtQDNJU2iWZ7H7PkKBWCRr39A=</DigestValue>
      </Reference>
      <Reference URI="/xl/printerSettings/printerSettings3.bin?ContentType=application/vnd.openxmlformats-officedocument.spreadsheetml.printerSettings">
        <DigestMethod Algorithm="http://www.w3.org/2001/04/xmlenc#sha256"/>
        <DigestValue>C4Kct2lzLq4M1jwAHYuE/X6ZaIPDcocNI9DuYb6nqfw=</DigestValue>
      </Reference>
      <Reference URI="/xl/printerSettings/printerSettings4.bin?ContentType=application/vnd.openxmlformats-officedocument.spreadsheetml.printerSettings">
        <DigestMethod Algorithm="http://www.w3.org/2001/04/xmlenc#sha256"/>
        <DigestValue>b7x6PAyft7xh6vl7CwQhkekLdNEcHK1799SYf2AyDh8=</DigestValue>
      </Reference>
      <Reference URI="/xl/printerSettings/printerSettings5.bin?ContentType=application/vnd.openxmlformats-officedocument.spreadsheetml.printerSettings">
        <DigestMethod Algorithm="http://www.w3.org/2001/04/xmlenc#sha256"/>
        <DigestValue>HqHISn9N3dPdJG3ghljtQDNJU2iWZ7H7PkKBWCRr39A=</DigestValue>
      </Reference>
      <Reference URI="/xl/printerSettings/printerSettings6.bin?ContentType=application/vnd.openxmlformats-officedocument.spreadsheetml.printerSettings">
        <DigestMethod Algorithm="http://www.w3.org/2001/04/xmlenc#sha256"/>
        <DigestValue>HqHISn9N3dPdJG3ghljtQDNJU2iWZ7H7PkKBWCRr39A=</DigestValue>
      </Reference>
      <Reference URI="/xl/printerSettings/printerSettings7.bin?ContentType=application/vnd.openxmlformats-officedocument.spreadsheetml.printerSettings">
        <DigestMethod Algorithm="http://www.w3.org/2001/04/xmlenc#sha256"/>
        <DigestValue>zRIFsjmR3p5GxvFJ+LOTYE39TUm/pSSpUb7Ku+wJqBw=</DigestValue>
      </Reference>
      <Reference URI="/xl/printerSettings/printerSettings8.bin?ContentType=application/vnd.openxmlformats-officedocument.spreadsheetml.printerSettings">
        <DigestMethod Algorithm="http://www.w3.org/2001/04/xmlenc#sha256"/>
        <DigestValue>HqHISn9N3dPdJG3ghljtQDNJU2iWZ7H7PkKBWCRr39A=</DigestValue>
      </Reference>
      <Reference URI="/xl/printerSettings/printerSettings9.bin?ContentType=application/vnd.openxmlformats-officedocument.spreadsheetml.printerSettings">
        <DigestMethod Algorithm="http://www.w3.org/2001/04/xmlenc#sha256"/>
        <DigestValue>HqHISn9N3dPdJG3ghljtQDNJU2iWZ7H7PkKBWCRr39A=</DigestValue>
      </Reference>
      <Reference URI="/xl/sharedStrings.xml?ContentType=application/vnd.openxmlformats-officedocument.spreadsheetml.sharedStrings+xml">
        <DigestMethod Algorithm="http://www.w3.org/2001/04/xmlenc#sha256"/>
        <DigestValue>yN/zr0J+Zn2kXojX8VWGk9AMeQ1YQ0Jbks3QCuOLRNk=</DigestValue>
      </Reference>
      <Reference URI="/xl/styles.xml?ContentType=application/vnd.openxmlformats-officedocument.spreadsheetml.styles+xml">
        <DigestMethod Algorithm="http://www.w3.org/2001/04/xmlenc#sha256"/>
        <DigestValue>RW5LID4XD/MKmR5UA2VmvNaTQyinjiuA38CzWShvM1I=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+2fumuWmC1k3Ak/GwVJsRjpBo8y3hx4cFjC06EtoLrM=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UyRCSk8YmR4RJlUfdUlVF02d68uv8Jyp3wSyn8+LIgo=</DigestValue>
      </Reference>
      <Reference URI="/xl/worksheets/sheet10.xml?ContentType=application/vnd.openxmlformats-officedocument.spreadsheetml.worksheet+xml">
        <DigestMethod Algorithm="http://www.w3.org/2001/04/xmlenc#sha256"/>
        <DigestValue>Nj6BuW0eiUWF8Twjblb3qCF8wOsrnGDFKNu0wTPUayw=</DigestValue>
      </Reference>
      <Reference URI="/xl/worksheets/sheet11.xml?ContentType=application/vnd.openxmlformats-officedocument.spreadsheetml.worksheet+xml">
        <DigestMethod Algorithm="http://www.w3.org/2001/04/xmlenc#sha256"/>
        <DigestValue>+kfAzZeu8Ryb5DMBseipk+SIzWr0CbtI2P3EUz6yLJE=</DigestValue>
      </Reference>
      <Reference URI="/xl/worksheets/sheet12.xml?ContentType=application/vnd.openxmlformats-officedocument.spreadsheetml.worksheet+xml">
        <DigestMethod Algorithm="http://www.w3.org/2001/04/xmlenc#sha256"/>
        <DigestValue>myRSeYx05nQjbp1y9y51mqY1oD+3ZCSgRtDfGcu0tj8=</DigestValue>
      </Reference>
      <Reference URI="/xl/worksheets/sheet13.xml?ContentType=application/vnd.openxmlformats-officedocument.spreadsheetml.worksheet+xml">
        <DigestMethod Algorithm="http://www.w3.org/2001/04/xmlenc#sha256"/>
        <DigestValue>yCMj/JZdoUwuoud2+GUiZR0KEDIuD0MLvKHbwXlGE/4=</DigestValue>
      </Reference>
      <Reference URI="/xl/worksheets/sheet14.xml?ContentType=application/vnd.openxmlformats-officedocument.spreadsheetml.worksheet+xml">
        <DigestMethod Algorithm="http://www.w3.org/2001/04/xmlenc#sha256"/>
        <DigestValue>2OOWRyp2UtPLuRG4FgW1GDrzdtUoGclsap8XSQ/gI3M=</DigestValue>
      </Reference>
      <Reference URI="/xl/worksheets/sheet15.xml?ContentType=application/vnd.openxmlformats-officedocument.spreadsheetml.worksheet+xml">
        <DigestMethod Algorithm="http://www.w3.org/2001/04/xmlenc#sha256"/>
        <DigestValue>juVPY+G4B3LGw5pXaiqcMZKQgGD+Vunc1zZOxubGZIY=</DigestValue>
      </Reference>
      <Reference URI="/xl/worksheets/sheet16.xml?ContentType=application/vnd.openxmlformats-officedocument.spreadsheetml.worksheet+xml">
        <DigestMethod Algorithm="http://www.w3.org/2001/04/xmlenc#sha256"/>
        <DigestValue>w5mNbGYBHdhpdcTq7mnCRL4tF/GMDMs6wdCAjDROREQ=</DigestValue>
      </Reference>
      <Reference URI="/xl/worksheets/sheet17.xml?ContentType=application/vnd.openxmlformats-officedocument.spreadsheetml.worksheet+xml">
        <DigestMethod Algorithm="http://www.w3.org/2001/04/xmlenc#sha256"/>
        <DigestValue>tEgNA0tl5SWgWSFZAF7vPNtZKKnCsatVZPVpBK/vLLg=</DigestValue>
      </Reference>
      <Reference URI="/xl/worksheets/sheet18.xml?ContentType=application/vnd.openxmlformats-officedocument.spreadsheetml.worksheet+xml">
        <DigestMethod Algorithm="http://www.w3.org/2001/04/xmlenc#sha256"/>
        <DigestValue>oSC4HSdQJ7kd6T8BTre6zrBdEA0pE0CT2PX5139JVsM=</DigestValue>
      </Reference>
      <Reference URI="/xl/worksheets/sheet19.xml?ContentType=application/vnd.openxmlformats-officedocument.spreadsheetml.worksheet+xml">
        <DigestMethod Algorithm="http://www.w3.org/2001/04/xmlenc#sha256"/>
        <DigestValue>mtdPUE6eUIltCijN5nZmILa1jrtS1paG7OuZVzUGsQg=</DigestValue>
      </Reference>
      <Reference URI="/xl/worksheets/sheet2.xml?ContentType=application/vnd.openxmlformats-officedocument.spreadsheetml.worksheet+xml">
        <DigestMethod Algorithm="http://www.w3.org/2001/04/xmlenc#sha256"/>
        <DigestValue>d35+I+Uu9WB/zXSZpdFYpu5Md6CTNsT93/6CjKN9oNs=</DigestValue>
      </Reference>
      <Reference URI="/xl/worksheets/sheet20.xml?ContentType=application/vnd.openxmlformats-officedocument.spreadsheetml.worksheet+xml">
        <DigestMethod Algorithm="http://www.w3.org/2001/04/xmlenc#sha256"/>
        <DigestValue>GLuZkbDkF/Pyc3byNOMtMzk8mgNtP5XAw/e3BBNi5zU=</DigestValue>
      </Reference>
      <Reference URI="/xl/worksheets/sheet21.xml?ContentType=application/vnd.openxmlformats-officedocument.spreadsheetml.worksheet+xml">
        <DigestMethod Algorithm="http://www.w3.org/2001/04/xmlenc#sha256"/>
        <DigestValue>MFOHNUpDLpVYFLi7RBLJFwo+JaKg2IJbwu87+NMJxmc=</DigestValue>
      </Reference>
      <Reference URI="/xl/worksheets/sheet22.xml?ContentType=application/vnd.openxmlformats-officedocument.spreadsheetml.worksheet+xml">
        <DigestMethod Algorithm="http://www.w3.org/2001/04/xmlenc#sha256"/>
        <DigestValue>BRqGFKpixmfuw+uf5nBX5zzbF7rk17q5aFOZJarKkXI=</DigestValue>
      </Reference>
      <Reference URI="/xl/worksheets/sheet23.xml?ContentType=application/vnd.openxmlformats-officedocument.spreadsheetml.worksheet+xml">
        <DigestMethod Algorithm="http://www.w3.org/2001/04/xmlenc#sha256"/>
        <DigestValue>3H+SG/LllsgNjNb9BCovksctC1nxM3wHSpX0zOSJDg4=</DigestValue>
      </Reference>
      <Reference URI="/xl/worksheets/sheet24.xml?ContentType=application/vnd.openxmlformats-officedocument.spreadsheetml.worksheet+xml">
        <DigestMethod Algorithm="http://www.w3.org/2001/04/xmlenc#sha256"/>
        <DigestValue>6tsoJyDFfu0GzAV2atO51BCfL4K5zqT0DJhFzi1RYA8=</DigestValue>
      </Reference>
      <Reference URI="/xl/worksheets/sheet25.xml?ContentType=application/vnd.openxmlformats-officedocument.spreadsheetml.worksheet+xml">
        <DigestMethod Algorithm="http://www.w3.org/2001/04/xmlenc#sha256"/>
        <DigestValue>TJowLReRweniwbbUA9bQOtnpeQXwuSw9dmAXlyyF1NA=</DigestValue>
      </Reference>
      <Reference URI="/xl/worksheets/sheet26.xml?ContentType=application/vnd.openxmlformats-officedocument.spreadsheetml.worksheet+xml">
        <DigestMethod Algorithm="http://www.w3.org/2001/04/xmlenc#sha256"/>
        <DigestValue>2UHFkOQYEYBOLVWHLciH8NXVABTmgAZmzKbEsT4P1U8=</DigestValue>
      </Reference>
      <Reference URI="/xl/worksheets/sheet27.xml?ContentType=application/vnd.openxmlformats-officedocument.spreadsheetml.worksheet+xml">
        <DigestMethod Algorithm="http://www.w3.org/2001/04/xmlenc#sha256"/>
        <DigestValue>ZMw57H9mJXFsm0/P7bvKpJhr5nOVJQYM0U4XdysZhfg=</DigestValue>
      </Reference>
      <Reference URI="/xl/worksheets/sheet28.xml?ContentType=application/vnd.openxmlformats-officedocument.spreadsheetml.worksheet+xml">
        <DigestMethod Algorithm="http://www.w3.org/2001/04/xmlenc#sha256"/>
        <DigestValue>qp/r8B40CzhbLkeKICUkOOHXEeLpMVr0IKauuseVSoM=</DigestValue>
      </Reference>
      <Reference URI="/xl/worksheets/sheet29.xml?ContentType=application/vnd.openxmlformats-officedocument.spreadsheetml.worksheet+xml">
        <DigestMethod Algorithm="http://www.w3.org/2001/04/xmlenc#sha256"/>
        <DigestValue>4Sq8bMrX5rQlT9WzWaZh+nW4fQsx2Gm2QvPN0RFO2K8=</DigestValue>
      </Reference>
      <Reference URI="/xl/worksheets/sheet3.xml?ContentType=application/vnd.openxmlformats-officedocument.spreadsheetml.worksheet+xml">
        <DigestMethod Algorithm="http://www.w3.org/2001/04/xmlenc#sha256"/>
        <DigestValue>NCIa5sjE9IWziFnDdy7tQwjrZm2NswtvuKfGcN/ufQM=</DigestValue>
      </Reference>
      <Reference URI="/xl/worksheets/sheet4.xml?ContentType=application/vnd.openxmlformats-officedocument.spreadsheetml.worksheet+xml">
        <DigestMethod Algorithm="http://www.w3.org/2001/04/xmlenc#sha256"/>
        <DigestValue>YSqukNyvhaTrbQ9EhKVmC/yujxMl+J6qURnHKuYRaBw=</DigestValue>
      </Reference>
      <Reference URI="/xl/worksheets/sheet5.xml?ContentType=application/vnd.openxmlformats-officedocument.spreadsheetml.worksheet+xml">
        <DigestMethod Algorithm="http://www.w3.org/2001/04/xmlenc#sha256"/>
        <DigestValue>Ya1tr5Xib/TNpQZx6OZlM/X9/KXriRkP6FfPflSsjTo=</DigestValue>
      </Reference>
      <Reference URI="/xl/worksheets/sheet6.xml?ContentType=application/vnd.openxmlformats-officedocument.spreadsheetml.worksheet+xml">
        <DigestMethod Algorithm="http://www.w3.org/2001/04/xmlenc#sha256"/>
        <DigestValue>1mGNXzs2m/2KbKSpjSmZHYcX5dmIQ/cZsSyJZp4Z9oo=</DigestValue>
      </Reference>
      <Reference URI="/xl/worksheets/sheet7.xml?ContentType=application/vnd.openxmlformats-officedocument.spreadsheetml.worksheet+xml">
        <DigestMethod Algorithm="http://www.w3.org/2001/04/xmlenc#sha256"/>
        <DigestValue>G8rMdJZAoWE+lX0lRZIwnfNs2Y+SUkgNp2X7iasa0VQ=</DigestValue>
      </Reference>
      <Reference URI="/xl/worksheets/sheet8.xml?ContentType=application/vnd.openxmlformats-officedocument.spreadsheetml.worksheet+xml">
        <DigestMethod Algorithm="http://www.w3.org/2001/04/xmlenc#sha256"/>
        <DigestValue>DfN0oizgyT8t8jxPo1kG0SCteHt/Aw0A5sNCZNiGqVc=</DigestValue>
      </Reference>
      <Reference URI="/xl/worksheets/sheet9.xml?ContentType=application/vnd.openxmlformats-officedocument.spreadsheetml.worksheet+xml">
        <DigestMethod Algorithm="http://www.w3.org/2001/04/xmlenc#sha256"/>
        <DigestValue>69uNg37ZWxdyu7dK2HY2YQXb+SbcQkkX5N7VuFy2lc4=</DigestValue>
      </Reference>
    </Manifest>
    <SignatureProperties>
      <SignatureProperty Id="idSignatureTime" Target="#idPackageSignature">
        <mdssi:SignatureTime xmlns:mdssi="http://schemas.openxmlformats.org/package/2006/digital-signature">
          <mdssi:Format>YYYY-MM-DDThh:mm:ssTZD</mdssi:Format>
          <mdssi:Value>2023-10-31T20:27:09Z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pilar3</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2023-10-31T20:27:09Z</xd:SigningTime>
          <xd:SigningCertificate>
            <xd:Cert>
              <xd:CertDigest>
                <DigestMethod Algorithm="http://www.w3.org/2001/04/xmlenc#sha256"/>
                <DigestValue>84zL58Og5RERpQI1ES52yZLfrjSTWZEWQUI6YvQCQPM=</DigestValue>
              </xd:CertDigest>
              <xd:IssuerSerial>
                <X509IssuerName>CN=NBG Class 2 INT Sub CA, DC=nbg, DC=ge</X509IssuerName>
                <X509SerialNumber>224700201078284884246647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pilar3</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2023-10-31T20:25:52Z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