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worksheets/sheet15.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14.xml" ContentType="application/vnd.openxmlformats-officedocument.spreadsheetml.worksheet+xml"/>
  <Override PartName="/xl/worksheets/sheet16.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3.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768" tabRatio="919" firstSheet="8" activeTab="12"/>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H35" i="100" l="1"/>
  <c r="C3" i="103" l="1"/>
  <c r="C4" i="103"/>
  <c r="I7" i="99"/>
  <c r="I8" i="99"/>
  <c r="I9" i="99"/>
  <c r="I10" i="99"/>
  <c r="I11" i="99"/>
  <c r="I12" i="99"/>
  <c r="I13" i="99"/>
  <c r="I14" i="99"/>
  <c r="I15" i="99"/>
  <c r="I16" i="99"/>
  <c r="I17" i="99"/>
  <c r="I18" i="99"/>
  <c r="I19" i="99"/>
  <c r="I20" i="99"/>
  <c r="I21" i="99"/>
  <c r="I22" i="99"/>
  <c r="H23" i="98"/>
  <c r="C6" i="86" l="1"/>
  <c r="U22" i="103"/>
  <c r="T22" i="103"/>
  <c r="S22" i="103"/>
  <c r="R22" i="103"/>
  <c r="Q22" i="103"/>
  <c r="P22" i="103"/>
  <c r="O22" i="103"/>
  <c r="N22" i="103"/>
  <c r="M22" i="103"/>
  <c r="L22" i="103"/>
  <c r="K22" i="103"/>
  <c r="J22" i="103"/>
  <c r="I22" i="103"/>
  <c r="H22" i="103"/>
  <c r="G22" i="103"/>
  <c r="F22" i="103"/>
  <c r="E22" i="103"/>
  <c r="D22" i="103"/>
  <c r="C22" i="103"/>
  <c r="D19" i="103"/>
  <c r="D15" i="103" s="1"/>
  <c r="C19" i="103"/>
  <c r="U15" i="103"/>
  <c r="T15" i="103"/>
  <c r="S15" i="103"/>
  <c r="R15" i="103"/>
  <c r="Q15" i="103"/>
  <c r="P15" i="103"/>
  <c r="O15" i="103"/>
  <c r="N15" i="103"/>
  <c r="M15" i="103"/>
  <c r="L15" i="103"/>
  <c r="K15" i="103"/>
  <c r="J15" i="103"/>
  <c r="I15" i="103"/>
  <c r="H15" i="103"/>
  <c r="G15" i="103"/>
  <c r="F15" i="103"/>
  <c r="E15" i="103"/>
  <c r="C15" i="103"/>
  <c r="U8" i="103"/>
  <c r="T8" i="103"/>
  <c r="S8" i="103"/>
  <c r="R8" i="103"/>
  <c r="Q8" i="103"/>
  <c r="P8" i="103"/>
  <c r="O8" i="103"/>
  <c r="N8" i="103"/>
  <c r="M8" i="103"/>
  <c r="L8" i="103"/>
  <c r="K8" i="103"/>
  <c r="J8" i="103"/>
  <c r="I8" i="103"/>
  <c r="H8" i="103"/>
  <c r="G8" i="103"/>
  <c r="F8" i="103"/>
  <c r="E8" i="103"/>
  <c r="D8" i="103"/>
  <c r="C8" i="103"/>
  <c r="E16" i="102"/>
  <c r="C38" i="95"/>
  <c r="K25" i="93"/>
  <c r="J25" i="93"/>
  <c r="I25" i="93"/>
  <c r="H25" i="93"/>
  <c r="G25" i="93"/>
  <c r="F25" i="93"/>
  <c r="V20" i="64"/>
  <c r="V19" i="64"/>
  <c r="V18" i="64"/>
  <c r="V17" i="64"/>
  <c r="V16" i="64"/>
  <c r="V15" i="64"/>
  <c r="V14" i="64"/>
  <c r="V13" i="64"/>
  <c r="V12" i="64"/>
  <c r="V11" i="64"/>
  <c r="V10" i="64"/>
  <c r="V9" i="64"/>
  <c r="V8" i="64"/>
  <c r="V7" i="64"/>
  <c r="V21" i="64" s="1"/>
  <c r="C48" i="84"/>
  <c r="C44" i="84"/>
  <c r="C23" i="84"/>
  <c r="C22" i="84"/>
  <c r="C21" i="84"/>
  <c r="C20" i="84"/>
  <c r="C19" i="84"/>
  <c r="C18" i="84"/>
  <c r="E13" i="101" l="1"/>
  <c r="I23" i="99"/>
  <c r="N33" i="105" l="1"/>
  <c r="M33" i="105"/>
  <c r="L33" i="105"/>
  <c r="K33" i="105"/>
  <c r="J33" i="105"/>
  <c r="I33" i="105"/>
  <c r="H33" i="105"/>
  <c r="G33" i="105"/>
  <c r="F33" i="105"/>
  <c r="E33" i="105"/>
  <c r="D33" i="105"/>
  <c r="C33" i="105" l="1"/>
  <c r="C34" i="105" s="1"/>
  <c r="C34" i="100" l="1"/>
  <c r="U21" i="64" l="1"/>
  <c r="D20" i="101" l="1"/>
  <c r="G22" i="98"/>
  <c r="F22" i="98"/>
  <c r="E22" i="98"/>
  <c r="D22" i="98"/>
  <c r="C22" i="98"/>
  <c r="H21" i="98"/>
  <c r="H20" i="98"/>
  <c r="H19" i="98"/>
  <c r="H18" i="98"/>
  <c r="H17" i="98"/>
  <c r="H16" i="98"/>
  <c r="H15" i="98"/>
  <c r="H14" i="98"/>
  <c r="H13" i="98"/>
  <c r="H12" i="98"/>
  <c r="H11" i="98"/>
  <c r="H10" i="98"/>
  <c r="H9" i="98"/>
  <c r="H8" i="98"/>
  <c r="H21" i="91"/>
  <c r="H20" i="91"/>
  <c r="H19" i="91"/>
  <c r="H18" i="91"/>
  <c r="H17" i="91"/>
  <c r="H16" i="91"/>
  <c r="H15" i="91"/>
  <c r="H14" i="91"/>
  <c r="H13" i="91"/>
  <c r="H12" i="91"/>
  <c r="H11" i="91"/>
  <c r="H10" i="91"/>
  <c r="H9" i="91"/>
  <c r="H8" i="91"/>
  <c r="G22" i="91"/>
  <c r="G23" i="91" s="1"/>
  <c r="F22" i="91"/>
  <c r="E22" i="91"/>
  <c r="D22" i="91"/>
  <c r="C22" i="91"/>
  <c r="H22" i="91" l="1"/>
  <c r="C20" i="101"/>
  <c r="H22" i="98"/>
  <c r="B2" i="84" l="1"/>
  <c r="B2" i="85" l="1"/>
  <c r="B2" i="98"/>
  <c r="B2" i="105"/>
  <c r="B2" i="106"/>
  <c r="B2" i="91"/>
  <c r="B2" i="75"/>
  <c r="B2" i="99"/>
  <c r="B2" i="103"/>
  <c r="B2" i="90"/>
  <c r="B2" i="92"/>
  <c r="B2" i="86"/>
  <c r="B2" i="100"/>
  <c r="B2" i="94"/>
  <c r="B2" i="107"/>
  <c r="B2" i="52"/>
  <c r="B2" i="101"/>
  <c r="B2" i="104"/>
  <c r="B2" i="64"/>
  <c r="B2" i="95"/>
  <c r="B2" i="88"/>
  <c r="B2" i="102"/>
  <c r="B2" i="73"/>
  <c r="B2" i="83"/>
  <c r="B2" i="93"/>
  <c r="B2" i="69"/>
  <c r="B2" i="89"/>
  <c r="B2" i="97"/>
  <c r="B1" i="107"/>
  <c r="B1" i="106" l="1"/>
  <c r="B1" i="105"/>
  <c r="B1" i="104"/>
  <c r="B1" i="103"/>
  <c r="B1" i="102"/>
  <c r="B1" i="101"/>
  <c r="B1" i="100"/>
  <c r="B1" i="99"/>
  <c r="B1" i="98"/>
  <c r="H34" i="100" l="1"/>
  <c r="G34" i="100"/>
  <c r="F34" i="100"/>
  <c r="E34" i="100"/>
  <c r="D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34" i="100" l="1"/>
  <c r="I35" i="100" s="1"/>
  <c r="B1" i="97"/>
  <c r="G39" i="97" l="1"/>
  <c r="B1" i="95"/>
  <c r="B1" i="92"/>
  <c r="B1" i="93"/>
  <c r="B1" i="64"/>
  <c r="B1" i="90"/>
  <c r="B1" i="69"/>
  <c r="B1" i="94"/>
  <c r="B1" i="89"/>
  <c r="B1" i="73"/>
  <c r="B1" i="88"/>
  <c r="B1" i="52"/>
  <c r="B1" i="86"/>
  <c r="B1" i="75"/>
  <c r="G5" i="86"/>
  <c r="F5" i="86"/>
  <c r="E5" i="86"/>
  <c r="D5" i="86"/>
  <c r="C5" i="86"/>
  <c r="G5" i="84"/>
  <c r="F5" i="84"/>
  <c r="E5" i="84"/>
  <c r="D5" i="84"/>
  <c r="C5" i="84"/>
  <c r="E6" i="86" l="1"/>
  <c r="E13" i="86" s="1"/>
  <c r="F6" i="86"/>
  <c r="F13" i="86" s="1"/>
  <c r="G6" i="86"/>
  <c r="G13" i="86" s="1"/>
  <c r="B1" i="91" l="1"/>
  <c r="B1" i="85"/>
  <c r="B1" i="83"/>
  <c r="B1" i="84"/>
  <c r="D6" i="86" l="1"/>
  <c r="D13" i="86" s="1"/>
  <c r="C13" i="86" l="1"/>
  <c r="N20" i="92" l="1"/>
  <c r="N19" i="92"/>
  <c r="E19" i="92"/>
  <c r="E14" i="92" s="1"/>
  <c r="N18" i="92"/>
  <c r="E18" i="92"/>
  <c r="N17" i="92"/>
  <c r="E17" i="92"/>
  <c r="N16" i="92"/>
  <c r="E16" i="92"/>
  <c r="N15" i="92"/>
  <c r="E15" i="92"/>
  <c r="M14" i="92"/>
  <c r="L14" i="92"/>
  <c r="K14" i="92"/>
  <c r="J14" i="92"/>
  <c r="I14" i="92"/>
  <c r="H14" i="92"/>
  <c r="G14" i="92"/>
  <c r="F14" i="92"/>
  <c r="C14" i="92"/>
  <c r="N13" i="92"/>
  <c r="N12" i="92"/>
  <c r="E12" i="92"/>
  <c r="N11" i="92"/>
  <c r="E11" i="92"/>
  <c r="N10" i="92"/>
  <c r="E10" i="92"/>
  <c r="N9" i="92"/>
  <c r="E9" i="92"/>
  <c r="N8" i="92"/>
  <c r="E8" i="92"/>
  <c r="M7" i="92"/>
  <c r="M21" i="92" s="1"/>
  <c r="L7" i="92"/>
  <c r="L21" i="92" s="1"/>
  <c r="K7" i="92"/>
  <c r="K21" i="92" s="1"/>
  <c r="J7" i="92"/>
  <c r="J21" i="92" s="1"/>
  <c r="I7" i="92"/>
  <c r="H7" i="92"/>
  <c r="G7" i="92"/>
  <c r="F7" i="92"/>
  <c r="C7" i="92"/>
  <c r="E7" i="92" l="1"/>
  <c r="E21" i="92" s="1"/>
  <c r="H21" i="92"/>
  <c r="N7" i="92"/>
  <c r="N14" i="92"/>
  <c r="N21" i="92" s="1"/>
  <c r="G21" i="92"/>
  <c r="F21" i="92"/>
  <c r="I21" i="92"/>
  <c r="C21" i="92"/>
  <c r="C21" i="88" l="1"/>
  <c r="I24" i="99" s="1"/>
  <c r="C23" i="88" l="1"/>
  <c r="T21" i="64"/>
  <c r="S21" i="64"/>
  <c r="C21" i="64"/>
  <c r="K22" i="90" l="1"/>
  <c r="L22" i="90"/>
  <c r="M22" i="90"/>
  <c r="N22" i="90"/>
  <c r="O22" i="90"/>
  <c r="P22" i="90"/>
  <c r="Q22" i="90"/>
  <c r="R22" i="90"/>
  <c r="S22" i="90"/>
  <c r="D21" i="88" l="1"/>
  <c r="E21" i="88"/>
  <c r="C5" i="73" s="1"/>
  <c r="C22" i="90" l="1"/>
  <c r="D22" i="90" l="1"/>
  <c r="E22" i="90"/>
  <c r="F22" i="90"/>
  <c r="G22" i="90"/>
  <c r="H22" i="90"/>
  <c r="I22" i="90"/>
  <c r="J22" i="90"/>
  <c r="C8" i="73" l="1"/>
  <c r="C13" i="73" s="1"/>
  <c r="D21" i="64" l="1"/>
  <c r="E21" i="64"/>
  <c r="F21" i="64"/>
  <c r="G21" i="64"/>
  <c r="H21" i="64"/>
  <c r="I21" i="64"/>
  <c r="J21" i="64"/>
  <c r="K21" i="64"/>
  <c r="L21" i="64"/>
  <c r="M21" i="64"/>
  <c r="N21" i="64"/>
  <c r="O21" i="64"/>
  <c r="P21" i="64"/>
  <c r="Q21" i="64"/>
  <c r="R21" i="64"/>
</calcChain>
</file>

<file path=xl/sharedStrings.xml><?xml version="1.0" encoding="utf-8"?>
<sst xmlns="http://schemas.openxmlformats.org/spreadsheetml/2006/main" count="1201" uniqueCount="776">
  <si>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</si>
  <si>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</si>
  <si>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</si>
  <si>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</si>
  <si>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</si>
  <si>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</si>
  <si>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</si>
  <si>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</si>
  <si>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</si>
  <si>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</si>
  <si>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</si>
  <si>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</si>
  <si>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</si>
  <si>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</si>
  <si>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</si>
  <si>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</si>
  <si>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</si>
  <si>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</si>
  <si>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</si>
  <si>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</si>
  <si>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</si>
  <si>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</si>
  <si>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</si>
  <si>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</si>
  <si>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</si>
  <si>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</si>
  <si>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</si>
  <si>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</si>
  <si>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</si>
  <si>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</si>
  <si>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</si>
  <si>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</si>
  <si>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</si>
  <si>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</si>
  <si>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</si>
  <si>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</si>
  <si>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</si>
  <si>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</si>
  <si>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</si>
  <si>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</si>
  <si>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</si>
  <si>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</si>
  <si>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</si>
  <si>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</si>
  <si>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</si>
  <si>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</si>
  <si>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</si>
  <si>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</si>
  <si>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</si>
  <si>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</si>
  <si>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</si>
  <si>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</si>
  <si>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</si>
  <si>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</si>
  <si>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</si>
  <si>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</si>
  <si>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</si>
  <si>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</si>
  <si>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</si>
  <si>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</si>
  <si>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</si>
  <si>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</si>
  <si>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</si>
  <si>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</si>
  <si>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</si>
  <si>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</si>
  <si>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</si>
  <si>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</si>
  <si>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</si>
  <si>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</si>
  <si>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</si>
  <si>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</si>
  <si>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</si>
  <si>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</si>
  <si>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</si>
  <si>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</si>
  <si>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</si>
  <si>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</si>
  <si>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</si>
  <si>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</si>
  <si>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</si>
  <si>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</si>
  <si>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</si>
  <si>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</si>
  <si>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</si>
  <si>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</si>
  <si>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</si>
  <si>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</si>
  <si>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</si>
  <si>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</si>
  <si>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</si>
  <si>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</si>
  <si>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</si>
  <si>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</si>
  <si>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</si>
  <si>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</si>
  <si>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</si>
  <si>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</si>
  <si>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</si>
  <si>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</si>
  <si>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</si>
  <si>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</si>
  <si>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</si>
  <si>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</si>
  <si>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</si>
  <si>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</si>
  <si>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</si>
  <si>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</si>
  <si>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</si>
  <si>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</si>
  <si>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</si>
  <si>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</si>
  <si>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</si>
  <si>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</si>
  <si>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</si>
  <si>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</si>
  <si>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</si>
  <si>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</si>
  <si>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</si>
  <si>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</si>
  <si>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</si>
  <si>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</si>
  <si>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</si>
  <si>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</si>
  <si>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</si>
  <si>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</si>
  <si>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</si>
  <si>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</si>
  <si>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</si>
  <si>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</si>
  <si>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</si>
  <si>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</si>
  <si>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</si>
  <si>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</si>
  <si>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</si>
  <si>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</si>
  <si>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</si>
  <si>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</si>
  <si>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</si>
  <si>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</si>
  <si>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</si>
  <si>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</si>
  <si>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</si>
  <si>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</si>
  <si>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</si>
  <si>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</si>
  <si>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</si>
  <si>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</si>
  <si>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</si>
  <si>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</si>
  <si>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</si>
  <si>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</si>
  <si>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</si>
  <si>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</si>
  <si>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</si>
  <si>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</si>
  <si>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</si>
  <si>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</si>
  <si>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</si>
  <si>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</si>
  <si>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</si>
  <si>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</si>
  <si>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</si>
  <si>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</si>
  <si>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</si>
  <si>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</si>
  <si>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</si>
  <si>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</si>
  <si>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</si>
  <si>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</si>
  <si>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</si>
  <si>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</si>
  <si>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</si>
  <si>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</si>
  <si>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</si>
  <si>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</si>
  <si>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</si>
  <si>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</si>
  <si>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</si>
  <si>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</si>
  <si>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</si>
  <si>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</si>
  <si>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</si>
  <si>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</si>
  <si>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</si>
  <si>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</si>
  <si>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</si>
  <si>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</si>
  <si>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</si>
  <si>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</si>
  <si>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</si>
  <si>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</si>
  <si>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</si>
  <si>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</si>
  <si>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</si>
  <si>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</si>
  <si>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</si>
  <si>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</si>
  <si>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</si>
  <si>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</si>
  <si>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</si>
  <si>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</si>
  <si>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</si>
  <si>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</si>
  <si>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</si>
  <si>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</si>
  <si>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</si>
  <si>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</si>
  <si>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</si>
  <si>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</si>
  <si>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</si>
  <si>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</si>
  <si>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</si>
  <si>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</si>
  <si>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</si>
  <si>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</si>
  <si>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</si>
  <si>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</si>
  <si>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</si>
  <si>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</si>
  <si>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</si>
  <si>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</si>
  <si>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</si>
  <si>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</si>
  <si>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</si>
  <si>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</si>
  <si>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</si>
  <si>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</si>
  <si>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</si>
  <si>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</si>
  <si>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</si>
  <si>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</si>
  <si>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</si>
  <si>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</si>
  <si>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</si>
  <si>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</si>
  <si>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</si>
  <si>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</si>
  <si>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</si>
  <si>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</si>
  <si>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</si>
  <si>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</si>
  <si>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</si>
  <si>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</si>
  <si>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</si>
  <si>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</si>
  <si>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</si>
  <si>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</si>
  <si>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</si>
  <si>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</si>
  <si>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</si>
  <si>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</si>
  <si>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</si>
  <si>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</si>
  <si>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</si>
  <si>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</si>
  <si>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</si>
  <si>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</si>
  <si>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</si>
  <si>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</si>
  <si>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</si>
  <si>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</si>
  <si>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</si>
  <si>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</si>
  <si>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</si>
  <si>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</si>
  <si>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</si>
  <si>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</si>
  <si>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</si>
  <si>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</si>
  <si>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</si>
  <si>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</si>
  <si>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</si>
  <si>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</si>
  <si>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</si>
  <si>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</si>
  <si>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</si>
  <si>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</si>
  <si>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</si>
  <si>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</si>
  <si>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</si>
  <si>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</si>
  <si>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</si>
  <si>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</si>
  <si>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</si>
  <si>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</si>
  <si>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</si>
  <si>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</si>
  <si>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</si>
  <si>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</si>
  <si>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</si>
  <si>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</si>
  <si>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</si>
  <si>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</si>
  <si>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</si>
  <si>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</si>
  <si>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</si>
  <si>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</si>
  <si>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</si>
  <si>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</si>
  <si>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</si>
  <si>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</si>
  <si>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</si>
  <si>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</si>
  <si>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</si>
  <si>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</si>
  <si>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</si>
  <si>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</si>
  <si>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</si>
  <si>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</si>
  <si>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</si>
  <si>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</si>
  <si>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</si>
  <si>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</si>
  <si>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</si>
  <si>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</si>
  <si>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</si>
  <si>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</si>
  <si>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</si>
  <si>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</si>
  <si>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</si>
  <si>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</si>
  <si>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</si>
  <si>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</si>
  <si>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</si>
  <si>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</si>
  <si>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</si>
  <si>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</si>
  <si>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</si>
  <si>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</si>
  <si>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</si>
  <si>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</si>
  <si>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</si>
  <si>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</si>
  <si>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</si>
  <si>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</si>
  <si>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</si>
  <si>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</si>
  <si>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</si>
  <si>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</si>
  <si>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</si>
  <si>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</si>
  <si>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</si>
  <si>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</si>
  <si>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</si>
  <si>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</si>
  <si>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</si>
  <si>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</si>
  <si>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</si>
  <si>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</si>
  <si>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</si>
  <si>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</si>
  <si>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</si>
  <si>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</si>
  <si>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</si>
  <si>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</si>
  <si>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</si>
  <si>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</si>
  <si>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</si>
  <si>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</si>
  <si>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</si>
  <si>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</si>
  <si>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</si>
  <si>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</si>
  <si>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</si>
  <si>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</si>
  <si>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</si>
  <si>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</si>
  <si>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</si>
  <si>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</si>
  <si>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</si>
  <si>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</si>
  <si>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</si>
  <si>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</si>
  <si>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</si>
  <si>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</si>
  <si>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</si>
  <si>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</si>
  <si>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</si>
  <si>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</si>
  <si>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</si>
  <si>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</si>
  <si>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</si>
  <si>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</si>
  <si>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</si>
  <si>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</si>
  <si>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</si>
  <si>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</si>
  <si>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</si>
  <si>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</si>
  <si>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</si>
  <si>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</si>
  <si>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</si>
  <si>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</si>
  <si>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</si>
  <si>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</si>
  <si>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</si>
  <si>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</si>
  <si>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</si>
  <si>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</si>
  <si>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</si>
  <si>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</si>
  <si>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</si>
  <si>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</si>
  <si>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</si>
  <si>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</si>
  <si>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</si>
  <si>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</si>
  <si>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</si>
  <si>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</si>
  <si>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</si>
  <si>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</si>
  <si>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</si>
  <si>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</si>
  <si>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</si>
  <si>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</si>
  <si>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</si>
  <si>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</si>
  <si>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</si>
  <si>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</si>
  <si>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</si>
  <si>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</si>
  <si>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</si>
  <si>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</si>
  <si>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</si>
  <si>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</si>
  <si>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</si>
  <si>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</si>
  <si>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</si>
  <si>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</si>
  <si>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</si>
  <si>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</si>
  <si>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</si>
  <si>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</si>
  <si>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</si>
  <si>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</si>
  <si>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</si>
  <si>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</si>
  <si>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</si>
  <si>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</si>
  <si>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</si>
  <si>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</si>
  <si>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</si>
  <si>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</si>
  <si>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</si>
  <si>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</si>
  <si>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</si>
  <si>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</si>
  <si>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</si>
  <si>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</si>
  <si>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</si>
  <si>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</si>
  <si>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</si>
  <si>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</si>
  <si>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</si>
  <si>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</si>
  <si>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</si>
  <si>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</si>
  <si>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</si>
  <si>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</si>
  <si>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</si>
  <si>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</si>
  <si>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</si>
  <si>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</si>
  <si>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</si>
  <si>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</si>
  <si>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</si>
  <si>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</si>
  <si>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</si>
  <si>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</si>
  <si>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</si>
  <si>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</si>
  <si>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</si>
  <si>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</si>
  <si>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</si>
  <si>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</si>
  <si>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</si>
  <si>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</si>
  <si>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</si>
  <si>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</si>
  <si>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</si>
  <si>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</si>
  <si>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</si>
  <si>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</si>
  <si>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</si>
  <si>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</si>
  <si>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</si>
  <si>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</si>
  <si>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</si>
  <si>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</si>
  <si>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</si>
  <si>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</si>
  <si>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</si>
  <si>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</si>
  <si>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</si>
  <si>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</si>
  <si>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</si>
  <si>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</si>
  <si>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</si>
  <si>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</si>
  <si>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</si>
  <si>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</si>
  <si>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</si>
  <si>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</si>
  <si>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</si>
  <si>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</si>
  <si>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</si>
  <si>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</si>
  <si>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</si>
  <si>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</si>
  <si>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</si>
  <si>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</si>
  <si>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</si>
  <si>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</si>
  <si>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</si>
  <si>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</si>
  <si>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</si>
  <si>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</si>
  <si>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</si>
  <si>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</si>
  <si>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</si>
  <si>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</si>
  <si>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</si>
  <si>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</si>
  <si>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</si>
  <si>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</si>
  <si>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</si>
  <si>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</si>
  <si>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</si>
  <si>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</si>
  <si>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</si>
  <si>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</si>
  <si>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</si>
  <si>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</si>
  <si>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</si>
  <si>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</si>
  <si>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</si>
  <si>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</si>
  <si>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</si>
  <si>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</si>
  <si>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</si>
  <si>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</si>
  <si>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</si>
  <si>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</si>
  <si>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</si>
  <si>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</si>
  <si>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</si>
  <si>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</si>
  <si>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</si>
  <si>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</si>
  <si>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</si>
  <si>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</si>
  <si>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</si>
  <si>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</si>
  <si>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</si>
  <si>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</si>
  <si>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</si>
  <si>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</si>
  <si>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</si>
  <si>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</si>
  <si>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</si>
  <si>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</si>
  <si>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</si>
  <si>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</si>
  <si>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</si>
  <si>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</si>
  <si>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</si>
  <si>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</si>
  <si>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</si>
  <si>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</si>
  <si>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</si>
  <si>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</si>
  <si>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</si>
  <si>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</si>
  <si>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</si>
  <si>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</si>
  <si>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</si>
  <si>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</si>
  <si>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</si>
  <si>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</si>
  <si>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</si>
  <si>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</si>
  <si>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</si>
  <si>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</si>
  <si>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</si>
  <si>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</si>
  <si>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</si>
  <si>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</si>
  <si>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</si>
  <si>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</si>
  <si>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</si>
  <si>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</si>
  <si>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</si>
  <si>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</si>
  <si>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</si>
  <si>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</si>
  <si>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</si>
  <si>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</si>
  <si>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</si>
  <si>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</si>
  <si>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</si>
  <si>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</si>
  <si>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</si>
  <si>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</si>
  <si>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</si>
  <si>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</si>
  <si>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</si>
  <si>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</si>
  <si>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</si>
  <si>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</si>
  <si>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</si>
  <si>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</si>
  <si>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</si>
  <si>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</si>
  <si>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</si>
  <si>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</si>
  <si>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</si>
  <si>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</si>
  <si>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</si>
  <si>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</si>
  <si>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</si>
  <si>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</si>
  <si>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</si>
  <si>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</si>
  <si>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</si>
  <si>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</si>
  <si>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</si>
  <si>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</si>
  <si>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</si>
  <si>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</si>
  <si>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</si>
  <si>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</si>
  <si>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</si>
  <si>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</si>
  <si>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</si>
  <si>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</si>
  <si>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</si>
  <si>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</si>
  <si>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</si>
  <si>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</si>
  <si>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</si>
  <si>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</si>
  <si>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</si>
  <si>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</si>
  <si>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</si>
  <si>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</si>
  <si>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</si>
  <si>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</si>
  <si>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</si>
  <si>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</si>
  <si>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</si>
  <si>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</si>
  <si>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</si>
  <si>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</si>
  <si>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</si>
  <si>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</si>
  <si>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</si>
  <si>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</si>
  <si>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</si>
  <si>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</si>
  <si>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</si>
  <si>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</si>
  <si>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</si>
  <si>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</si>
  <si>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</si>
  <si>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</si>
  <si>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</si>
  <si>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</si>
  <si>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</si>
  <si>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</si>
  <si>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</si>
  <si>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</si>
  <si>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</si>
  <si>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</si>
  <si>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</si>
  <si>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</si>
  <si>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</si>
  <si>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</si>
  <si>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</si>
  <si>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</si>
  <si>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</si>
  <si>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</si>
  <si>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</si>
  <si>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</si>
  <si>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</si>
  <si>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</si>
  <si>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</si>
  <si>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</si>
  <si>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</si>
  <si>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</si>
  <si>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</si>
  <si>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</si>
  <si>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</si>
  <si>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</si>
  <si>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</si>
  <si>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</si>
  <si>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</si>
  <si>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</si>
  <si>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</si>
  <si>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</si>
  <si>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</si>
  <si>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</si>
  <si>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</si>
  <si>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</si>
  <si>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</si>
  <si>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</si>
  <si>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</si>
  <si>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</si>
  <si>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</si>
  <si>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</si>
  <si>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</si>
  <si>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</si>
  <si>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</si>
  <si>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</si>
  <si>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</si>
  <si>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</si>
  <si>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</si>
  <si>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</si>
  <si>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</si>
  <si>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</si>
  <si>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</si>
  <si>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</si>
  <si>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</si>
  <si>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</si>
  <si>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</si>
  <si>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</si>
  <si>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</si>
  <si>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</si>
  <si>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</si>
  <si>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</si>
  <si>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</si>
  <si>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</si>
  <si>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</si>
  <si>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</si>
  <si>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
  </si>
  <si>
    <t>JSC "VTB Bank (Georgia)"</t>
  </si>
  <si>
    <t>Sergey Stepanov</t>
  </si>
  <si>
    <t>Archil Kontselidze</t>
  </si>
  <si>
    <t>https://vtb.ge/</t>
  </si>
  <si>
    <t>Non-independent chair</t>
  </si>
  <si>
    <t>Ilnar Shaimardanov</t>
  </si>
  <si>
    <t>Non-independent member</t>
  </si>
  <si>
    <t>Asya Zakharova</t>
  </si>
  <si>
    <t>Iulia Kopytova</t>
  </si>
  <si>
    <t>CEO</t>
  </si>
  <si>
    <t>Mamuka Menteshashvili</t>
  </si>
  <si>
    <t>CFO</t>
  </si>
  <si>
    <t>Niko Chkhetiani</t>
  </si>
  <si>
    <t>Chief Risk Officer</t>
  </si>
  <si>
    <t>Chief Retail Banking Officer</t>
  </si>
  <si>
    <t>Vladimer Robakidze</t>
  </si>
  <si>
    <t>Chief Corporate Banking Officer</t>
  </si>
  <si>
    <t>Irakli Dolidze</t>
  </si>
  <si>
    <t>Chief Operating Officer</t>
  </si>
  <si>
    <t>VTB Bank (PJSC)</t>
  </si>
  <si>
    <t xml:space="preserve">LTD "Lakarpa Enterprises Limited"       </t>
  </si>
  <si>
    <t>Russian Federation</t>
  </si>
  <si>
    <t>X</t>
  </si>
  <si>
    <t>Table  9 (Capital), C46</t>
  </si>
  <si>
    <t>Table  9 (Capital), C15</t>
  </si>
  <si>
    <t>Table  9 (Capital), C44</t>
  </si>
  <si>
    <t>Table  9 (Capital), C33</t>
  </si>
  <si>
    <t>Table  9 (Capital), C7</t>
  </si>
  <si>
    <t>Table  9 (Capital), C32</t>
  </si>
  <si>
    <t>Table  9 (Capital), C11</t>
  </si>
  <si>
    <t>Table  9 (Capital), C9</t>
  </si>
  <si>
    <t>Table  9 (Capital), C13</t>
  </si>
  <si>
    <t>Less: Investment Securities Loss Reserves</t>
  </si>
  <si>
    <t>5.2.1</t>
  </si>
  <si>
    <t>General reserves of Investment Securities</t>
  </si>
  <si>
    <t>Net Investment Securities</t>
  </si>
  <si>
    <t>COVID 19 reserves</t>
  </si>
  <si>
    <t>Deferred Tax liabilities relating  to temporary differences  from Intangible assets</t>
  </si>
  <si>
    <t>Including reserve amount of off-balance items (the portion that was included in regulatory capital within limits)</t>
  </si>
  <si>
    <t>Of which tier II capital qualifying instruments</t>
  </si>
  <si>
    <t>Natia Tkhilaishvili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</si>
</sst>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2">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sz val="10"/>
      <color theme="1"/>
      <name val="Sylfaen"/>
      <family val="1"/>
    </font>
    <font>
      <i/>
      <sz val="10"/>
      <color theme="1"/>
      <name val="Sylfaen"/>
      <family val="1"/>
    </font>
    <font>
      <b/>
      <sz val="10"/>
      <color theme="1"/>
      <name val="Sylfaen"/>
      <family val="1"/>
    </font>
    <font>
      <sz val="10"/>
      <name val="Calibri"/>
      <family val="2"/>
      <charset val="204"/>
      <scheme val="minor"/>
    </font>
    <font>
      <b/>
      <sz val="10"/>
      <name val="Calibri"/>
      <family val="2"/>
      <charset val="204"/>
      <scheme val="minor"/>
    </font>
    <font>
      <sz val="10"/>
      <color rgb="FFFF0000"/>
      <name val="Arial"/>
      <family val="2"/>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tint="0.499984740745262"/>
        <bgColor indexed="64"/>
      </patternFill>
    </fill>
  </fills>
  <borders count="140">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theme="6" tint="-0.499984740745262"/>
      </left>
      <right style="thin">
        <color theme="6" tint="-0.499984740745262"/>
      </right>
      <top/>
      <bottom/>
      <diagonal/>
    </border>
    <border>
      <left/>
      <right style="thin">
        <color theme="6" tint="-0.499984740745262"/>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indexed="64"/>
      </top>
      <bottom style="thin">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096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43" fontId="1" fillId="0" borderId="0" applyFont="0" applyFill="0" applyBorder="0" applyAlignment="0" applyProtection="0"/>
  </cellStyleXfs>
  <cellXfs count="803">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193" fontId="2" fillId="0" borderId="3" xfId="0" applyNumberFormat="1" applyFont="1" applyFill="1" applyBorder="1" applyAlignment="1" applyProtection="1">
      <alignment horizontal="right"/>
    </xf>
    <xf numFmtId="193" fontId="2" fillId="36" borderId="22" xfId="0" applyNumberFormat="1" applyFont="1" applyFill="1" applyBorder="1" applyAlignment="1" applyProtection="1">
      <alignment horizontal="righ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0" fontId="2" fillId="0" borderId="24" xfId="0" applyFont="1" applyFill="1" applyBorder="1" applyAlignment="1" applyProtection="1">
      <alignment horizontal="left" indent="1"/>
    </xf>
    <xf numFmtId="0" fontId="45" fillId="0" borderId="74" xfId="0" applyFont="1" applyFill="1" applyBorder="1" applyAlignment="1" applyProtection="1"/>
    <xf numFmtId="193" fontId="2" fillId="36" borderId="26" xfId="0" applyNumberFormat="1" applyFont="1" applyFill="1" applyBorder="1" applyAlignment="1" applyProtection="1">
      <alignment horizontal="right"/>
    </xf>
    <xf numFmtId="0" fontId="87" fillId="0" borderId="0" xfId="0" applyFont="1" applyAlignment="1">
      <alignment vertical="center"/>
    </xf>
    <xf numFmtId="0" fontId="88"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38" fontId="2" fillId="0" borderId="22"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0" fontId="2" fillId="0" borderId="3" xfId="0" applyFont="1" applyFill="1" applyBorder="1" applyAlignment="1">
      <alignment horizontal="left" wrapText="1" indent="2"/>
    </xf>
    <xf numFmtId="0" fontId="45" fillId="0" borderId="3" xfId="0" applyFont="1" applyFill="1" applyBorder="1" applyAlignment="1"/>
    <xf numFmtId="0" fontId="45" fillId="0" borderId="3" xfId="0" applyFont="1" applyFill="1" applyBorder="1" applyAlignment="1">
      <alignment horizontal="left"/>
    </xf>
    <xf numFmtId="0" fontId="45" fillId="0" borderId="3" xfId="0" applyFont="1" applyFill="1" applyBorder="1" applyAlignment="1">
      <alignment horizontal="center"/>
    </xf>
    <xf numFmtId="0" fontId="2" fillId="0" borderId="3" xfId="0" applyFont="1" applyFill="1" applyBorder="1" applyAlignment="1">
      <alignment horizontal="left" indent="1"/>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0" fontId="2" fillId="0" borderId="24" xfId="0" applyFont="1" applyFill="1" applyBorder="1" applyAlignment="1">
      <alignment horizontal="left" vertical="center" indent="1"/>
    </xf>
    <xf numFmtId="0" fontId="45" fillId="0" borderId="25" xfId="0" applyFont="1" applyFill="1" applyBorder="1" applyAlignment="1"/>
    <xf numFmtId="0" fontId="88"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85" fillId="0" borderId="0" xfId="0" applyFont="1" applyAlignment="1">
      <alignment wrapText="1"/>
    </xf>
    <xf numFmtId="0" fontId="2" fillId="0" borderId="24" xfId="0" applyFont="1" applyBorder="1"/>
    <xf numFmtId="0" fontId="2" fillId="0" borderId="27" xfId="0" applyFont="1" applyBorder="1" applyAlignment="1">
      <alignment wrapText="1"/>
    </xf>
    <xf numFmtId="0" fontId="84" fillId="0" borderId="42" xfId="0" applyFont="1" applyBorder="1" applyAlignment="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67" fontId="84" fillId="0" borderId="65" xfId="0" applyNumberFormat="1" applyFont="1" applyBorder="1" applyAlignment="1">
      <alignment horizontal="center"/>
    </xf>
    <xf numFmtId="167" fontId="87" fillId="0" borderId="65" xfId="0" applyNumberFormat="1" applyFont="1" applyBorder="1" applyAlignment="1">
      <alignment horizontal="center"/>
    </xf>
    <xf numFmtId="167" fontId="91" fillId="0" borderId="0" xfId="0" applyNumberFormat="1" applyFont="1" applyBorder="1" applyAlignment="1">
      <alignment horizontal="center"/>
    </xf>
    <xf numFmtId="0" fontId="87"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67" fontId="84" fillId="0" borderId="68" xfId="0" applyNumberFormat="1" applyFont="1" applyBorder="1" applyAlignment="1">
      <alignment horizontal="center"/>
    </xf>
    <xf numFmtId="0" fontId="86" fillId="36" borderId="15" xfId="0" applyFont="1" applyFill="1" applyBorder="1" applyAlignment="1">
      <alignment wrapText="1"/>
    </xf>
    <xf numFmtId="167" fontId="86" fillId="36" borderId="60" xfId="0" applyNumberFormat="1" applyFont="1" applyFill="1" applyBorder="1" applyAlignment="1">
      <alignment horizontal="center"/>
    </xf>
    <xf numFmtId="167" fontId="89" fillId="0" borderId="0" xfId="0" applyNumberFormat="1" applyFont="1" applyFill="1" applyBorder="1" applyAlignment="1">
      <alignment horizontal="center"/>
    </xf>
    <xf numFmtId="167" fontId="84" fillId="0" borderId="64" xfId="0" applyNumberFormat="1" applyFont="1" applyBorder="1" applyAlignment="1">
      <alignment horizontal="center"/>
    </xf>
    <xf numFmtId="0" fontId="87" fillId="0" borderId="12" xfId="0" applyFont="1" applyBorder="1" applyAlignment="1">
      <alignment horizontal="right" wrapText="1"/>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8"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0" fontId="84" fillId="0" borderId="0" xfId="0" applyFont="1" applyBorder="1" applyAlignment="1">
      <alignment vertical="center"/>
    </xf>
    <xf numFmtId="0" fontId="84" fillId="0" borderId="19" xfId="0" applyFont="1" applyBorder="1"/>
    <xf numFmtId="0" fontId="88" fillId="0" borderId="0" xfId="0" applyFont="1" applyAlignment="1">
      <alignment wrapText="1"/>
    </xf>
    <xf numFmtId="0" fontId="84" fillId="0" borderId="21" xfId="0" applyFont="1" applyBorder="1"/>
    <xf numFmtId="0" fontId="84" fillId="0" borderId="3" xfId="0" applyFont="1" applyBorder="1"/>
    <xf numFmtId="0" fontId="84" fillId="0" borderId="69"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8"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2"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2"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0" fillId="0" borderId="3" xfId="11" applyFont="1" applyFill="1" applyBorder="1" applyAlignment="1">
      <alignment wrapText="1"/>
    </xf>
    <xf numFmtId="193"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0"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45" fillId="0" borderId="3" xfId="0" applyFont="1" applyFill="1" applyBorder="1" applyAlignment="1" applyProtection="1">
      <alignment horizontal="left"/>
      <protection locked="0"/>
    </xf>
    <xf numFmtId="193" fontId="2" fillId="36" borderId="3" xfId="0" applyNumberFormat="1" applyFont="1" applyFill="1" applyBorder="1" applyAlignment="1" applyProtection="1">
      <alignment horizontal="right"/>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193" fontId="2" fillId="0" borderId="25" xfId="0" applyNumberFormat="1" applyFont="1" applyFill="1" applyBorder="1" applyAlignment="1" applyProtection="1">
      <alignment horizontal="right"/>
    </xf>
    <xf numFmtId="193" fontId="2" fillId="36" borderId="25" xfId="0" applyNumberFormat="1" applyFont="1" applyFill="1" applyBorder="1" applyAlignment="1" applyProtection="1">
      <alignment horizontal="right"/>
    </xf>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0" fontId="84" fillId="0" borderId="0" xfId="0" applyFont="1" applyAlignment="1"/>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7" fillId="0" borderId="11" xfId="0" applyFont="1" applyBorder="1" applyAlignment="1">
      <alignment horizontal="left" wrapText="1" indent="1"/>
    </xf>
    <xf numFmtId="0" fontId="87"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6" fillId="0" borderId="10" xfId="0" applyNumberFormat="1" applyFont="1" applyFill="1" applyBorder="1" applyAlignment="1">
      <alignment horizontal="left" vertical="center" wrapText="1"/>
    </xf>
    <xf numFmtId="0" fontId="95"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69" xfId="0" applyFont="1" applyBorder="1"/>
    <xf numFmtId="193"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36" borderId="25" xfId="0" applyNumberFormat="1" applyFont="1" applyFill="1" applyBorder="1"/>
    <xf numFmtId="9" fontId="3" fillId="36" borderId="26"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5" xfId="0" applyNumberFormat="1" applyFont="1" applyFill="1" applyBorder="1"/>
    <xf numFmtId="0" fontId="84" fillId="0" borderId="0" xfId="0" applyFont="1" applyFill="1" applyBorder="1" applyAlignment="1">
      <alignment vertical="center" wrapText="1"/>
    </xf>
    <xf numFmtId="0" fontId="84" fillId="0" borderId="75"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67" fontId="85" fillId="0" borderId="0" xfId="0" applyNumberFormat="1" applyFont="1" applyFill="1"/>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3"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3" fillId="0" borderId="0" xfId="0" applyFont="1" applyFill="1"/>
    <xf numFmtId="0" fontId="99" fillId="3" borderId="85" xfId="0" applyFont="1" applyFill="1" applyBorder="1" applyAlignment="1">
      <alignment horizontal="left"/>
    </xf>
    <xf numFmtId="0" fontId="99" fillId="3" borderId="86" xfId="0" applyFont="1" applyFill="1" applyBorder="1" applyAlignment="1">
      <alignment horizontal="left"/>
    </xf>
    <xf numFmtId="0" fontId="4" fillId="3" borderId="89" xfId="0" applyFont="1" applyFill="1" applyBorder="1" applyAlignment="1">
      <alignment vertical="center"/>
    </xf>
    <xf numFmtId="0" fontId="3" fillId="3" borderId="90" xfId="0" applyFont="1" applyFill="1" applyBorder="1" applyAlignment="1">
      <alignment vertical="center"/>
    </xf>
    <xf numFmtId="0" fontId="3" fillId="3" borderId="91" xfId="0" applyFont="1" applyFill="1" applyBorder="1" applyAlignment="1">
      <alignment vertical="center"/>
    </xf>
    <xf numFmtId="0" fontId="3" fillId="0" borderId="73" xfId="0" applyFont="1" applyFill="1" applyBorder="1" applyAlignment="1">
      <alignment horizontal="center" vertical="center"/>
    </xf>
    <xf numFmtId="0" fontId="3" fillId="0" borderId="7" xfId="0" applyFont="1" applyFill="1" applyBorder="1" applyAlignment="1">
      <alignment vertical="center"/>
    </xf>
    <xf numFmtId="169" fontId="9" fillId="37" borderId="0" xfId="20" applyBorder="1"/>
    <xf numFmtId="0" fontId="3" fillId="0" borderId="21" xfId="0" applyFont="1" applyFill="1" applyBorder="1" applyAlignment="1">
      <alignment horizontal="center" vertical="center"/>
    </xf>
    <xf numFmtId="0" fontId="3" fillId="0" borderId="87" xfId="0" applyFont="1" applyFill="1" applyBorder="1" applyAlignment="1">
      <alignment vertical="center"/>
    </xf>
    <xf numFmtId="0" fontId="4" fillId="0" borderId="87"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3" borderId="69"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0" fontId="3" fillId="0" borderId="93" xfId="0" applyFont="1" applyFill="1" applyBorder="1" applyAlignment="1">
      <alignment horizontal="center" vertical="center"/>
    </xf>
    <xf numFmtId="0" fontId="3" fillId="0" borderId="94" xfId="0" applyFont="1" applyFill="1" applyBorder="1" applyAlignment="1">
      <alignment vertical="center"/>
    </xf>
    <xf numFmtId="169" fontId="9" fillId="37" borderId="27" xfId="20" applyBorder="1"/>
    <xf numFmtId="169" fontId="9" fillId="37" borderId="95" xfId="20" applyBorder="1"/>
    <xf numFmtId="169" fontId="9" fillId="37" borderId="28" xfId="20" applyBorder="1"/>
    <xf numFmtId="0" fontId="3" fillId="0" borderId="96" xfId="0" applyFont="1" applyFill="1" applyBorder="1" applyAlignment="1">
      <alignment horizontal="center" vertical="center"/>
    </xf>
    <xf numFmtId="0" fontId="3" fillId="0" borderId="97"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7" xfId="0" applyFont="1" applyFill="1" applyBorder="1" applyAlignment="1">
      <alignment horizontal="center" vertical="center" wrapText="1"/>
    </xf>
    <xf numFmtId="0" fontId="86" fillId="0" borderId="88" xfId="0" applyFont="1" applyFill="1" applyBorder="1" applyAlignment="1">
      <alignment horizontal="center" vertical="center" wrapText="1"/>
    </xf>
    <xf numFmtId="0" fontId="84" fillId="0" borderId="87" xfId="0" applyFont="1" applyFill="1" applyBorder="1"/>
    <xf numFmtId="193" fontId="84" fillId="0" borderId="87" xfId="0" applyNumberFormat="1" applyFont="1" applyFill="1" applyBorder="1" applyAlignment="1">
      <alignment horizontal="center" vertical="center"/>
    </xf>
    <xf numFmtId="193" fontId="84" fillId="0" borderId="88" xfId="0" applyNumberFormat="1" applyFont="1" applyFill="1" applyBorder="1" applyAlignment="1">
      <alignment horizontal="center" vertical="center"/>
    </xf>
    <xf numFmtId="0" fontId="84" fillId="0" borderId="87" xfId="0" applyFont="1" applyFill="1" applyBorder="1" applyAlignment="1">
      <alignment horizontal="left" indent="1"/>
    </xf>
    <xf numFmtId="193" fontId="87" fillId="0" borderId="87" xfId="0" applyNumberFormat="1" applyFont="1" applyFill="1" applyBorder="1" applyAlignment="1">
      <alignment horizontal="center" vertical="center"/>
    </xf>
    <xf numFmtId="0" fontId="87" fillId="0" borderId="87" xfId="0" applyFont="1" applyFill="1" applyBorder="1" applyAlignment="1">
      <alignment horizontal="left" indent="1"/>
    </xf>
    <xf numFmtId="193" fontId="86" fillId="36" borderId="26" xfId="0" applyNumberFormat="1" applyFont="1" applyFill="1" applyBorder="1" applyAlignment="1">
      <alignment horizontal="center" vertical="center"/>
    </xf>
    <xf numFmtId="0" fontId="94" fillId="0" borderId="0" xfId="11" applyFont="1" applyFill="1" applyBorder="1" applyProtection="1"/>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8"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0"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4" xfId="5" applyNumberFormat="1" applyFont="1" applyFill="1" applyBorder="1" applyAlignment="1" applyProtection="1">
      <alignment horizontal="left" vertical="center"/>
      <protection locked="0"/>
    </xf>
    <xf numFmtId="0" fontId="102" fillId="0" borderId="25" xfId="9" applyFont="1" applyFill="1" applyBorder="1" applyAlignment="1" applyProtection="1">
      <alignment horizontal="left" vertical="center" wrapText="1"/>
      <protection locked="0"/>
    </xf>
    <xf numFmtId="0" fontId="84" fillId="0" borderId="87" xfId="0" applyFont="1" applyBorder="1" applyAlignment="1">
      <alignment vertical="center" wrapText="1"/>
    </xf>
    <xf numFmtId="14" fontId="2" fillId="3" borderId="87" xfId="8" quotePrefix="1" applyNumberFormat="1" applyFont="1" applyFill="1" applyBorder="1" applyAlignment="1" applyProtection="1">
      <alignment horizontal="left"/>
      <protection locked="0"/>
    </xf>
    <xf numFmtId="3" fontId="103" fillId="36" borderId="88" xfId="0" applyNumberFormat="1" applyFont="1" applyFill="1" applyBorder="1" applyAlignment="1">
      <alignment vertical="center" wrapText="1"/>
    </xf>
    <xf numFmtId="3" fontId="103" fillId="36" borderId="25" xfId="0" applyNumberFormat="1" applyFont="1" applyFill="1" applyBorder="1" applyAlignment="1">
      <alignment vertical="center" wrapText="1"/>
    </xf>
    <xf numFmtId="3" fontId="103" fillId="36" borderId="26" xfId="0" applyNumberFormat="1" applyFont="1" applyFill="1" applyBorder="1" applyAlignment="1">
      <alignment vertical="center" wrapText="1"/>
    </xf>
    <xf numFmtId="0" fontId="6" fillId="0" borderId="87" xfId="17" applyFill="1" applyBorder="1" applyAlignment="1" applyProtection="1"/>
    <xf numFmtId="49" fontId="84" fillId="0" borderId="87"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4" xfId="20964" applyFont="1" applyFill="1" applyBorder="1" applyAlignment="1">
      <alignment vertical="center"/>
    </xf>
    <xf numFmtId="0" fontId="45" fillId="77" borderId="105" xfId="20964" applyFont="1" applyFill="1" applyBorder="1" applyAlignment="1">
      <alignment vertical="center"/>
    </xf>
    <xf numFmtId="0" fontId="45" fillId="77" borderId="102" xfId="20964" applyFont="1" applyFill="1" applyBorder="1" applyAlignment="1">
      <alignment vertical="center"/>
    </xf>
    <xf numFmtId="0" fontId="105" fillId="70" borderId="101" xfId="20964" applyFont="1" applyFill="1" applyBorder="1" applyAlignment="1">
      <alignment horizontal="center" vertical="center"/>
    </xf>
    <xf numFmtId="0" fontId="105" fillId="70" borderId="102" xfId="20964" applyFont="1" applyFill="1" applyBorder="1" applyAlignment="1">
      <alignment horizontal="left" vertical="center" wrapText="1"/>
    </xf>
    <xf numFmtId="0" fontId="104" fillId="78" borderId="103" xfId="20964" applyFont="1" applyFill="1" applyBorder="1" applyAlignment="1">
      <alignment horizontal="center" vertical="center"/>
    </xf>
    <xf numFmtId="0" fontId="104" fillId="78" borderId="105" xfId="20964" applyFont="1" applyFill="1" applyBorder="1" applyAlignment="1">
      <alignment vertical="top" wrapText="1"/>
    </xf>
    <xf numFmtId="164" fontId="45" fillId="77" borderId="102" xfId="7" applyNumberFormat="1" applyFont="1" applyFill="1" applyBorder="1" applyAlignment="1">
      <alignment horizontal="right" vertical="center"/>
    </xf>
    <xf numFmtId="0" fontId="106" fillId="70" borderId="101" xfId="20964" applyFont="1" applyFill="1" applyBorder="1" applyAlignment="1">
      <alignment horizontal="center" vertical="center"/>
    </xf>
    <xf numFmtId="0" fontId="105" fillId="70" borderId="105" xfId="20964" applyFont="1" applyFill="1" applyBorder="1" applyAlignment="1">
      <alignment vertical="center" wrapText="1"/>
    </xf>
    <xf numFmtId="0" fontId="105" fillId="70" borderId="102" xfId="20964" applyFont="1" applyFill="1" applyBorder="1" applyAlignment="1">
      <alignment horizontal="left" vertical="center"/>
    </xf>
    <xf numFmtId="0" fontId="106" fillId="3" borderId="101" xfId="20964" applyFont="1" applyFill="1" applyBorder="1" applyAlignment="1">
      <alignment horizontal="center" vertical="center"/>
    </xf>
    <xf numFmtId="0" fontId="105" fillId="3" borderId="102" xfId="20964" applyFont="1" applyFill="1" applyBorder="1" applyAlignment="1">
      <alignment horizontal="left" vertical="center"/>
    </xf>
    <xf numFmtId="0" fontId="106" fillId="0" borderId="101" xfId="20964" applyFont="1" applyFill="1" applyBorder="1" applyAlignment="1">
      <alignment horizontal="center" vertical="center"/>
    </xf>
    <xf numFmtId="0" fontId="105" fillId="0" borderId="102" xfId="20964" applyFont="1" applyFill="1" applyBorder="1" applyAlignment="1">
      <alignment horizontal="left" vertical="center"/>
    </xf>
    <xf numFmtId="0" fontId="107" fillId="78" borderId="103" xfId="20964" applyFont="1" applyFill="1" applyBorder="1" applyAlignment="1">
      <alignment horizontal="center" vertical="center"/>
    </xf>
    <xf numFmtId="0" fontId="104" fillId="78" borderId="105" xfId="20964" applyFont="1" applyFill="1" applyBorder="1" applyAlignment="1">
      <alignment vertical="center"/>
    </xf>
    <xf numFmtId="0" fontId="104" fillId="77" borderId="104" xfId="20964" applyFont="1" applyFill="1" applyBorder="1" applyAlignment="1">
      <alignment vertical="center"/>
    </xf>
    <xf numFmtId="0" fontId="104" fillId="77" borderId="105" xfId="20964" applyFont="1" applyFill="1" applyBorder="1" applyAlignment="1">
      <alignment vertical="center"/>
    </xf>
    <xf numFmtId="0" fontId="109" fillId="3" borderId="101" xfId="20964" applyFont="1" applyFill="1" applyBorder="1" applyAlignment="1">
      <alignment horizontal="center" vertical="center"/>
    </xf>
    <xf numFmtId="0" fontId="110" fillId="78" borderId="103" xfId="20964" applyFont="1" applyFill="1" applyBorder="1" applyAlignment="1">
      <alignment horizontal="center" vertical="center"/>
    </xf>
    <xf numFmtId="0" fontId="45" fillId="78" borderId="105" xfId="20964" applyFont="1" applyFill="1" applyBorder="1" applyAlignment="1">
      <alignment vertical="center"/>
    </xf>
    <xf numFmtId="0" fontId="109" fillId="70" borderId="101" xfId="20964" applyFont="1" applyFill="1" applyBorder="1" applyAlignment="1">
      <alignment horizontal="center" vertical="center"/>
    </xf>
    <xf numFmtId="164" fontId="105" fillId="3" borderId="103" xfId="7" applyNumberFormat="1" applyFont="1" applyFill="1" applyBorder="1" applyAlignment="1" applyProtection="1">
      <alignment horizontal="right" vertical="center"/>
      <protection locked="0"/>
    </xf>
    <xf numFmtId="0" fontId="110" fillId="3" borderId="103" xfId="20964" applyFont="1" applyFill="1" applyBorder="1" applyAlignment="1">
      <alignment horizontal="center" vertical="center"/>
    </xf>
    <xf numFmtId="0" fontId="45" fillId="3" borderId="105" xfId="20964" applyFont="1" applyFill="1" applyBorder="1" applyAlignment="1">
      <alignment vertical="center"/>
    </xf>
    <xf numFmtId="0" fontId="106" fillId="70" borderId="103" xfId="20964" applyFont="1" applyFill="1" applyBorder="1" applyAlignment="1">
      <alignment horizontal="center" vertical="center"/>
    </xf>
    <xf numFmtId="0" fontId="19" fillId="70" borderId="103" xfId="20964" applyFont="1" applyFill="1" applyBorder="1" applyAlignment="1">
      <alignment horizontal="center" vertical="center"/>
    </xf>
    <xf numFmtId="0" fontId="100" fillId="0" borderId="103" xfId="0" applyFont="1" applyFill="1" applyBorder="1" applyAlignment="1">
      <alignment horizontal="left" vertical="center" wrapText="1"/>
    </xf>
    <xf numFmtId="10" fontId="96" fillId="0" borderId="103" xfId="20962" applyNumberFormat="1" applyFont="1" applyFill="1" applyBorder="1" applyAlignment="1">
      <alignment horizontal="left" vertical="center" wrapText="1"/>
    </xf>
    <xf numFmtId="10" fontId="3" fillId="0" borderId="103" xfId="20962" applyNumberFormat="1" applyFont="1" applyFill="1" applyBorder="1" applyAlignment="1">
      <alignment horizontal="left" vertical="center" wrapText="1"/>
    </xf>
    <xf numFmtId="10" fontId="4" fillId="36" borderId="103" xfId="0" applyNumberFormat="1" applyFont="1" applyFill="1" applyBorder="1" applyAlignment="1">
      <alignment horizontal="left" vertical="center" wrapText="1"/>
    </xf>
    <xf numFmtId="10" fontId="100" fillId="0" borderId="103" xfId="20962" applyNumberFormat="1" applyFont="1" applyFill="1" applyBorder="1" applyAlignment="1">
      <alignment horizontal="left" vertical="center" wrapText="1"/>
    </xf>
    <xf numFmtId="10" fontId="4" fillId="36" borderId="103" xfId="20962" applyNumberFormat="1" applyFont="1" applyFill="1" applyBorder="1" applyAlignment="1">
      <alignment horizontal="left" vertical="center" wrapText="1"/>
    </xf>
    <xf numFmtId="10" fontId="4" fillId="36" borderId="103" xfId="0" applyNumberFormat="1" applyFont="1" applyFill="1" applyBorder="1" applyAlignment="1">
      <alignment horizontal="center" vertical="center" wrapText="1"/>
    </xf>
    <xf numFmtId="10" fontId="102" fillId="0" borderId="25" xfId="20962" applyNumberFormat="1" applyFont="1" applyFill="1" applyBorder="1" applyAlignment="1" applyProtection="1">
      <alignment horizontal="left" vertical="center"/>
    </xf>
    <xf numFmtId="0" fontId="4" fillId="36" borderId="103" xfId="0" applyFont="1" applyFill="1" applyBorder="1" applyAlignment="1">
      <alignment horizontal="left" vertical="center" wrapText="1"/>
    </xf>
    <xf numFmtId="0" fontId="3" fillId="0" borderId="103" xfId="0" applyFont="1" applyFill="1" applyBorder="1" applyAlignment="1">
      <alignment horizontal="left" vertical="center" wrapText="1"/>
    </xf>
    <xf numFmtId="0" fontId="4" fillId="36" borderId="89" xfId="0" applyFont="1" applyFill="1" applyBorder="1" applyAlignment="1">
      <alignment vertical="center" wrapText="1"/>
    </xf>
    <xf numFmtId="0" fontId="4" fillId="36" borderId="102" xfId="0" applyFont="1" applyFill="1" applyBorder="1" applyAlignment="1">
      <alignment vertical="center" wrapText="1"/>
    </xf>
    <xf numFmtId="0" fontId="4" fillId="36" borderId="76" xfId="0" applyFont="1" applyFill="1" applyBorder="1" applyAlignment="1">
      <alignment vertical="center" wrapText="1"/>
    </xf>
    <xf numFmtId="0" fontId="4" fillId="36" borderId="32" xfId="0" applyFont="1" applyFill="1" applyBorder="1" applyAlignment="1">
      <alignment vertical="center" wrapText="1"/>
    </xf>
    <xf numFmtId="0" fontId="84" fillId="0" borderId="103" xfId="0" applyFont="1" applyBorder="1"/>
    <xf numFmtId="0" fontId="6" fillId="0" borderId="103" xfId="17" applyFill="1" applyBorder="1" applyAlignment="1" applyProtection="1">
      <alignment horizontal="left" vertical="center"/>
    </xf>
    <xf numFmtId="0" fontId="6" fillId="0" borderId="103" xfId="17" applyBorder="1" applyAlignment="1" applyProtection="1"/>
    <xf numFmtId="0" fontId="84" fillId="0" borderId="103" xfId="0" applyFont="1" applyFill="1" applyBorder="1"/>
    <xf numFmtId="0" fontId="6" fillId="0" borderId="103" xfId="17" applyFill="1" applyBorder="1" applyAlignment="1" applyProtection="1">
      <alignment horizontal="left" vertical="center" wrapText="1"/>
    </xf>
    <xf numFmtId="0" fontId="6" fillId="0" borderId="103"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3" fontId="103" fillId="36" borderId="103" xfId="0" applyNumberFormat="1" applyFont="1" applyFill="1" applyBorder="1" applyAlignment="1">
      <alignment vertical="center" wrapText="1"/>
    </xf>
    <xf numFmtId="3" fontId="103" fillId="0" borderId="103" xfId="0" applyNumberFormat="1" applyFont="1" applyBorder="1" applyAlignment="1">
      <alignment vertical="center" wrapText="1"/>
    </xf>
    <xf numFmtId="3" fontId="103" fillId="0" borderId="103" xfId="0" applyNumberFormat="1" applyFont="1" applyFill="1" applyBorder="1" applyAlignment="1">
      <alignment vertical="center" wrapText="1"/>
    </xf>
    <xf numFmtId="3" fontId="103" fillId="36" borderId="104" xfId="0" applyNumberFormat="1" applyFont="1" applyFill="1" applyBorder="1" applyAlignment="1">
      <alignment vertical="center" wrapText="1"/>
    </xf>
    <xf numFmtId="3" fontId="103" fillId="0" borderId="104" xfId="0" applyNumberFormat="1" applyFont="1" applyBorder="1" applyAlignment="1">
      <alignment vertical="center" wrapText="1"/>
    </xf>
    <xf numFmtId="3" fontId="103" fillId="36" borderId="27" xfId="0" applyNumberFormat="1" applyFont="1" applyFill="1" applyBorder="1" applyAlignment="1">
      <alignment vertical="center" wrapText="1"/>
    </xf>
    <xf numFmtId="3" fontId="103" fillId="36" borderId="91" xfId="0" applyNumberFormat="1" applyFont="1" applyFill="1" applyBorder="1" applyAlignment="1">
      <alignment vertical="center" wrapText="1"/>
    </xf>
    <xf numFmtId="3" fontId="103" fillId="0" borderId="91" xfId="0" applyNumberFormat="1" applyFont="1" applyBorder="1" applyAlignment="1">
      <alignment vertical="center" wrapText="1"/>
    </xf>
    <xf numFmtId="3" fontId="103" fillId="0" borderId="91" xfId="0" applyNumberFormat="1" applyFont="1" applyFill="1" applyBorder="1" applyAlignment="1">
      <alignment vertical="center" wrapText="1"/>
    </xf>
    <xf numFmtId="3" fontId="103" fillId="36" borderId="42" xfId="0" applyNumberFormat="1" applyFont="1" applyFill="1" applyBorder="1" applyAlignment="1">
      <alignment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applyBorder="1"/>
    <xf numFmtId="169" fontId="2" fillId="37" borderId="100" xfId="20" applyFont="1" applyBorder="1"/>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06" xfId="0" applyFont="1" applyFill="1" applyBorder="1" applyAlignment="1">
      <alignment wrapText="1"/>
    </xf>
    <xf numFmtId="0" fontId="3" fillId="3" borderId="107" xfId="0" applyFont="1" applyFill="1" applyBorder="1"/>
    <xf numFmtId="0" fontId="4" fillId="3" borderId="82" xfId="0" applyFont="1" applyFill="1" applyBorder="1" applyAlignment="1">
      <alignment horizontal="center" wrapText="1"/>
    </xf>
    <xf numFmtId="0" fontId="3" fillId="0" borderId="103" xfId="0" applyFont="1" applyFill="1" applyBorder="1" applyAlignment="1">
      <alignment horizontal="center"/>
    </xf>
    <xf numFmtId="0" fontId="3" fillId="0" borderId="103" xfId="0" applyFont="1" applyBorder="1" applyAlignment="1">
      <alignment horizontal="center"/>
    </xf>
    <xf numFmtId="0" fontId="3" fillId="3" borderId="69"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0" xfId="0" applyFont="1" applyFill="1" applyBorder="1" applyAlignment="1">
      <alignment horizontal="center" vertical="center" wrapText="1"/>
    </xf>
    <xf numFmtId="0" fontId="3" fillId="0" borderId="21" xfId="0" applyFont="1" applyBorder="1"/>
    <xf numFmtId="0" fontId="3" fillId="0" borderId="103" xfId="0" applyFont="1" applyBorder="1" applyAlignment="1">
      <alignment wrapText="1"/>
    </xf>
    <xf numFmtId="164" fontId="3" fillId="0" borderId="103" xfId="7" applyNumberFormat="1" applyFont="1" applyBorder="1"/>
    <xf numFmtId="164" fontId="3" fillId="0" borderId="88" xfId="7" applyNumberFormat="1" applyFont="1" applyBorder="1"/>
    <xf numFmtId="0" fontId="99" fillId="0" borderId="103" xfId="0" applyFont="1" applyBorder="1" applyAlignment="1">
      <alignment horizontal="left" wrapText="1" indent="2"/>
    </xf>
    <xf numFmtId="169" fontId="9" fillId="37" borderId="103" xfId="20" applyBorder="1"/>
    <xf numFmtId="164" fontId="3" fillId="0" borderId="103" xfId="7" applyNumberFormat="1" applyFont="1" applyBorder="1" applyAlignment="1">
      <alignment vertical="center"/>
    </xf>
    <xf numFmtId="0" fontId="4" fillId="0" borderId="21" xfId="0" applyFont="1" applyBorder="1"/>
    <xf numFmtId="0" fontId="4" fillId="0" borderId="103" xfId="0" applyFont="1" applyBorder="1" applyAlignment="1">
      <alignment wrapText="1"/>
    </xf>
    <xf numFmtId="0" fontId="111" fillId="3" borderId="69"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0" xfId="7" applyNumberFormat="1" applyFont="1" applyFill="1" applyBorder="1"/>
    <xf numFmtId="164" fontId="3" fillId="0" borderId="103" xfId="7" applyNumberFormat="1" applyFont="1" applyFill="1" applyBorder="1"/>
    <xf numFmtId="164" fontId="3" fillId="0" borderId="103" xfId="7" applyNumberFormat="1" applyFont="1" applyFill="1" applyBorder="1" applyAlignment="1">
      <alignment vertical="center"/>
    </xf>
    <xf numFmtId="0" fontId="99" fillId="0" borderId="103"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100"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3" xfId="0" applyFont="1" applyFill="1" applyBorder="1" applyAlignment="1">
      <alignment horizontal="right" vertical="center"/>
    </xf>
    <xf numFmtId="0" fontId="2" fillId="0" borderId="101" xfId="0" applyFont="1" applyBorder="1" applyAlignment="1">
      <alignment vertical="center" wrapText="1"/>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7" fillId="0" borderId="118" xfId="13" applyFont="1" applyFill="1" applyBorder="1" applyAlignment="1" applyProtection="1">
      <alignment horizontal="left" vertical="center" wrapText="1"/>
      <protection locked="0"/>
    </xf>
    <xf numFmtId="49" fontId="117" fillId="0" borderId="118" xfId="5" applyNumberFormat="1" applyFont="1" applyFill="1" applyBorder="1" applyAlignment="1" applyProtection="1">
      <alignment horizontal="right" vertical="center"/>
      <protection locked="0"/>
    </xf>
    <xf numFmtId="49" fontId="118" fillId="0" borderId="118" xfId="5" applyNumberFormat="1" applyFont="1" applyFill="1" applyBorder="1" applyAlignment="1" applyProtection="1">
      <alignment horizontal="right" vertical="center"/>
      <protection locked="0"/>
    </xf>
    <xf numFmtId="0" fontId="113" fillId="0" borderId="118" xfId="0" applyFont="1" applyFill="1" applyBorder="1"/>
    <xf numFmtId="166" fontId="112" fillId="0" borderId="118" xfId="20965" applyFont="1" applyFill="1" applyBorder="1"/>
    <xf numFmtId="49" fontId="117" fillId="0" borderId="118" xfId="5" applyNumberFormat="1" applyFont="1" applyFill="1" applyBorder="1" applyAlignment="1" applyProtection="1">
      <alignment horizontal="right" vertical="center" wrapText="1"/>
      <protection locked="0"/>
    </xf>
    <xf numFmtId="49" fontId="118" fillId="0" borderId="118" xfId="5" applyNumberFormat="1" applyFont="1" applyFill="1" applyBorder="1" applyAlignment="1" applyProtection="1">
      <alignment horizontal="right" vertical="center" wrapText="1"/>
      <protection locked="0"/>
    </xf>
    <xf numFmtId="0" fontId="113" fillId="0" borderId="0" xfId="0" applyFont="1" applyFill="1"/>
    <xf numFmtId="0" fontId="112" fillId="0" borderId="118" xfId="0" applyNumberFormat="1" applyFont="1" applyFill="1" applyBorder="1" applyAlignment="1">
      <alignment horizontal="left" vertical="center" wrapText="1"/>
    </xf>
    <xf numFmtId="0" fontId="116" fillId="0" borderId="118" xfId="0" applyFont="1" applyFill="1" applyBorder="1"/>
    <xf numFmtId="0" fontId="113" fillId="0" borderId="0" xfId="0" applyFont="1" applyFill="1" applyBorder="1"/>
    <xf numFmtId="0" fontId="115" fillId="0" borderId="118" xfId="0" applyFont="1" applyFill="1" applyBorder="1" applyAlignment="1">
      <alignment horizontal="left" indent="1"/>
    </xf>
    <xf numFmtId="0" fontId="115" fillId="0" borderId="118" xfId="0" applyFont="1" applyFill="1" applyBorder="1" applyAlignment="1">
      <alignment horizontal="left" wrapText="1" indent="1"/>
    </xf>
    <xf numFmtId="0" fontId="112" fillId="0" borderId="118" xfId="0" applyFont="1" applyFill="1" applyBorder="1" applyAlignment="1">
      <alignment horizontal="left" indent="1"/>
    </xf>
    <xf numFmtId="0" fontId="112" fillId="0" borderId="118" xfId="0" applyNumberFormat="1" applyFont="1" applyFill="1" applyBorder="1" applyAlignment="1">
      <alignment horizontal="left" indent="1"/>
    </xf>
    <xf numFmtId="0" fontId="112" fillId="0" borderId="118" xfId="0" applyFont="1" applyFill="1" applyBorder="1" applyAlignment="1">
      <alignment horizontal="left" wrapText="1" indent="2"/>
    </xf>
    <xf numFmtId="0" fontId="115" fillId="0" borderId="118" xfId="0" applyFont="1" applyFill="1" applyBorder="1" applyAlignment="1">
      <alignment horizontal="left" vertical="center" indent="1"/>
    </xf>
    <xf numFmtId="0" fontId="113" fillId="0" borderId="118" xfId="0" applyFont="1" applyFill="1" applyBorder="1" applyAlignment="1">
      <alignment horizontal="left" wrapText="1"/>
    </xf>
    <xf numFmtId="0" fontId="113" fillId="0" borderId="118" xfId="0" applyFont="1" applyFill="1" applyBorder="1" applyAlignment="1">
      <alignment horizontal="left" wrapText="1" indent="2"/>
    </xf>
    <xf numFmtId="49" fontId="113" fillId="0" borderId="118" xfId="0" applyNumberFormat="1" applyFont="1" applyFill="1" applyBorder="1" applyAlignment="1">
      <alignment horizontal="left" indent="3"/>
    </xf>
    <xf numFmtId="49" fontId="113" fillId="0" borderId="118" xfId="0" applyNumberFormat="1" applyFont="1" applyFill="1" applyBorder="1" applyAlignment="1">
      <alignment horizontal="left" indent="1"/>
    </xf>
    <xf numFmtId="49" fontId="113" fillId="0" borderId="118" xfId="0" applyNumberFormat="1" applyFont="1" applyFill="1" applyBorder="1" applyAlignment="1">
      <alignment horizontal="left" vertical="top" wrapText="1" indent="2"/>
    </xf>
    <xf numFmtId="49" fontId="113" fillId="0" borderId="118" xfId="0" applyNumberFormat="1" applyFont="1" applyFill="1" applyBorder="1" applyAlignment="1">
      <alignment horizontal="left" wrapText="1" indent="3"/>
    </xf>
    <xf numFmtId="49" fontId="113" fillId="0" borderId="118" xfId="0" applyNumberFormat="1" applyFont="1" applyFill="1" applyBorder="1" applyAlignment="1">
      <alignment horizontal="left" wrapText="1" indent="2"/>
    </xf>
    <xf numFmtId="0" fontId="113" fillId="0" borderId="118" xfId="0" applyNumberFormat="1" applyFont="1" applyFill="1" applyBorder="1" applyAlignment="1">
      <alignment horizontal="left" wrapText="1" indent="1"/>
    </xf>
    <xf numFmtId="49" fontId="113" fillId="0" borderId="118" xfId="0" applyNumberFormat="1" applyFont="1" applyFill="1" applyBorder="1" applyAlignment="1">
      <alignment horizontal="left" wrapText="1" indent="1"/>
    </xf>
    <xf numFmtId="0" fontId="115" fillId="0" borderId="75" xfId="0" applyNumberFormat="1" applyFont="1" applyFill="1" applyBorder="1" applyAlignment="1">
      <alignment horizontal="left" vertical="center" wrapText="1"/>
    </xf>
    <xf numFmtId="0" fontId="113" fillId="0" borderId="119" xfId="0" applyFont="1" applyFill="1" applyBorder="1" applyAlignment="1">
      <alignment horizontal="center" vertical="center" wrapText="1"/>
    </xf>
    <xf numFmtId="0" fontId="115" fillId="0" borderId="118" xfId="0" applyNumberFormat="1" applyFont="1" applyFill="1" applyBorder="1" applyAlignment="1">
      <alignment horizontal="left" vertical="center" wrapText="1"/>
    </xf>
    <xf numFmtId="0" fontId="113" fillId="0" borderId="118" xfId="0" applyFont="1" applyFill="1" applyBorder="1" applyAlignment="1">
      <alignment horizontal="left" indent="1"/>
    </xf>
    <xf numFmtId="0" fontId="6" fillId="0" borderId="118" xfId="17" applyBorder="1" applyAlignment="1" applyProtection="1"/>
    <xf numFmtId="0" fontId="116" fillId="0" borderId="118"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0" xfId="0" applyFont="1" applyFill="1" applyBorder="1" applyAlignment="1">
      <alignment horizontal="center" vertical="center" wrapText="1"/>
    </xf>
    <xf numFmtId="14" fontId="84" fillId="0" borderId="0" xfId="0" applyNumberFormat="1" applyFont="1" applyFill="1"/>
    <xf numFmtId="0" fontId="119" fillId="0" borderId="118" xfId="13" applyFont="1" applyFill="1" applyBorder="1" applyAlignment="1" applyProtection="1">
      <alignment horizontal="left" vertical="center" wrapText="1"/>
      <protection locked="0"/>
    </xf>
    <xf numFmtId="0" fontId="113" fillId="0" borderId="0" xfId="0" applyFont="1" applyFill="1" applyAlignment="1">
      <alignment horizontal="left" vertical="top" wrapText="1"/>
    </xf>
    <xf numFmtId="0" fontId="113" fillId="0" borderId="0" xfId="0" applyFont="1" applyFill="1" applyAlignment="1">
      <alignment wrapText="1"/>
    </xf>
    <xf numFmtId="0" fontId="113" fillId="0" borderId="118" xfId="0" applyFont="1" applyFill="1" applyBorder="1" applyAlignment="1">
      <alignment horizontal="center" vertical="center"/>
    </xf>
    <xf numFmtId="0" fontId="113" fillId="0" borderId="118" xfId="0" applyFont="1" applyFill="1" applyBorder="1" applyAlignment="1">
      <alignment horizontal="center" vertical="center" wrapText="1"/>
    </xf>
    <xf numFmtId="0" fontId="116" fillId="0" borderId="0" xfId="0" applyFont="1" applyFill="1"/>
    <xf numFmtId="0" fontId="113" fillId="0" borderId="118" xfId="0" applyFont="1" applyFill="1" applyBorder="1" applyAlignment="1">
      <alignment wrapText="1"/>
    </xf>
    <xf numFmtId="0" fontId="113" fillId="0" borderId="118" xfId="0" applyFont="1" applyFill="1" applyBorder="1" applyAlignment="1">
      <alignment horizontal="left" indent="8"/>
    </xf>
    <xf numFmtId="0" fontId="113" fillId="0" borderId="0" xfId="0" applyFont="1" applyFill="1" applyBorder="1" applyAlignment="1">
      <alignment horizontal="left"/>
    </xf>
    <xf numFmtId="0" fontId="116" fillId="0" borderId="0" xfId="0" applyFont="1" applyFill="1" applyBorder="1"/>
    <xf numFmtId="0" fontId="116" fillId="0" borderId="7" xfId="0" applyFont="1" applyFill="1" applyBorder="1"/>
    <xf numFmtId="0" fontId="113" fillId="0" borderId="0" xfId="0" applyFont="1" applyFill="1" applyBorder="1" applyAlignment="1">
      <alignment horizontal="center" vertical="center"/>
    </xf>
    <xf numFmtId="0" fontId="113" fillId="0" borderId="7" xfId="0" applyFont="1" applyFill="1" applyBorder="1" applyAlignment="1">
      <alignment wrapText="1"/>
    </xf>
    <xf numFmtId="49" fontId="113" fillId="0" borderId="118" xfId="0" applyNumberFormat="1" applyFont="1" applyFill="1" applyBorder="1" applyAlignment="1">
      <alignment horizontal="center" vertical="center" wrapText="1"/>
    </xf>
    <xf numFmtId="0" fontId="113" fillId="0" borderId="118" xfId="0" applyFont="1" applyFill="1" applyBorder="1" applyAlignment="1">
      <alignment horizontal="center"/>
    </xf>
    <xf numFmtId="0" fontId="113" fillId="0" borderId="7" xfId="0" applyFont="1" applyFill="1" applyBorder="1"/>
    <xf numFmtId="0" fontId="113" fillId="0" borderId="118" xfId="0" applyFont="1" applyFill="1" applyBorder="1" applyAlignment="1">
      <alignment horizontal="left" indent="2"/>
    </xf>
    <xf numFmtId="0" fontId="113" fillId="0" borderId="118" xfId="0" applyNumberFormat="1" applyFont="1" applyFill="1" applyBorder="1" applyAlignment="1">
      <alignment horizontal="left" indent="1"/>
    </xf>
    <xf numFmtId="0" fontId="113" fillId="0" borderId="0" xfId="0" applyFont="1" applyFill="1" applyAlignment="1">
      <alignment horizontal="center" vertical="center"/>
    </xf>
    <xf numFmtId="0" fontId="121" fillId="0" borderId="0" xfId="0" applyFont="1" applyFill="1"/>
    <xf numFmtId="0" fontId="121" fillId="0" borderId="0" xfId="0" applyFont="1" applyFill="1" applyAlignment="1">
      <alignment horizontal="center" vertical="center"/>
    </xf>
    <xf numFmtId="0" fontId="115" fillId="0" borderId="118" xfId="0" applyFont="1" applyFill="1" applyBorder="1" applyAlignment="1">
      <alignment horizontal="center" vertical="center" wrapText="1"/>
    </xf>
    <xf numFmtId="0" fontId="0" fillId="0" borderId="118" xfId="0" applyBorder="1" applyAlignment="1">
      <alignment horizontal="left" indent="2"/>
    </xf>
    <xf numFmtId="0" fontId="0" fillId="0" borderId="119" xfId="0" applyBorder="1" applyAlignment="1">
      <alignment horizontal="left" indent="2"/>
    </xf>
    <xf numFmtId="0" fontId="0" fillId="0" borderId="118" xfId="0" applyFill="1" applyBorder="1" applyAlignment="1">
      <alignment horizontal="left" indent="2"/>
    </xf>
    <xf numFmtId="0" fontId="123" fillId="0" borderId="125" xfId="0" applyNumberFormat="1" applyFont="1" applyFill="1" applyBorder="1" applyAlignment="1">
      <alignment vertical="center" wrapText="1" readingOrder="1"/>
    </xf>
    <xf numFmtId="0" fontId="123" fillId="0" borderId="126" xfId="0" applyNumberFormat="1" applyFont="1" applyFill="1" applyBorder="1" applyAlignment="1">
      <alignment vertical="center" wrapText="1" readingOrder="1"/>
    </xf>
    <xf numFmtId="0" fontId="123" fillId="0" borderId="126" xfId="0" applyNumberFormat="1" applyFont="1" applyFill="1" applyBorder="1" applyAlignment="1">
      <alignment horizontal="left" vertical="center" wrapText="1" indent="1" readingOrder="1"/>
    </xf>
    <xf numFmtId="0" fontId="123" fillId="0" borderId="127" xfId="0" applyNumberFormat="1" applyFont="1" applyFill="1" applyBorder="1" applyAlignment="1">
      <alignment vertical="center" wrapText="1" readingOrder="1"/>
    </xf>
    <xf numFmtId="0" fontId="124" fillId="0" borderId="118" xfId="0" applyNumberFormat="1" applyFont="1" applyFill="1" applyBorder="1" applyAlignment="1">
      <alignment vertical="center" wrapText="1" readingOrder="1"/>
    </xf>
    <xf numFmtId="0" fontId="113" fillId="0" borderId="119" xfId="0" applyFont="1" applyFill="1" applyBorder="1" applyAlignment="1">
      <alignment horizontal="center" vertical="center" wrapText="1"/>
    </xf>
    <xf numFmtId="0" fontId="0" fillId="0" borderId="7" xfId="0" applyBorder="1"/>
    <xf numFmtId="0" fontId="113" fillId="0" borderId="110" xfId="0" applyFont="1" applyFill="1" applyBorder="1" applyAlignment="1">
      <alignment horizontal="center" vertical="center" wrapText="1"/>
    </xf>
    <xf numFmtId="0" fontId="0" fillId="0" borderId="118" xfId="0" applyBorder="1" applyAlignment="1">
      <alignment horizontal="left" indent="3"/>
    </xf>
    <xf numFmtId="164" fontId="3" fillId="0" borderId="92" xfId="7" applyNumberFormat="1" applyFont="1" applyFill="1" applyBorder="1" applyAlignment="1">
      <alignment vertical="center"/>
    </xf>
    <xf numFmtId="164" fontId="3" fillId="0" borderId="70" xfId="7" applyNumberFormat="1" applyFont="1" applyFill="1" applyBorder="1" applyAlignment="1">
      <alignment vertical="center"/>
    </xf>
    <xf numFmtId="164" fontId="3" fillId="0" borderId="25"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26" xfId="7" applyNumberFormat="1" applyFont="1" applyFill="1" applyBorder="1" applyAlignment="1">
      <alignment vertical="center"/>
    </xf>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14" fontId="85" fillId="0" borderId="0" xfId="0" applyNumberFormat="1" applyFont="1"/>
    <xf numFmtId="0" fontId="2" fillId="0" borderId="120" xfId="0" applyFont="1" applyBorder="1" applyAlignment="1">
      <alignment wrapText="1"/>
    </xf>
    <xf numFmtId="0" fontId="84" fillId="0" borderId="91" xfId="0" applyFont="1" applyBorder="1" applyAlignment="1"/>
    <xf numFmtId="0" fontId="2" fillId="0" borderId="118" xfId="0" applyFont="1" applyBorder="1" applyAlignment="1">
      <alignment wrapText="1"/>
    </xf>
    <xf numFmtId="0" fontId="84" fillId="0" borderId="88" xfId="0" applyFont="1" applyBorder="1" applyAlignment="1"/>
    <xf numFmtId="0" fontId="45" fillId="0" borderId="118" xfId="0" applyFont="1" applyBorder="1" applyAlignment="1">
      <alignment horizontal="center" vertical="center" wrapText="1"/>
    </xf>
    <xf numFmtId="0" fontId="45" fillId="0" borderId="88" xfId="0" applyFont="1" applyBorder="1" applyAlignment="1">
      <alignment horizontal="center" vertical="center" wrapText="1"/>
    </xf>
    <xf numFmtId="0" fontId="2" fillId="0" borderId="91" xfId="0" applyFont="1" applyBorder="1" applyAlignment="1"/>
    <xf numFmtId="0" fontId="2" fillId="0" borderId="91" xfId="0" applyFont="1" applyBorder="1" applyAlignment="1">
      <alignment wrapText="1"/>
    </xf>
    <xf numFmtId="10" fontId="84" fillId="0" borderId="91" xfId="20962" applyNumberFormat="1" applyFont="1" applyBorder="1" applyAlignment="1"/>
    <xf numFmtId="169" fontId="9" fillId="37" borderId="0" xfId="20" applyFont="1" applyBorder="1"/>
    <xf numFmtId="10" fontId="94" fillId="2" borderId="25" xfId="20962" applyNumberFormat="1" applyFont="1" applyFill="1" applyBorder="1" applyAlignment="1" applyProtection="1">
      <alignment vertical="center"/>
      <protection locked="0"/>
    </xf>
    <xf numFmtId="10" fontId="100" fillId="0" borderId="118" xfId="20962" applyNumberFormat="1" applyFont="1" applyFill="1" applyBorder="1" applyAlignment="1">
      <alignment horizontal="left" vertical="center" wrapText="1"/>
    </xf>
    <xf numFmtId="164" fontId="3" fillId="0" borderId="88" xfId="7" applyNumberFormat="1" applyFont="1" applyFill="1" applyBorder="1" applyAlignment="1">
      <alignment horizontal="right" vertical="center" wrapText="1"/>
    </xf>
    <xf numFmtId="164" fontId="4" fillId="36" borderId="88" xfId="7" applyNumberFormat="1" applyFont="1" applyFill="1" applyBorder="1" applyAlignment="1">
      <alignment horizontal="left" vertical="center" wrapText="1"/>
    </xf>
    <xf numFmtId="164" fontId="4" fillId="36" borderId="88" xfId="7" applyNumberFormat="1" applyFont="1" applyFill="1" applyBorder="1" applyAlignment="1">
      <alignment horizontal="center" vertical="center" wrapText="1"/>
    </xf>
    <xf numFmtId="164" fontId="3" fillId="0" borderId="26" xfId="7" applyNumberFormat="1" applyFont="1" applyFill="1" applyBorder="1" applyAlignment="1">
      <alignment horizontal="right" vertical="center" wrapText="1"/>
    </xf>
    <xf numFmtId="193" fontId="126" fillId="0" borderId="34" xfId="0" applyNumberFormat="1" applyFont="1" applyBorder="1" applyAlignment="1">
      <alignment vertical="center"/>
    </xf>
    <xf numFmtId="193" fontId="126" fillId="0" borderId="13" xfId="0" applyNumberFormat="1" applyFont="1" applyBorder="1" applyAlignment="1">
      <alignment vertical="center"/>
    </xf>
    <xf numFmtId="193" fontId="127" fillId="0" borderId="13" xfId="0" applyNumberFormat="1" applyFont="1" applyBorder="1" applyAlignment="1">
      <alignment vertical="center"/>
    </xf>
    <xf numFmtId="193" fontId="128" fillId="36" borderId="13" xfId="0" applyNumberFormat="1" applyFont="1" applyFill="1" applyBorder="1" applyAlignment="1">
      <alignment vertical="center"/>
    </xf>
    <xf numFmtId="193" fontId="128" fillId="36" borderId="16" xfId="0" applyNumberFormat="1" applyFont="1" applyFill="1" applyBorder="1" applyAlignment="1">
      <alignment vertical="center"/>
    </xf>
    <xf numFmtId="193" fontId="126" fillId="0" borderId="17" xfId="0" applyNumberFormat="1" applyFont="1" applyBorder="1" applyAlignment="1">
      <alignment vertical="center"/>
    </xf>
    <xf numFmtId="193" fontId="126" fillId="0" borderId="128" xfId="0" applyNumberFormat="1" applyFont="1" applyBorder="1" applyAlignment="1">
      <alignment vertical="center"/>
    </xf>
    <xf numFmtId="193" fontId="126" fillId="0" borderId="14" xfId="0" applyNumberFormat="1" applyFont="1" applyBorder="1" applyAlignment="1">
      <alignment vertical="center"/>
    </xf>
    <xf numFmtId="0" fontId="84" fillId="0" borderId="129" xfId="0" applyFont="1" applyBorder="1" applyAlignment="1">
      <alignment wrapText="1"/>
    </xf>
    <xf numFmtId="193" fontId="126" fillId="0" borderId="13" xfId="0" applyNumberFormat="1" applyFont="1" applyBorder="1" applyAlignment="1">
      <alignment horizontal="right" vertical="center"/>
    </xf>
    <xf numFmtId="0" fontId="84" fillId="0" borderId="93" xfId="0" applyFont="1" applyBorder="1" applyAlignment="1">
      <alignment horizontal="center"/>
    </xf>
    <xf numFmtId="193" fontId="3" fillId="0" borderId="118" xfId="0" applyNumberFormat="1" applyFont="1" applyBorder="1"/>
    <xf numFmtId="193" fontId="3" fillId="0" borderId="118" xfId="0" applyNumberFormat="1" applyFont="1" applyFill="1" applyBorder="1"/>
    <xf numFmtId="193" fontId="3" fillId="0" borderId="120" xfId="0" applyNumberFormat="1" applyFont="1" applyBorder="1"/>
    <xf numFmtId="193" fontId="3" fillId="0" borderId="120" xfId="0" applyNumberFormat="1" applyFont="1" applyFill="1" applyBorder="1"/>
    <xf numFmtId="9" fontId="3" fillId="0" borderId="88" xfId="20962" applyFont="1" applyBorder="1"/>
    <xf numFmtId="193" fontId="94" fillId="3" borderId="118" xfId="5" applyNumberFormat="1" applyFont="1" applyFill="1" applyBorder="1" applyProtection="1">
      <protection locked="0"/>
    </xf>
    <xf numFmtId="164" fontId="116" fillId="0" borderId="118" xfId="7" applyNumberFormat="1" applyFont="1" applyFill="1" applyBorder="1"/>
    <xf numFmtId="164" fontId="116" fillId="0" borderId="118" xfId="7" applyNumberFormat="1" applyFont="1" applyBorder="1"/>
    <xf numFmtId="164" fontId="113" fillId="0" borderId="118" xfId="7" applyNumberFormat="1" applyFont="1" applyBorder="1"/>
    <xf numFmtId="164" fontId="113" fillId="0" borderId="118" xfId="7" applyNumberFormat="1" applyFont="1" applyFill="1" applyBorder="1"/>
    <xf numFmtId="164" fontId="113" fillId="0" borderId="0" xfId="7" applyNumberFormat="1" applyFont="1"/>
    <xf numFmtId="164" fontId="113" fillId="0" borderId="0" xfId="7" applyNumberFormat="1" applyFont="1" applyFill="1"/>
    <xf numFmtId="164" fontId="113" fillId="79" borderId="118" xfId="7" applyNumberFormat="1" applyFont="1" applyFill="1" applyBorder="1"/>
    <xf numFmtId="164" fontId="116" fillId="79" borderId="118" xfId="7" applyNumberFormat="1" applyFont="1" applyFill="1" applyBorder="1"/>
    <xf numFmtId="164" fontId="112" fillId="0" borderId="118" xfId="7" applyNumberFormat="1" applyFont="1" applyFill="1" applyBorder="1"/>
    <xf numFmtId="193" fontId="94" fillId="2" borderId="130" xfId="0" applyNumberFormat="1" applyFont="1" applyFill="1" applyBorder="1" applyAlignment="1" applyProtection="1">
      <alignment vertical="center"/>
      <protection locked="0"/>
    </xf>
    <xf numFmtId="193" fontId="94" fillId="0" borderId="131" xfId="7" applyNumberFormat="1" applyFont="1" applyFill="1" applyBorder="1" applyAlignment="1" applyProtection="1">
      <alignment horizontal="right"/>
    </xf>
    <xf numFmtId="193" fontId="94" fillId="36" borderId="131" xfId="7" applyNumberFormat="1" applyFont="1" applyFill="1" applyBorder="1" applyAlignment="1" applyProtection="1">
      <alignment horizontal="right"/>
    </xf>
    <xf numFmtId="193" fontId="94" fillId="0" borderId="132" xfId="0" applyNumberFormat="1" applyFont="1" applyFill="1" applyBorder="1" applyAlignment="1" applyProtection="1">
      <alignment horizontal="right"/>
    </xf>
    <xf numFmtId="193" fontId="94" fillId="0" borderId="131" xfId="0" applyNumberFormat="1" applyFont="1" applyFill="1" applyBorder="1" applyAlignment="1" applyProtection="1">
      <alignment horizontal="right"/>
    </xf>
    <xf numFmtId="193" fontId="94" fillId="36" borderId="133" xfId="0" applyNumberFormat="1" applyFont="1" applyFill="1" applyBorder="1" applyAlignment="1" applyProtection="1">
      <alignment horizontal="right"/>
    </xf>
    <xf numFmtId="193" fontId="94" fillId="0" borderId="131" xfId="7" applyNumberFormat="1" applyFont="1" applyFill="1" applyBorder="1" applyAlignment="1" applyProtection="1">
      <alignment horizontal="right"/>
      <protection locked="0"/>
    </xf>
    <xf numFmtId="193" fontId="94" fillId="0" borderId="132" xfId="0" applyNumberFormat="1" applyFont="1" applyFill="1" applyBorder="1" applyAlignment="1" applyProtection="1">
      <alignment horizontal="right"/>
      <protection locked="0"/>
    </xf>
    <xf numFmtId="193" fontId="94" fillId="0" borderId="131" xfId="0" applyNumberFormat="1" applyFont="1" applyFill="1" applyBorder="1" applyAlignment="1" applyProtection="1">
      <alignment horizontal="right"/>
      <protection locked="0"/>
    </xf>
    <xf numFmtId="193" fontId="94" fillId="0" borderId="133" xfId="0" applyNumberFormat="1" applyFont="1" applyFill="1" applyBorder="1" applyAlignment="1" applyProtection="1">
      <alignment horizontal="right"/>
    </xf>
    <xf numFmtId="193" fontId="94" fillId="36" borderId="25" xfId="7" applyNumberFormat="1" applyFont="1" applyFill="1" applyBorder="1" applyAlignment="1" applyProtection="1">
      <alignment horizontal="right"/>
    </xf>
    <xf numFmtId="193" fontId="94" fillId="36" borderId="26" xfId="0" applyNumberFormat="1" applyFont="1" applyFill="1" applyBorder="1" applyAlignment="1" applyProtection="1">
      <alignment horizontal="right"/>
    </xf>
    <xf numFmtId="193" fontId="129" fillId="0" borderId="131" xfId="0" applyNumberFormat="1" applyFont="1" applyFill="1" applyBorder="1" applyAlignment="1" applyProtection="1">
      <alignment horizontal="right"/>
      <protection locked="0"/>
    </xf>
    <xf numFmtId="193" fontId="94" fillId="36" borderId="133" xfId="7" applyNumberFormat="1" applyFont="1" applyFill="1" applyBorder="1" applyAlignment="1" applyProtection="1">
      <alignment horizontal="right"/>
    </xf>
    <xf numFmtId="193" fontId="129" fillId="36" borderId="131" xfId="0" applyNumberFormat="1" applyFont="1" applyFill="1" applyBorder="1" applyAlignment="1">
      <alignment horizontal="right"/>
    </xf>
    <xf numFmtId="193" fontId="94" fillId="0" borderId="133" xfId="7" applyNumberFormat="1" applyFont="1" applyFill="1" applyBorder="1" applyAlignment="1" applyProtection="1">
      <alignment horizontal="right"/>
    </xf>
    <xf numFmtId="193" fontId="130" fillId="0" borderId="131" xfId="0" applyNumberFormat="1" applyFont="1" applyFill="1" applyBorder="1" applyAlignment="1">
      <alignment horizontal="center"/>
    </xf>
    <xf numFmtId="193" fontId="130" fillId="0" borderId="133" xfId="0" applyNumberFormat="1" applyFont="1" applyFill="1" applyBorder="1" applyAlignment="1">
      <alignment horizontal="center"/>
    </xf>
    <xf numFmtId="193" fontId="129" fillId="36" borderId="131" xfId="0" applyNumberFormat="1" applyFont="1" applyFill="1" applyBorder="1" applyAlignment="1" applyProtection="1">
      <alignment horizontal="right"/>
    </xf>
    <xf numFmtId="193" fontId="129" fillId="0" borderId="133" xfId="0" applyNumberFormat="1" applyFont="1" applyFill="1" applyBorder="1" applyAlignment="1" applyProtection="1">
      <alignment horizontal="right"/>
      <protection locked="0"/>
    </xf>
    <xf numFmtId="193" fontId="129" fillId="0" borderId="131" xfId="0" applyNumberFormat="1" applyFont="1" applyFill="1" applyBorder="1" applyAlignment="1" applyProtection="1">
      <alignment horizontal="right" indent="1"/>
      <protection locked="0"/>
    </xf>
    <xf numFmtId="193" fontId="94" fillId="36" borderId="131" xfId="7" applyNumberFormat="1" applyFont="1" applyFill="1" applyBorder="1" applyAlignment="1" applyProtection="1"/>
    <xf numFmtId="193" fontId="129" fillId="0" borderId="131" xfId="0" applyNumberFormat="1" applyFont="1" applyFill="1" applyBorder="1" applyAlignment="1" applyProtection="1">
      <protection locked="0"/>
    </xf>
    <xf numFmtId="193" fontId="94" fillId="36" borderId="133" xfId="7" applyNumberFormat="1" applyFont="1" applyFill="1" applyBorder="1" applyAlignment="1" applyProtection="1"/>
    <xf numFmtId="193" fontId="129" fillId="0" borderId="131" xfId="0" applyNumberFormat="1" applyFont="1" applyFill="1" applyBorder="1" applyAlignment="1" applyProtection="1">
      <alignment horizontal="right" vertical="center"/>
      <protection locked="0"/>
    </xf>
    <xf numFmtId="193" fontId="129" fillId="36" borderId="25" xfId="0" applyNumberFormat="1" applyFont="1" applyFill="1" applyBorder="1" applyAlignment="1">
      <alignment horizontal="right"/>
    </xf>
    <xf numFmtId="193" fontId="94" fillId="36" borderId="26" xfId="7" applyNumberFormat="1" applyFont="1" applyFill="1" applyBorder="1" applyAlignment="1" applyProtection="1">
      <alignment horizontal="right"/>
    </xf>
    <xf numFmtId="0" fontId="2" fillId="0" borderId="134" xfId="0" applyFont="1" applyBorder="1" applyAlignment="1">
      <alignment wrapText="1"/>
    </xf>
    <xf numFmtId="0" fontId="2" fillId="0" borderId="135" xfId="0" applyFont="1" applyBorder="1" applyAlignment="1"/>
    <xf numFmtId="164" fontId="4" fillId="0" borderId="133" xfId="20966" applyNumberFormat="1" applyFont="1" applyBorder="1"/>
    <xf numFmtId="164" fontId="88" fillId="0" borderId="0" xfId="7" applyNumberFormat="1" applyFont="1"/>
    <xf numFmtId="164" fontId="88" fillId="0" borderId="0" xfId="0" applyNumberFormat="1" applyFont="1"/>
    <xf numFmtId="43" fontId="88" fillId="0" borderId="0" xfId="0" applyNumberFormat="1" applyFont="1"/>
    <xf numFmtId="164" fontId="113" fillId="0" borderId="0" xfId="0" applyNumberFormat="1" applyFont="1" applyFill="1" applyBorder="1"/>
    <xf numFmtId="43" fontId="113" fillId="0" borderId="0" xfId="0" applyNumberFormat="1" applyFont="1" applyFill="1"/>
    <xf numFmtId="193" fontId="96" fillId="0" borderId="131" xfId="0" applyNumberFormat="1" applyFont="1" applyFill="1" applyBorder="1" applyAlignment="1" applyProtection="1">
      <alignment vertical="center" wrapText="1"/>
      <protection locked="0"/>
    </xf>
    <xf numFmtId="193" fontId="3" fillId="0" borderId="131" xfId="0" applyNumberFormat="1" applyFont="1" applyFill="1" applyBorder="1" applyAlignment="1" applyProtection="1">
      <alignment vertical="center" wrapText="1"/>
      <protection locked="0"/>
    </xf>
    <xf numFmtId="193" fontId="96" fillId="0" borderId="131" xfId="0" applyNumberFormat="1" applyFont="1" applyFill="1" applyBorder="1" applyAlignment="1" applyProtection="1">
      <alignment horizontal="right" vertical="center" wrapText="1"/>
      <protection locked="0"/>
    </xf>
    <xf numFmtId="10" fontId="96" fillId="0" borderId="131" xfId="20962" applyNumberFormat="1" applyFont="1" applyBorder="1" applyAlignment="1" applyProtection="1">
      <alignment vertical="center" wrapText="1"/>
      <protection locked="0"/>
    </xf>
    <xf numFmtId="10" fontId="94" fillId="2" borderId="131" xfId="20962" applyNumberFormat="1" applyFont="1" applyFill="1" applyBorder="1" applyAlignment="1" applyProtection="1">
      <alignment vertical="center"/>
      <protection locked="0"/>
    </xf>
    <xf numFmtId="193" fontId="94" fillId="2" borderId="131" xfId="0" applyNumberFormat="1" applyFont="1" applyFill="1" applyBorder="1" applyAlignment="1" applyProtection="1">
      <alignment vertical="center"/>
      <protection locked="0"/>
    </xf>
    <xf numFmtId="14" fontId="84" fillId="0" borderId="0" xfId="0" applyNumberFormat="1" applyFont="1" applyFill="1" applyAlignment="1">
      <alignment horizontal="left"/>
    </xf>
    <xf numFmtId="164" fontId="113" fillId="0" borderId="0" xfId="0" applyNumberFormat="1" applyFont="1" applyFill="1"/>
    <xf numFmtId="164" fontId="113" fillId="0" borderId="131" xfId="7" applyNumberFormat="1" applyFont="1" applyBorder="1"/>
    <xf numFmtId="164" fontId="113" fillId="0" borderId="131" xfId="7" applyNumberFormat="1" applyFont="1" applyFill="1" applyBorder="1"/>
    <xf numFmtId="164" fontId="116" fillId="0" borderId="131" xfId="7" applyNumberFormat="1" applyFont="1" applyBorder="1"/>
    <xf numFmtId="164" fontId="84" fillId="0" borderId="22" xfId="7" applyNumberFormat="1" applyFont="1" applyBorder="1" applyAlignment="1"/>
    <xf numFmtId="164" fontId="84" fillId="0" borderId="22" xfId="7" applyNumberFormat="1" applyFont="1" applyBorder="1" applyAlignment="1">
      <alignment wrapText="1"/>
    </xf>
    <xf numFmtId="164" fontId="131" fillId="0" borderId="22" xfId="7" applyNumberFormat="1" applyFont="1" applyBorder="1" applyAlignment="1">
      <alignment wrapText="1"/>
    </xf>
    <xf numFmtId="164" fontId="0" fillId="0" borderId="0" xfId="0" applyNumberFormat="1"/>
    <xf numFmtId="164" fontId="116" fillId="82" borderId="118" xfId="7" applyNumberFormat="1" applyFont="1" applyFill="1" applyBorder="1"/>
    <xf numFmtId="164" fontId="115" fillId="0" borderId="118" xfId="7" applyNumberFormat="1" applyFont="1" applyFill="1" applyBorder="1"/>
    <xf numFmtId="164" fontId="116" fillId="0" borderId="131" xfId="7" applyNumberFormat="1" applyFont="1" applyFill="1" applyBorder="1"/>
    <xf numFmtId="164" fontId="113" fillId="0" borderId="118" xfId="7" applyNumberFormat="1" applyFont="1" applyFill="1" applyBorder="1" applyAlignment="1">
      <alignment wrapText="1"/>
    </xf>
    <xf numFmtId="164" fontId="115" fillId="0" borderId="118" xfId="7" applyNumberFormat="1" applyFont="1" applyFill="1" applyBorder="1" applyAlignment="1">
      <alignment horizontal="left" vertical="center" wrapText="1"/>
    </xf>
    <xf numFmtId="3" fontId="113" fillId="0" borderId="0" xfId="0" applyNumberFormat="1" applyFont="1" applyFill="1"/>
    <xf numFmtId="193" fontId="85" fillId="0" borderId="0" xfId="0" applyNumberFormat="1" applyFont="1"/>
    <xf numFmtId="14" fontId="2" fillId="0" borderId="0" xfId="0" applyNumberFormat="1" applyFont="1" applyFill="1" applyAlignment="1">
      <alignment horizontal="left"/>
    </xf>
    <xf numFmtId="164" fontId="3" fillId="0" borderId="0" xfId="0" applyNumberFormat="1" applyFont="1"/>
    <xf numFmtId="10" fontId="100" fillId="0" borderId="0" xfId="0" applyNumberFormat="1" applyFont="1" applyFill="1" applyAlignment="1">
      <alignment horizontal="left" vertical="center"/>
    </xf>
    <xf numFmtId="164" fontId="116" fillId="0" borderId="7" xfId="7" applyNumberFormat="1" applyFont="1" applyBorder="1"/>
    <xf numFmtId="0" fontId="121" fillId="0" borderId="131" xfId="0" applyFont="1" applyBorder="1"/>
    <xf numFmtId="0" fontId="0" fillId="0" borderId="131" xfId="0" applyBorder="1"/>
    <xf numFmtId="0" fontId="121" fillId="0" borderId="130" xfId="0" applyFont="1" applyBorder="1"/>
    <xf numFmtId="0" fontId="0" fillId="0" borderId="130" xfId="0" applyBorder="1"/>
    <xf numFmtId="0" fontId="93" fillId="0" borderId="72" xfId="0" applyFont="1" applyBorder="1" applyAlignment="1">
      <alignment horizontal="left" wrapText="1"/>
    </xf>
    <xf numFmtId="0" fontId="93" fillId="0" borderId="71"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3"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118" xfId="0" applyFont="1" applyBorder="1" applyAlignment="1">
      <alignment horizontal="center" vertical="center" wrapText="1"/>
    </xf>
    <xf numFmtId="0" fontId="45" fillId="0" borderId="88" xfId="0" applyFont="1" applyBorder="1" applyAlignment="1">
      <alignment horizontal="center" vertical="center" wrapText="1"/>
    </xf>
    <xf numFmtId="0" fontId="86" fillId="0" borderId="87" xfId="0" applyFont="1" applyFill="1" applyBorder="1" applyAlignment="1">
      <alignment horizontal="center" vertical="center" wrapText="1"/>
    </xf>
    <xf numFmtId="0" fontId="84" fillId="0" borderId="87" xfId="0" applyFont="1" applyFill="1" applyBorder="1" applyAlignment="1">
      <alignment horizontal="center" vertical="center" wrapText="1"/>
    </xf>
    <xf numFmtId="0" fontId="45" fillId="0" borderId="87" xfId="11" applyFont="1" applyFill="1" applyBorder="1" applyAlignment="1" applyProtection="1">
      <alignment horizontal="center" vertical="center" wrapText="1"/>
    </xf>
    <xf numFmtId="0" fontId="45" fillId="0" borderId="88" xfId="11" applyFont="1" applyFill="1" applyBorder="1" applyAlignment="1" applyProtection="1">
      <alignment horizontal="center" vertical="center" wrapText="1"/>
    </xf>
    <xf numFmtId="0" fontId="45" fillId="0" borderId="77"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8" xfId="13" applyFont="1" applyFill="1" applyBorder="1" applyAlignment="1" applyProtection="1">
      <alignment horizontal="center" vertical="center" wrapText="1"/>
      <protection locked="0"/>
    </xf>
    <xf numFmtId="0" fontId="98" fillId="3" borderId="70"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6"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79" xfId="1" applyNumberFormat="1" applyFont="1" applyFill="1" applyBorder="1" applyAlignment="1" applyProtection="1">
      <alignment horizontal="center" vertical="center" wrapText="1"/>
      <protection locked="0"/>
    </xf>
    <xf numFmtId="164" fontId="45" fillId="0" borderId="80" xfId="1" applyNumberFormat="1" applyFont="1" applyFill="1" applyBorder="1" applyAlignment="1" applyProtection="1">
      <alignment horizontal="center" vertical="center" wrapText="1"/>
      <protection locked="0"/>
    </xf>
    <xf numFmtId="0" fontId="3" fillId="0" borderId="78"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86" fillId="0" borderId="81" xfId="0" applyFont="1" applyBorder="1" applyAlignment="1">
      <alignment horizontal="center"/>
    </xf>
    <xf numFmtId="0" fontId="86" fillId="0" borderId="82"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8" xfId="0" applyFont="1" applyFill="1" applyBorder="1" applyAlignment="1">
      <alignment horizontal="left" vertical="center"/>
    </xf>
    <xf numFmtId="0" fontId="99"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8" xfId="0" applyFont="1" applyBorder="1" applyAlignment="1">
      <alignment horizontal="center" vertical="center" wrapText="1"/>
    </xf>
    <xf numFmtId="0" fontId="115" fillId="0" borderId="108" xfId="0" applyNumberFormat="1" applyFont="1" applyFill="1" applyBorder="1" applyAlignment="1">
      <alignment horizontal="left" vertical="center" wrapText="1"/>
    </xf>
    <xf numFmtId="0" fontId="115" fillId="0" borderId="109" xfId="0" applyNumberFormat="1" applyFont="1" applyFill="1" applyBorder="1" applyAlignment="1">
      <alignment horizontal="left" vertical="center" wrapText="1"/>
    </xf>
    <xf numFmtId="0" fontId="115" fillId="0" borderId="113" xfId="0" applyNumberFormat="1" applyFont="1" applyFill="1" applyBorder="1" applyAlignment="1">
      <alignment horizontal="left" vertical="center" wrapText="1"/>
    </xf>
    <xf numFmtId="0" fontId="115" fillId="0" borderId="114" xfId="0" applyNumberFormat="1" applyFont="1" applyFill="1" applyBorder="1" applyAlignment="1">
      <alignment horizontal="left" vertical="center" wrapText="1"/>
    </xf>
    <xf numFmtId="0" fontId="115" fillId="0" borderId="116" xfId="0" applyNumberFormat="1" applyFont="1" applyFill="1" applyBorder="1" applyAlignment="1">
      <alignment horizontal="left" vertical="center" wrapText="1"/>
    </xf>
    <xf numFmtId="0" fontId="115" fillId="0" borderId="117" xfId="0" applyNumberFormat="1" applyFont="1" applyFill="1" applyBorder="1" applyAlignment="1">
      <alignment horizontal="left" vertical="center" wrapText="1"/>
    </xf>
    <xf numFmtId="0" fontId="116" fillId="0" borderId="110" xfId="0" applyFont="1" applyFill="1" applyBorder="1" applyAlignment="1">
      <alignment horizontal="center" vertical="center" wrapText="1"/>
    </xf>
    <xf numFmtId="0" fontId="116" fillId="0" borderId="111" xfId="0" applyFont="1" applyFill="1" applyBorder="1" applyAlignment="1">
      <alignment horizontal="center" vertical="center" wrapText="1"/>
    </xf>
    <xf numFmtId="0" fontId="116" fillId="0" borderId="112" xfId="0" applyFont="1" applyFill="1" applyBorder="1" applyAlignment="1">
      <alignment horizontal="center" vertical="center" wrapText="1"/>
    </xf>
    <xf numFmtId="0" fontId="116" fillId="0" borderId="92" xfId="0" applyFont="1" applyFill="1" applyBorder="1" applyAlignment="1">
      <alignment horizontal="center" vertical="center" wrapText="1"/>
    </xf>
    <xf numFmtId="0" fontId="116" fillId="0" borderId="115" xfId="0" applyFont="1" applyFill="1" applyBorder="1" applyAlignment="1">
      <alignment horizontal="center" vertical="center" wrapText="1"/>
    </xf>
    <xf numFmtId="0" fontId="116" fillId="0" borderId="82" xfId="0" applyFont="1" applyFill="1" applyBorder="1" applyAlignment="1">
      <alignment horizontal="center" vertical="center" wrapText="1"/>
    </xf>
    <xf numFmtId="0" fontId="113" fillId="0" borderId="119"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118" xfId="0" applyFont="1" applyFill="1" applyBorder="1" applyAlignment="1">
      <alignment horizontal="center" vertical="center" wrapText="1"/>
    </xf>
    <xf numFmtId="0" fontId="120" fillId="0" borderId="118" xfId="0" applyFont="1" applyFill="1" applyBorder="1" applyAlignment="1">
      <alignment horizontal="center" vertical="center"/>
    </xf>
    <xf numFmtId="0" fontId="120" fillId="0" borderId="110" xfId="0" applyFont="1" applyFill="1" applyBorder="1" applyAlignment="1">
      <alignment horizontal="center" vertical="center"/>
    </xf>
    <xf numFmtId="0" fontId="120" fillId="0" borderId="112" xfId="0" applyFont="1" applyFill="1" applyBorder="1" applyAlignment="1">
      <alignment horizontal="center" vertical="center"/>
    </xf>
    <xf numFmtId="0" fontId="120" fillId="0" borderId="92" xfId="0" applyFont="1" applyFill="1" applyBorder="1" applyAlignment="1">
      <alignment horizontal="center" vertical="center"/>
    </xf>
    <xf numFmtId="0" fontId="120" fillId="0" borderId="82" xfId="0" applyFont="1" applyFill="1" applyBorder="1" applyAlignment="1">
      <alignment horizontal="center" vertical="center"/>
    </xf>
    <xf numFmtId="0" fontId="116" fillId="0" borderId="118" xfId="0" applyFont="1" applyFill="1" applyBorder="1" applyAlignment="1">
      <alignment horizontal="center" vertical="center" wrapText="1"/>
    </xf>
    <xf numFmtId="0" fontId="116" fillId="0" borderId="77" xfId="0" applyFont="1" applyFill="1" applyBorder="1" applyAlignment="1">
      <alignment horizontal="center" vertical="center" wrapText="1"/>
    </xf>
    <xf numFmtId="0" fontId="116" fillId="0" borderId="75" xfId="0" applyFont="1" applyFill="1" applyBorder="1" applyAlignment="1">
      <alignment horizontal="center" vertical="center" wrapText="1"/>
    </xf>
    <xf numFmtId="0" fontId="113" fillId="0" borderId="120" xfId="0" applyFont="1" applyFill="1" applyBorder="1" applyAlignment="1">
      <alignment horizontal="center" vertical="center" wrapText="1"/>
    </xf>
    <xf numFmtId="0" fontId="113" fillId="0" borderId="121" xfId="0" applyFont="1" applyFill="1" applyBorder="1" applyAlignment="1">
      <alignment horizontal="center" vertical="center" wrapText="1"/>
    </xf>
    <xf numFmtId="0" fontId="113" fillId="0" borderId="122" xfId="0" applyFont="1" applyFill="1" applyBorder="1" applyAlignment="1">
      <alignment horizontal="center" vertical="center" wrapText="1"/>
    </xf>
    <xf numFmtId="0" fontId="116" fillId="0" borderId="83"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83" xfId="0" applyFont="1" applyFill="1" applyBorder="1" applyAlignment="1">
      <alignment horizontal="center" vertical="center" wrapText="1"/>
    </xf>
    <xf numFmtId="0" fontId="113" fillId="0" borderId="77"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75" xfId="0" applyFont="1" applyFill="1" applyBorder="1" applyAlignment="1">
      <alignment horizontal="center" vertical="center" wrapText="1"/>
    </xf>
    <xf numFmtId="0" fontId="113" fillId="0" borderId="82" xfId="0" applyFont="1" applyFill="1" applyBorder="1" applyAlignment="1">
      <alignment horizontal="center" vertical="center" wrapText="1"/>
    </xf>
    <xf numFmtId="0" fontId="116" fillId="0" borderId="110" xfId="0" applyFont="1" applyFill="1" applyBorder="1" applyAlignment="1">
      <alignment horizontal="center" vertical="top" wrapText="1"/>
    </xf>
    <xf numFmtId="0" fontId="116" fillId="0" borderId="112" xfId="0" applyFont="1" applyFill="1" applyBorder="1" applyAlignment="1">
      <alignment horizontal="center" vertical="top" wrapText="1"/>
    </xf>
    <xf numFmtId="0" fontId="116" fillId="0" borderId="77" xfId="0" applyFont="1" applyFill="1" applyBorder="1" applyAlignment="1">
      <alignment horizontal="center" vertical="top" wrapText="1"/>
    </xf>
    <xf numFmtId="0" fontId="116" fillId="0" borderId="75" xfId="0" applyFont="1" applyFill="1" applyBorder="1" applyAlignment="1">
      <alignment horizontal="center" vertical="top" wrapText="1"/>
    </xf>
    <xf numFmtId="0" fontId="116" fillId="0" borderId="92" xfId="0" applyFont="1" applyFill="1" applyBorder="1" applyAlignment="1">
      <alignment horizontal="center" vertical="top" wrapText="1"/>
    </xf>
    <xf numFmtId="0" fontId="116" fillId="0" borderId="82" xfId="0" applyFont="1" applyFill="1" applyBorder="1" applyAlignment="1">
      <alignment horizontal="center" vertical="top" wrapText="1"/>
    </xf>
    <xf numFmtId="0" fontId="113" fillId="0" borderId="0" xfId="0" applyFont="1" applyFill="1" applyBorder="1" applyAlignment="1">
      <alignment horizontal="center" vertical="center"/>
    </xf>
    <xf numFmtId="0" fontId="113" fillId="0" borderId="75" xfId="0" applyFont="1" applyFill="1" applyBorder="1" applyAlignment="1">
      <alignment horizontal="center" vertical="center"/>
    </xf>
    <xf numFmtId="0" fontId="113" fillId="0" borderId="77" xfId="0" applyFont="1" applyFill="1" applyBorder="1" applyAlignment="1">
      <alignment horizontal="center" vertical="center"/>
    </xf>
    <xf numFmtId="0" fontId="113" fillId="0" borderId="120" xfId="0" applyFont="1" applyFill="1" applyBorder="1" applyAlignment="1">
      <alignment horizontal="center" vertical="center"/>
    </xf>
    <xf numFmtId="0" fontId="113" fillId="0" borderId="121" xfId="0" applyFont="1" applyFill="1" applyBorder="1" applyAlignment="1">
      <alignment horizontal="center" vertical="center"/>
    </xf>
    <xf numFmtId="0" fontId="113" fillId="0" borderId="122" xfId="0" applyFont="1" applyFill="1" applyBorder="1" applyAlignment="1">
      <alignment horizontal="center" vertical="center"/>
    </xf>
    <xf numFmtId="0" fontId="113" fillId="0" borderId="110" xfId="0" applyFont="1" applyFill="1" applyBorder="1" applyAlignment="1">
      <alignment horizontal="center" vertical="top" wrapText="1"/>
    </xf>
    <xf numFmtId="0" fontId="113" fillId="0" borderId="111" xfId="0" applyFont="1" applyFill="1" applyBorder="1" applyAlignment="1">
      <alignment horizontal="center" vertical="top" wrapText="1"/>
    </xf>
    <xf numFmtId="0" fontId="113" fillId="0" borderId="112" xfId="0" applyFont="1" applyFill="1" applyBorder="1" applyAlignment="1">
      <alignment horizontal="center" vertical="top" wrapText="1"/>
    </xf>
    <xf numFmtId="0" fontId="113" fillId="0" borderId="121" xfId="0" applyFont="1" applyFill="1" applyBorder="1" applyAlignment="1">
      <alignment horizontal="center" vertical="top" wrapText="1"/>
    </xf>
    <xf numFmtId="0" fontId="113" fillId="0" borderId="122" xfId="0" applyFont="1" applyFill="1" applyBorder="1" applyAlignment="1">
      <alignment horizontal="center" vertical="top" wrapText="1"/>
    </xf>
    <xf numFmtId="0" fontId="113" fillId="0" borderId="119" xfId="0" applyFont="1" applyFill="1" applyBorder="1" applyAlignment="1">
      <alignment horizontal="center" vertical="top" wrapText="1"/>
    </xf>
    <xf numFmtId="0" fontId="113" fillId="0" borderId="7" xfId="0" applyFont="1" applyFill="1" applyBorder="1" applyAlignment="1">
      <alignment horizontal="center" vertical="top" wrapText="1"/>
    </xf>
    <xf numFmtId="0" fontId="115" fillId="0" borderId="123" xfId="0" applyNumberFormat="1" applyFont="1" applyFill="1" applyBorder="1" applyAlignment="1">
      <alignment horizontal="left" vertical="top" wrapText="1"/>
    </xf>
    <xf numFmtId="0" fontId="115" fillId="0" borderId="124" xfId="0" applyNumberFormat="1" applyFont="1" applyFill="1" applyBorder="1" applyAlignment="1">
      <alignment horizontal="left" vertical="top" wrapText="1"/>
    </xf>
    <xf numFmtId="0" fontId="121" fillId="0" borderId="119" xfId="0" applyFont="1" applyBorder="1" applyAlignment="1">
      <alignment horizontal="center" vertical="center" wrapText="1"/>
    </xf>
    <xf numFmtId="0" fontId="121" fillId="0" borderId="110" xfId="0" applyFont="1" applyBorder="1" applyAlignment="1">
      <alignment horizontal="center" vertical="center" wrapText="1"/>
    </xf>
    <xf numFmtId="0" fontId="125" fillId="0" borderId="118" xfId="0" applyFont="1" applyBorder="1" applyAlignment="1">
      <alignment horizontal="center" vertical="center"/>
    </xf>
    <xf numFmtId="0" fontId="122" fillId="0" borderId="118" xfId="0" applyFont="1" applyBorder="1" applyAlignment="1">
      <alignment horizontal="center" vertical="center" wrapText="1"/>
    </xf>
    <xf numFmtId="10" fontId="94" fillId="0" borderId="25" xfId="20962" applyNumberFormat="1" applyFont="1" applyFill="1" applyBorder="1" applyAlignment="1" applyProtection="1">
      <alignment vertical="center"/>
      <protection locked="0"/>
    </xf>
    <xf numFmtId="193" fontId="3" fillId="36" borderId="56" xfId="0" applyNumberFormat="1" applyFont="1" applyFill="1" applyBorder="1" applyAlignment="1"/>
    <xf numFmtId="193" fontId="3" fillId="36" borderId="57" xfId="0" applyNumberFormat="1" applyFont="1" applyFill="1" applyBorder="1"/>
    <xf numFmtId="164" fontId="9" fillId="37" borderId="0" xfId="7" applyNumberFormat="1" applyFont="1" applyFill="1" applyBorder="1"/>
    <xf numFmtId="164" fontId="3" fillId="3" borderId="121" xfId="7" applyNumberFormat="1" applyFont="1" applyFill="1" applyBorder="1" applyAlignment="1">
      <alignment vertical="center"/>
    </xf>
    <xf numFmtId="164" fontId="3" fillId="3" borderId="135" xfId="7" applyNumberFormat="1" applyFont="1" applyFill="1" applyBorder="1" applyAlignment="1">
      <alignment vertical="center"/>
    </xf>
    <xf numFmtId="164" fontId="3" fillId="0" borderId="134" xfId="7" applyNumberFormat="1" applyFont="1" applyFill="1" applyBorder="1" applyAlignment="1">
      <alignment vertical="center"/>
    </xf>
    <xf numFmtId="164" fontId="3" fillId="0" borderId="133" xfId="7" applyNumberFormat="1" applyFont="1" applyFill="1" applyBorder="1" applyAlignment="1">
      <alignment vertical="center"/>
    </xf>
    <xf numFmtId="164" fontId="3" fillId="0" borderId="131" xfId="7" applyNumberFormat="1" applyFont="1" applyFill="1" applyBorder="1" applyAlignment="1">
      <alignment vertical="center"/>
    </xf>
    <xf numFmtId="164" fontId="3" fillId="0" borderId="136" xfId="7" applyNumberFormat="1" applyFont="1" applyFill="1" applyBorder="1" applyAlignment="1">
      <alignment vertical="center"/>
    </xf>
    <xf numFmtId="164" fontId="3" fillId="0" borderId="137" xfId="7" applyNumberFormat="1" applyFont="1" applyFill="1" applyBorder="1" applyAlignment="1">
      <alignment vertical="center"/>
    </xf>
    <xf numFmtId="9" fontId="3" fillId="0" borderId="98" xfId="20962" applyFont="1" applyFill="1" applyBorder="1" applyAlignment="1">
      <alignment vertical="center"/>
    </xf>
    <xf numFmtId="9" fontId="3" fillId="0" borderId="99" xfId="20962" applyFont="1" applyFill="1" applyBorder="1" applyAlignment="1">
      <alignment vertical="center"/>
    </xf>
    <xf numFmtId="164" fontId="105" fillId="0" borderId="138" xfId="948" applyNumberFormat="1" applyFont="1" applyFill="1" applyBorder="1" applyAlignment="1" applyProtection="1">
      <alignment horizontal="right" vertical="center"/>
      <protection locked="0"/>
    </xf>
    <xf numFmtId="164" fontId="105" fillId="78" borderId="138" xfId="948" applyNumberFormat="1" applyFont="1" applyFill="1" applyBorder="1" applyAlignment="1" applyProtection="1">
      <alignment horizontal="right" vertical="center"/>
    </xf>
    <xf numFmtId="164" fontId="45" fillId="77" borderId="139" xfId="948" applyNumberFormat="1" applyFont="1" applyFill="1" applyBorder="1" applyAlignment="1" applyProtection="1">
      <alignment horizontal="right" vertical="center"/>
      <protection locked="0"/>
    </xf>
    <xf numFmtId="164" fontId="104" fillId="77" borderId="139" xfId="948" applyNumberFormat="1" applyFont="1" applyFill="1" applyBorder="1" applyAlignment="1" applyProtection="1">
      <alignment horizontal="right" vertical="center"/>
      <protection locked="0"/>
    </xf>
    <xf numFmtId="164" fontId="105" fillId="3" borderId="138" xfId="948" applyNumberFormat="1" applyFont="1" applyFill="1" applyBorder="1" applyAlignment="1" applyProtection="1">
      <alignment horizontal="right" vertical="center"/>
      <protection locked="0"/>
    </xf>
    <xf numFmtId="10" fontId="105" fillId="78" borderId="138" xfId="20962" applyNumberFormat="1" applyFont="1" applyFill="1" applyBorder="1" applyAlignment="1" applyProtection="1">
      <alignment horizontal="right" vertical="center"/>
    </xf>
    <xf numFmtId="164" fontId="116" fillId="81" borderId="138" xfId="7" applyNumberFormat="1" applyFont="1" applyFill="1" applyBorder="1"/>
    <xf numFmtId="164" fontId="113" fillId="0" borderId="138" xfId="7" applyNumberFormat="1" applyFont="1" applyBorder="1" applyAlignment="1">
      <alignment horizontal="left" indent="1"/>
    </xf>
    <xf numFmtId="164" fontId="113" fillId="0" borderId="138" xfId="7" applyNumberFormat="1" applyFont="1" applyBorder="1"/>
    <xf numFmtId="164" fontId="113" fillId="0" borderId="138" xfId="7" applyNumberFormat="1" applyFont="1" applyFill="1" applyBorder="1" applyAlignment="1">
      <alignment horizontal="left" indent="1"/>
    </xf>
    <xf numFmtId="164" fontId="113" fillId="80" borderId="138" xfId="7" applyNumberFormat="1" applyFont="1" applyFill="1" applyBorder="1"/>
    <xf numFmtId="164" fontId="113" fillId="0" borderId="138" xfId="7" applyNumberFormat="1" applyFont="1" applyBorder="1" applyAlignment="1">
      <alignment horizontal="left" indent="2"/>
    </xf>
    <xf numFmtId="164" fontId="113" fillId="0" borderId="138" xfId="7" applyNumberFormat="1" applyFont="1" applyFill="1" applyBorder="1" applyAlignment="1">
      <alignment horizontal="left" indent="3"/>
    </xf>
    <xf numFmtId="164" fontId="113" fillId="83" borderId="138" xfId="7" applyNumberFormat="1" applyFont="1" applyFill="1" applyBorder="1"/>
    <xf numFmtId="164" fontId="113" fillId="0" borderId="138" xfId="7" applyNumberFormat="1" applyFont="1" applyFill="1" applyBorder="1" applyAlignment="1">
      <alignment horizontal="left" vertical="top" wrapText="1" indent="2"/>
    </xf>
    <xf numFmtId="164" fontId="113" fillId="0" borderId="138" xfId="7" applyNumberFormat="1" applyFont="1" applyFill="1" applyBorder="1"/>
    <xf numFmtId="164" fontId="113" fillId="0" borderId="138" xfId="7" applyNumberFormat="1" applyFont="1" applyFill="1" applyBorder="1" applyAlignment="1">
      <alignment horizontal="left" wrapText="1" indent="3"/>
    </xf>
    <xf numFmtId="164" fontId="113" fillId="0" borderId="138" xfId="7" applyNumberFormat="1" applyFont="1" applyFill="1" applyBorder="1" applyAlignment="1">
      <alignment horizontal="left" wrapText="1" indent="2"/>
    </xf>
    <xf numFmtId="164" fontId="113" fillId="0" borderId="138" xfId="7" applyNumberFormat="1" applyFont="1" applyFill="1" applyBorder="1" applyAlignment="1">
      <alignment horizontal="left" wrapText="1" indent="1"/>
    </xf>
    <xf numFmtId="164" fontId="112" fillId="0" borderId="138" xfId="7" applyNumberFormat="1" applyFont="1" applyFill="1" applyBorder="1" applyAlignment="1">
      <alignment horizontal="left" vertical="center" wrapText="1"/>
    </xf>
    <xf numFmtId="164" fontId="113" fillId="0" borderId="138" xfId="7" applyNumberFormat="1" applyFont="1" applyFill="1" applyBorder="1" applyAlignment="1">
      <alignment wrapText="1"/>
    </xf>
    <xf numFmtId="164" fontId="113" fillId="0" borderId="138" xfId="7" applyNumberFormat="1" applyFont="1" applyFill="1" applyBorder="1" applyAlignment="1">
      <alignment horizontal="center" vertical="center" wrapText="1"/>
    </xf>
    <xf numFmtId="164" fontId="113" fillId="0" borderId="138" xfId="7" applyNumberFormat="1" applyFont="1" applyBorder="1" applyAlignment="1">
      <alignment wrapText="1"/>
    </xf>
    <xf numFmtId="43" fontId="113" fillId="0" borderId="138" xfId="7" applyFont="1" applyFill="1" applyBorder="1"/>
    <xf numFmtId="193" fontId="3" fillId="0" borderId="0" xfId="0" applyNumberFormat="1" applyFont="1"/>
  </cellXfs>
  <cellStyles count="20967">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2 8" xfId="20966"/>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G1-BVT-QQ-202306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1. key ratios"/>
      <sheetName val="2. RC"/>
      <sheetName val="3. PL"/>
      <sheetName val="4. Off-Balance"/>
      <sheetName val="5. RWA"/>
      <sheetName val="6. Administrators-shareholders"/>
      <sheetName val="7. LI1"/>
      <sheetName val="8. LI2"/>
      <sheetName val="9. Capital"/>
      <sheetName val="9.1. Capital Requirements"/>
      <sheetName val="10. CC2"/>
      <sheetName val="11. CRWA"/>
      <sheetName val="12. CRM"/>
      <sheetName val="13. CRME"/>
      <sheetName val="14. LCR"/>
      <sheetName val="15. CCR"/>
      <sheetName val="15.1. LR"/>
      <sheetName val="16. NSFR"/>
      <sheetName val=" 17. Residual Maturity"/>
      <sheetName val="18. Assets by Exposure classes"/>
      <sheetName val="19. Assets by Risk Sectors"/>
      <sheetName val="20. Reserves"/>
      <sheetName val="21. NPL"/>
      <sheetName val="22. Quality"/>
      <sheetName val="23. LTV"/>
      <sheetName val="24. Risk Sector"/>
      <sheetName val="25. Collateral"/>
      <sheetName val="26. Retail Products"/>
      <sheetName val="Instruc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3">
          <cell r="F23">
            <v>0</v>
          </cell>
        </row>
      </sheetData>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zoomScale="70" zoomScaleNormal="70" workbookViewId="0">
      <selection activeCell="D3" sqref="D3"/>
    </sheetView>
  </sheetViews>
  <sheetFormatPr defaultColWidth="9.109375" defaultRowHeight="13.8"/>
  <cols>
    <col min="1" max="1" width="10.33203125" style="4" customWidth="1"/>
    <col min="2" max="2" width="141.88671875" style="5" customWidth="1"/>
    <col min="3" max="3" width="39.44140625" style="5" customWidth="1"/>
    <col min="4" max="4" width="16" style="5" customWidth="1"/>
    <col min="5" max="6" width="9.109375" style="5"/>
    <col min="7" max="7" width="25" style="5" customWidth="1"/>
    <col min="8" max="16384" width="9.109375" style="5"/>
  </cols>
  <sheetData>
    <row r="1" spans="1:4">
      <c r="A1" s="167"/>
      <c r="B1" s="215" t="s">
        <v>342</v>
      </c>
      <c r="C1" s="167"/>
    </row>
    <row r="2" spans="1:4">
      <c r="A2" s="216">
        <v>1</v>
      </c>
      <c r="B2" s="358" t="s">
        <v>343</v>
      </c>
      <c r="C2" s="84" t="s">
        <v>735</v>
      </c>
      <c r="D2" s="549">
        <v>45107</v>
      </c>
    </row>
    <row r="3" spans="1:4">
      <c r="A3" s="216">
        <v>2</v>
      </c>
      <c r="B3" s="359" t="s">
        <v>339</v>
      </c>
      <c r="C3" s="84" t="s">
        <v>736</v>
      </c>
    </row>
    <row r="4" spans="1:4">
      <c r="A4" s="216">
        <v>3</v>
      </c>
      <c r="B4" s="360" t="s">
        <v>344</v>
      </c>
      <c r="C4" s="84" t="s">
        <v>737</v>
      </c>
    </row>
    <row r="5" spans="1:4">
      <c r="A5" s="217">
        <v>4</v>
      </c>
      <c r="B5" s="361" t="s">
        <v>340</v>
      </c>
      <c r="C5" s="84" t="s">
        <v>738</v>
      </c>
    </row>
    <row r="6" spans="1:4" s="218" customFormat="1" ht="45.75" customHeight="1">
      <c r="A6" s="657" t="s">
        <v>418</v>
      </c>
      <c r="B6" s="658"/>
      <c r="C6" s="658"/>
    </row>
    <row r="7" spans="1:4">
      <c r="A7" s="219" t="s">
        <v>29</v>
      </c>
      <c r="B7" s="215" t="s">
        <v>341</v>
      </c>
    </row>
    <row r="8" spans="1:4">
      <c r="A8" s="167">
        <v>1</v>
      </c>
      <c r="B8" s="264" t="s">
        <v>20</v>
      </c>
    </row>
    <row r="9" spans="1:4">
      <c r="A9" s="167">
        <v>2</v>
      </c>
      <c r="B9" s="265" t="s">
        <v>21</v>
      </c>
    </row>
    <row r="10" spans="1:4">
      <c r="A10" s="167">
        <v>3</v>
      </c>
      <c r="B10" s="265" t="s">
        <v>22</v>
      </c>
    </row>
    <row r="11" spans="1:4">
      <c r="A11" s="167">
        <v>4</v>
      </c>
      <c r="B11" s="265" t="s">
        <v>23</v>
      </c>
      <c r="C11" s="89"/>
    </row>
    <row r="12" spans="1:4">
      <c r="A12" s="167">
        <v>5</v>
      </c>
      <c r="B12" s="265" t="s">
        <v>24</v>
      </c>
    </row>
    <row r="13" spans="1:4">
      <c r="A13" s="167">
        <v>6</v>
      </c>
      <c r="B13" s="266" t="s">
        <v>351</v>
      </c>
    </row>
    <row r="14" spans="1:4">
      <c r="A14" s="167">
        <v>7</v>
      </c>
      <c r="B14" s="265" t="s">
        <v>345</v>
      </c>
    </row>
    <row r="15" spans="1:4">
      <c r="A15" s="167">
        <v>8</v>
      </c>
      <c r="B15" s="265" t="s">
        <v>346</v>
      </c>
    </row>
    <row r="16" spans="1:4">
      <c r="A16" s="167">
        <v>9</v>
      </c>
      <c r="B16" s="265" t="s">
        <v>25</v>
      </c>
    </row>
    <row r="17" spans="1:2">
      <c r="A17" s="357" t="s">
        <v>417</v>
      </c>
      <c r="B17" s="356" t="s">
        <v>404</v>
      </c>
    </row>
    <row r="18" spans="1:2">
      <c r="A18" s="167">
        <v>10</v>
      </c>
      <c r="B18" s="265" t="s">
        <v>26</v>
      </c>
    </row>
    <row r="19" spans="1:2">
      <c r="A19" s="167">
        <v>11</v>
      </c>
      <c r="B19" s="266" t="s">
        <v>347</v>
      </c>
    </row>
    <row r="20" spans="1:2">
      <c r="A20" s="167">
        <v>12</v>
      </c>
      <c r="B20" s="266" t="s">
        <v>27</v>
      </c>
    </row>
    <row r="21" spans="1:2">
      <c r="A21" s="405">
        <v>13</v>
      </c>
      <c r="B21" s="406" t="s">
        <v>348</v>
      </c>
    </row>
    <row r="22" spans="1:2">
      <c r="A22" s="405">
        <v>14</v>
      </c>
      <c r="B22" s="407" t="s">
        <v>375</v>
      </c>
    </row>
    <row r="23" spans="1:2">
      <c r="A23" s="408">
        <v>15</v>
      </c>
      <c r="B23" s="409" t="s">
        <v>28</v>
      </c>
    </row>
    <row r="24" spans="1:2">
      <c r="A24" s="408">
        <v>15.1</v>
      </c>
      <c r="B24" s="410" t="s">
        <v>431</v>
      </c>
    </row>
    <row r="25" spans="1:2">
      <c r="A25" s="408">
        <v>16</v>
      </c>
      <c r="B25" s="410" t="s">
        <v>495</v>
      </c>
    </row>
    <row r="26" spans="1:2">
      <c r="A26" s="408">
        <v>17</v>
      </c>
      <c r="B26" s="410" t="s">
        <v>536</v>
      </c>
    </row>
    <row r="27" spans="1:2">
      <c r="A27" s="408">
        <v>18</v>
      </c>
      <c r="B27" s="410" t="s">
        <v>706</v>
      </c>
    </row>
    <row r="28" spans="1:2">
      <c r="A28" s="408">
        <v>19</v>
      </c>
      <c r="B28" s="410" t="s">
        <v>707</v>
      </c>
    </row>
    <row r="29" spans="1:2">
      <c r="A29" s="408">
        <v>20</v>
      </c>
      <c r="B29" s="503" t="s">
        <v>537</v>
      </c>
    </row>
    <row r="30" spans="1:2">
      <c r="A30" s="408">
        <v>21</v>
      </c>
      <c r="B30" s="410" t="s">
        <v>703</v>
      </c>
    </row>
    <row r="31" spans="1:2">
      <c r="A31" s="408">
        <v>22</v>
      </c>
      <c r="B31" s="410" t="s">
        <v>538</v>
      </c>
    </row>
    <row r="32" spans="1:2">
      <c r="A32" s="408">
        <v>23</v>
      </c>
      <c r="B32" s="410" t="s">
        <v>539</v>
      </c>
    </row>
    <row r="33" spans="1:2">
      <c r="A33" s="408">
        <v>24</v>
      </c>
      <c r="B33" s="410" t="s">
        <v>540</v>
      </c>
    </row>
    <row r="34" spans="1:2">
      <c r="A34" s="408">
        <v>25</v>
      </c>
      <c r="B34" s="410" t="s">
        <v>541</v>
      </c>
    </row>
    <row r="35" spans="1:2">
      <c r="A35" s="408">
        <v>26</v>
      </c>
      <c r="B35" s="410" t="s">
        <v>733</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70" zoomScaleNormal="70" workbookViewId="0">
      <pane xSplit="1" ySplit="5" topLeftCell="B38" activePane="bottomRight" state="frozen"/>
      <selection activeCell="B3" sqref="B3"/>
      <selection pane="topRight" activeCell="B3" sqref="B3"/>
      <selection pane="bottomLeft" activeCell="B3" sqref="B3"/>
      <selection pane="bottomRight" activeCell="C6" sqref="C6:C52"/>
    </sheetView>
  </sheetViews>
  <sheetFormatPr defaultColWidth="9.109375" defaultRowHeight="13.2"/>
  <cols>
    <col min="1" max="1" width="9.5546875" style="92" bestFit="1" customWidth="1"/>
    <col min="2" max="2" width="132.44140625" style="4" customWidth="1"/>
    <col min="3" max="3" width="18.44140625" style="4" customWidth="1"/>
    <col min="4" max="16384" width="9.109375" style="4"/>
  </cols>
  <sheetData>
    <row r="1" spans="1:3">
      <c r="A1" s="2" t="s">
        <v>30</v>
      </c>
      <c r="B1" s="3" t="str">
        <f>'Info '!C2</f>
        <v>JSC "VTB Bank (Georgia)"</v>
      </c>
    </row>
    <row r="2" spans="1:3" s="79" customFormat="1" ht="15.75" customHeight="1">
      <c r="A2" s="79" t="s">
        <v>31</v>
      </c>
      <c r="B2" s="425">
        <f>'1. key ratios '!B2</f>
        <v>45107</v>
      </c>
    </row>
    <row r="3" spans="1:3" s="79" customFormat="1" ht="15.75" customHeight="1"/>
    <row r="4" spans="1:3" ht="13.8" thickBot="1">
      <c r="A4" s="92" t="s">
        <v>244</v>
      </c>
      <c r="B4" s="150" t="s">
        <v>243</v>
      </c>
    </row>
    <row r="5" spans="1:3">
      <c r="A5" s="93" t="s">
        <v>6</v>
      </c>
      <c r="B5" s="94"/>
      <c r="C5" s="95" t="s">
        <v>73</v>
      </c>
    </row>
    <row r="6" spans="1:3">
      <c r="A6" s="96">
        <v>1</v>
      </c>
      <c r="B6" s="97" t="s">
        <v>242</v>
      </c>
      <c r="C6" s="98">
        <v>231139952</v>
      </c>
    </row>
    <row r="7" spans="1:3">
      <c r="A7" s="96">
        <v>2</v>
      </c>
      <c r="B7" s="99" t="s">
        <v>241</v>
      </c>
      <c r="C7" s="100">
        <v>209008277</v>
      </c>
    </row>
    <row r="8" spans="1:3">
      <c r="A8" s="96">
        <v>3</v>
      </c>
      <c r="B8" s="101" t="s">
        <v>240</v>
      </c>
      <c r="C8" s="100"/>
    </row>
    <row r="9" spans="1:3">
      <c r="A9" s="96">
        <v>4</v>
      </c>
      <c r="B9" s="101" t="s">
        <v>239</v>
      </c>
      <c r="C9" s="100">
        <v>11788076</v>
      </c>
    </row>
    <row r="10" spans="1:3">
      <c r="A10" s="96">
        <v>5</v>
      </c>
      <c r="B10" s="101" t="s">
        <v>238</v>
      </c>
      <c r="C10" s="100"/>
    </row>
    <row r="11" spans="1:3">
      <c r="A11" s="96">
        <v>6</v>
      </c>
      <c r="B11" s="102" t="s">
        <v>237</v>
      </c>
      <c r="C11" s="100">
        <v>10343599</v>
      </c>
    </row>
    <row r="12" spans="1:3" s="68" customFormat="1">
      <c r="A12" s="96">
        <v>7</v>
      </c>
      <c r="B12" s="97" t="s">
        <v>236</v>
      </c>
      <c r="C12" s="103">
        <v>29803021.640000001</v>
      </c>
    </row>
    <row r="13" spans="1:3" s="68" customFormat="1">
      <c r="A13" s="96">
        <v>8</v>
      </c>
      <c r="B13" s="104" t="s">
        <v>235</v>
      </c>
      <c r="C13" s="105">
        <v>11788076</v>
      </c>
    </row>
    <row r="14" spans="1:3" s="68" customFormat="1" ht="26.4">
      <c r="A14" s="96">
        <v>9</v>
      </c>
      <c r="B14" s="106" t="s">
        <v>234</v>
      </c>
      <c r="C14" s="105"/>
    </row>
    <row r="15" spans="1:3" s="68" customFormat="1">
      <c r="A15" s="96">
        <v>10</v>
      </c>
      <c r="B15" s="107" t="s">
        <v>233</v>
      </c>
      <c r="C15" s="105">
        <v>18014945.640000001</v>
      </c>
    </row>
    <row r="16" spans="1:3" s="68" customFormat="1">
      <c r="A16" s="96">
        <v>11</v>
      </c>
      <c r="B16" s="108" t="s">
        <v>232</v>
      </c>
      <c r="C16" s="105"/>
    </row>
    <row r="17" spans="1:3" s="68" customFormat="1">
      <c r="A17" s="96">
        <v>12</v>
      </c>
      <c r="B17" s="107" t="s">
        <v>231</v>
      </c>
      <c r="C17" s="105"/>
    </row>
    <row r="18" spans="1:3" s="68" customFormat="1">
      <c r="A18" s="96">
        <v>13</v>
      </c>
      <c r="B18" s="107" t="s">
        <v>230</v>
      </c>
      <c r="C18" s="105"/>
    </row>
    <row r="19" spans="1:3" s="68" customFormat="1">
      <c r="A19" s="96">
        <v>14</v>
      </c>
      <c r="B19" s="107" t="s">
        <v>229</v>
      </c>
      <c r="C19" s="105"/>
    </row>
    <row r="20" spans="1:3" s="68" customFormat="1">
      <c r="A20" s="96">
        <v>15</v>
      </c>
      <c r="B20" s="107" t="s">
        <v>228</v>
      </c>
      <c r="C20" s="105"/>
    </row>
    <row r="21" spans="1:3" s="68" customFormat="1" ht="26.4">
      <c r="A21" s="96">
        <v>16</v>
      </c>
      <c r="B21" s="106" t="s">
        <v>227</v>
      </c>
      <c r="C21" s="105"/>
    </row>
    <row r="22" spans="1:3" s="68" customFormat="1">
      <c r="A22" s="96">
        <v>17</v>
      </c>
      <c r="B22" s="109" t="s">
        <v>226</v>
      </c>
      <c r="C22" s="105"/>
    </row>
    <row r="23" spans="1:3" s="68" customFormat="1">
      <c r="A23" s="96">
        <v>18</v>
      </c>
      <c r="B23" s="106" t="s">
        <v>225</v>
      </c>
      <c r="C23" s="105"/>
    </row>
    <row r="24" spans="1:3" s="68" customFormat="1" ht="26.4">
      <c r="A24" s="96">
        <v>19</v>
      </c>
      <c r="B24" s="106" t="s">
        <v>202</v>
      </c>
      <c r="C24" s="105"/>
    </row>
    <row r="25" spans="1:3" s="68" customFormat="1">
      <c r="A25" s="96">
        <v>20</v>
      </c>
      <c r="B25" s="110" t="s">
        <v>224</v>
      </c>
      <c r="C25" s="105"/>
    </row>
    <row r="26" spans="1:3" s="68" customFormat="1">
      <c r="A26" s="96">
        <v>21</v>
      </c>
      <c r="B26" s="110" t="s">
        <v>223</v>
      </c>
      <c r="C26" s="105"/>
    </row>
    <row r="27" spans="1:3" s="68" customFormat="1">
      <c r="A27" s="96">
        <v>22</v>
      </c>
      <c r="B27" s="110" t="s">
        <v>222</v>
      </c>
      <c r="C27" s="105"/>
    </row>
    <row r="28" spans="1:3" s="68" customFormat="1">
      <c r="A28" s="96">
        <v>23</v>
      </c>
      <c r="B28" s="111" t="s">
        <v>221</v>
      </c>
      <c r="C28" s="103">
        <v>201336930.36000001</v>
      </c>
    </row>
    <row r="29" spans="1:3" s="68" customFormat="1">
      <c r="A29" s="112"/>
      <c r="B29" s="113"/>
      <c r="C29" s="105"/>
    </row>
    <row r="30" spans="1:3" s="68" customFormat="1">
      <c r="A30" s="112">
        <v>24</v>
      </c>
      <c r="B30" s="111" t="s">
        <v>220</v>
      </c>
      <c r="C30" s="103">
        <v>51151300</v>
      </c>
    </row>
    <row r="31" spans="1:3" s="68" customFormat="1">
      <c r="A31" s="112">
        <v>25</v>
      </c>
      <c r="B31" s="101" t="s">
        <v>219</v>
      </c>
      <c r="C31" s="114">
        <v>51151300</v>
      </c>
    </row>
    <row r="32" spans="1:3" s="68" customFormat="1">
      <c r="A32" s="112">
        <v>26</v>
      </c>
      <c r="B32" s="115" t="s">
        <v>300</v>
      </c>
      <c r="C32" s="105">
        <v>51151300</v>
      </c>
    </row>
    <row r="33" spans="1:3" s="68" customFormat="1">
      <c r="A33" s="112">
        <v>27</v>
      </c>
      <c r="B33" s="115" t="s">
        <v>218</v>
      </c>
      <c r="C33" s="105">
        <v>0</v>
      </c>
    </row>
    <row r="34" spans="1:3" s="68" customFormat="1">
      <c r="A34" s="112">
        <v>28</v>
      </c>
      <c r="B34" s="101" t="s">
        <v>217</v>
      </c>
      <c r="C34" s="105"/>
    </row>
    <row r="35" spans="1:3" s="68" customFormat="1">
      <c r="A35" s="112">
        <v>29</v>
      </c>
      <c r="B35" s="111" t="s">
        <v>216</v>
      </c>
      <c r="C35" s="103">
        <v>0</v>
      </c>
    </row>
    <row r="36" spans="1:3" s="68" customFormat="1">
      <c r="A36" s="112">
        <v>30</v>
      </c>
      <c r="B36" s="106" t="s">
        <v>215</v>
      </c>
      <c r="C36" s="105"/>
    </row>
    <row r="37" spans="1:3" s="68" customFormat="1">
      <c r="A37" s="112">
        <v>31</v>
      </c>
      <c r="B37" s="107" t="s">
        <v>214</v>
      </c>
      <c r="C37" s="105"/>
    </row>
    <row r="38" spans="1:3" s="68" customFormat="1">
      <c r="A38" s="112">
        <v>32</v>
      </c>
      <c r="B38" s="106" t="s">
        <v>213</v>
      </c>
      <c r="C38" s="105"/>
    </row>
    <row r="39" spans="1:3" s="68" customFormat="1" ht="26.4">
      <c r="A39" s="112">
        <v>33</v>
      </c>
      <c r="B39" s="106" t="s">
        <v>202</v>
      </c>
      <c r="C39" s="105"/>
    </row>
    <row r="40" spans="1:3" s="68" customFormat="1">
      <c r="A40" s="112">
        <v>34</v>
      </c>
      <c r="B40" s="110" t="s">
        <v>212</v>
      </c>
      <c r="C40" s="105"/>
    </row>
    <row r="41" spans="1:3" s="68" customFormat="1">
      <c r="A41" s="112">
        <v>35</v>
      </c>
      <c r="B41" s="111" t="s">
        <v>211</v>
      </c>
      <c r="C41" s="103">
        <v>51151300</v>
      </c>
    </row>
    <row r="42" spans="1:3" s="68" customFormat="1">
      <c r="A42" s="112"/>
      <c r="B42" s="113"/>
      <c r="C42" s="105"/>
    </row>
    <row r="43" spans="1:3" s="68" customFormat="1">
      <c r="A43" s="112">
        <v>36</v>
      </c>
      <c r="B43" s="116" t="s">
        <v>210</v>
      </c>
      <c r="C43" s="103">
        <v>73162460.726640001</v>
      </c>
    </row>
    <row r="44" spans="1:3" s="68" customFormat="1">
      <c r="A44" s="112">
        <v>37</v>
      </c>
      <c r="B44" s="101" t="s">
        <v>209</v>
      </c>
      <c r="C44" s="105">
        <v>70715870.67904</v>
      </c>
    </row>
    <row r="45" spans="1:3" s="68" customFormat="1">
      <c r="A45" s="112">
        <v>38</v>
      </c>
      <c r="B45" s="101" t="s">
        <v>208</v>
      </c>
      <c r="C45" s="105"/>
    </row>
    <row r="46" spans="1:3" s="68" customFormat="1">
      <c r="A46" s="112">
        <v>39</v>
      </c>
      <c r="B46" s="101" t="s">
        <v>207</v>
      </c>
      <c r="C46" s="105">
        <v>2446590.0476000002</v>
      </c>
    </row>
    <row r="47" spans="1:3" s="68" customFormat="1">
      <c r="A47" s="112">
        <v>40</v>
      </c>
      <c r="B47" s="116" t="s">
        <v>206</v>
      </c>
      <c r="C47" s="103">
        <v>0</v>
      </c>
    </row>
    <row r="48" spans="1:3" s="68" customFormat="1">
      <c r="A48" s="112">
        <v>41</v>
      </c>
      <c r="B48" s="106" t="s">
        <v>205</v>
      </c>
      <c r="C48" s="105"/>
    </row>
    <row r="49" spans="1:3" s="68" customFormat="1">
      <c r="A49" s="112">
        <v>42</v>
      </c>
      <c r="B49" s="107" t="s">
        <v>204</v>
      </c>
      <c r="C49" s="105"/>
    </row>
    <row r="50" spans="1:3" s="68" customFormat="1">
      <c r="A50" s="112">
        <v>43</v>
      </c>
      <c r="B50" s="106" t="s">
        <v>203</v>
      </c>
      <c r="C50" s="105"/>
    </row>
    <row r="51" spans="1:3" s="68" customFormat="1" ht="26.4">
      <c r="A51" s="112">
        <v>44</v>
      </c>
      <c r="B51" s="106" t="s">
        <v>202</v>
      </c>
      <c r="C51" s="105"/>
    </row>
    <row r="52" spans="1:3" s="68" customFormat="1" ht="13.8" thickBot="1">
      <c r="A52" s="117">
        <v>45</v>
      </c>
      <c r="B52" s="118" t="s">
        <v>201</v>
      </c>
      <c r="C52" s="119">
        <v>73162460.726640001</v>
      </c>
    </row>
    <row r="55" spans="1:3">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scale="56"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Normal="100" workbookViewId="0">
      <selection activeCell="G24" sqref="G24"/>
    </sheetView>
  </sheetViews>
  <sheetFormatPr defaultColWidth="9.109375" defaultRowHeight="13.8"/>
  <cols>
    <col min="1" max="1" width="9.44140625" style="280" bestFit="1" customWidth="1"/>
    <col min="2" max="2" width="59" style="280" customWidth="1"/>
    <col min="3" max="3" width="20" style="280" bestFit="1" customWidth="1"/>
    <col min="4" max="4" width="14.33203125" style="280" bestFit="1" customWidth="1"/>
    <col min="5" max="16384" width="9.109375" style="280"/>
  </cols>
  <sheetData>
    <row r="1" spans="1:7">
      <c r="A1" s="337" t="s">
        <v>30</v>
      </c>
      <c r="B1" s="3" t="str">
        <f>'Info '!C2</f>
        <v>JSC "VTB Bank (Georgia)"</v>
      </c>
    </row>
    <row r="2" spans="1:7" s="247" customFormat="1" ht="15.75" customHeight="1">
      <c r="A2" s="247" t="s">
        <v>31</v>
      </c>
      <c r="B2" s="425">
        <f>'1. key ratios '!B2</f>
        <v>45107</v>
      </c>
    </row>
    <row r="3" spans="1:7" s="247" customFormat="1" ht="15.75" customHeight="1"/>
    <row r="4" spans="1:7" ht="14.4" thickBot="1">
      <c r="A4" s="300" t="s">
        <v>403</v>
      </c>
      <c r="B4" s="345" t="s">
        <v>404</v>
      </c>
    </row>
    <row r="5" spans="1:7" s="346" customFormat="1" ht="12.75" customHeight="1">
      <c r="A5" s="403"/>
      <c r="B5" s="404" t="s">
        <v>407</v>
      </c>
      <c r="C5" s="338" t="s">
        <v>405</v>
      </c>
      <c r="D5" s="339" t="s">
        <v>406</v>
      </c>
    </row>
    <row r="6" spans="1:7" s="347" customFormat="1">
      <c r="A6" s="340">
        <v>1</v>
      </c>
      <c r="B6" s="399" t="s">
        <v>408</v>
      </c>
      <c r="C6" s="399"/>
      <c r="D6" s="341"/>
    </row>
    <row r="7" spans="1:7" s="347" customFormat="1">
      <c r="A7" s="342" t="s">
        <v>394</v>
      </c>
      <c r="B7" s="400" t="s">
        <v>409</v>
      </c>
      <c r="C7" s="392">
        <v>4.4999999999999998E-2</v>
      </c>
      <c r="D7" s="562">
        <v>26057413.844821617</v>
      </c>
    </row>
    <row r="8" spans="1:7" s="347" customFormat="1">
      <c r="A8" s="342" t="s">
        <v>395</v>
      </c>
      <c r="B8" s="400" t="s">
        <v>410</v>
      </c>
      <c r="C8" s="393">
        <v>0.06</v>
      </c>
      <c r="D8" s="562">
        <v>34743218.459762156</v>
      </c>
    </row>
    <row r="9" spans="1:7" s="347" customFormat="1">
      <c r="A9" s="342" t="s">
        <v>396</v>
      </c>
      <c r="B9" s="400" t="s">
        <v>411</v>
      </c>
      <c r="C9" s="393">
        <v>0.08</v>
      </c>
      <c r="D9" s="562">
        <v>46324291.279682875</v>
      </c>
    </row>
    <row r="10" spans="1:7" s="347" customFormat="1">
      <c r="A10" s="340" t="s">
        <v>397</v>
      </c>
      <c r="B10" s="399" t="s">
        <v>412</v>
      </c>
      <c r="C10" s="394"/>
      <c r="D10" s="563"/>
    </row>
    <row r="11" spans="1:7" s="348" customFormat="1">
      <c r="A11" s="343" t="s">
        <v>398</v>
      </c>
      <c r="B11" s="391" t="s">
        <v>478</v>
      </c>
      <c r="C11" s="395">
        <v>2.5000000000000001E-2</v>
      </c>
      <c r="D11" s="562">
        <v>14476341.024900898</v>
      </c>
    </row>
    <row r="12" spans="1:7" s="348" customFormat="1">
      <c r="A12" s="343" t="s">
        <v>399</v>
      </c>
      <c r="B12" s="391" t="s">
        <v>413</v>
      </c>
      <c r="C12" s="395">
        <v>0</v>
      </c>
      <c r="D12" s="562">
        <v>0</v>
      </c>
    </row>
    <row r="13" spans="1:7" s="348" customFormat="1">
      <c r="A13" s="343" t="s">
        <v>400</v>
      </c>
      <c r="B13" s="391" t="s">
        <v>414</v>
      </c>
      <c r="C13" s="395"/>
      <c r="D13" s="562">
        <v>0</v>
      </c>
    </row>
    <row r="14" spans="1:7" s="348" customFormat="1">
      <c r="A14" s="340" t="s">
        <v>401</v>
      </c>
      <c r="B14" s="399" t="s">
        <v>475</v>
      </c>
      <c r="C14" s="396"/>
      <c r="D14" s="563"/>
    </row>
    <row r="15" spans="1:7" s="348" customFormat="1">
      <c r="A15" s="343">
        <v>3.1</v>
      </c>
      <c r="B15" s="391" t="s">
        <v>419</v>
      </c>
      <c r="C15" s="561">
        <v>3.8860574227068428E-2</v>
      </c>
      <c r="D15" s="562">
        <v>22502356.997380689</v>
      </c>
      <c r="G15" s="651"/>
    </row>
    <row r="16" spans="1:7" s="348" customFormat="1">
      <c r="A16" s="343">
        <v>3.2</v>
      </c>
      <c r="B16" s="391" t="s">
        <v>420</v>
      </c>
      <c r="C16" s="561">
        <v>5.2045411911252365E-2</v>
      </c>
      <c r="D16" s="562">
        <v>30137085.26434914</v>
      </c>
      <c r="G16" s="651"/>
    </row>
    <row r="17" spans="1:7" s="347" customFormat="1">
      <c r="A17" s="343">
        <v>3.3</v>
      </c>
      <c r="B17" s="391" t="s">
        <v>421</v>
      </c>
      <c r="C17" s="561">
        <v>6.9393882548336477E-2</v>
      </c>
      <c r="D17" s="562">
        <v>40182780.35246551</v>
      </c>
      <c r="G17" s="651"/>
    </row>
    <row r="18" spans="1:7" s="346" customFormat="1" ht="12.75" customHeight="1">
      <c r="A18" s="401"/>
      <c r="B18" s="402" t="s">
        <v>474</v>
      </c>
      <c r="C18" s="397" t="s">
        <v>405</v>
      </c>
      <c r="D18" s="564" t="s">
        <v>406</v>
      </c>
    </row>
    <row r="19" spans="1:7" s="347" customFormat="1">
      <c r="A19" s="344">
        <v>4</v>
      </c>
      <c r="B19" s="391" t="s">
        <v>415</v>
      </c>
      <c r="C19" s="395">
        <v>0.10886057422706844</v>
      </c>
      <c r="D19" s="562">
        <v>63036111.867103204</v>
      </c>
    </row>
    <row r="20" spans="1:7" s="347" customFormat="1">
      <c r="A20" s="344">
        <v>5</v>
      </c>
      <c r="B20" s="391" t="s">
        <v>135</v>
      </c>
      <c r="C20" s="395">
        <v>0.13704541191125236</v>
      </c>
      <c r="D20" s="562">
        <v>79356644.749012187</v>
      </c>
    </row>
    <row r="21" spans="1:7" s="347" customFormat="1" ht="14.4" thickBot="1">
      <c r="A21" s="349" t="s">
        <v>402</v>
      </c>
      <c r="B21" s="350" t="s">
        <v>416</v>
      </c>
      <c r="C21" s="398">
        <v>0.17439388254833649</v>
      </c>
      <c r="D21" s="565">
        <v>100983412.6570493</v>
      </c>
    </row>
    <row r="22" spans="1:7">
      <c r="F22" s="300"/>
    </row>
    <row r="23" spans="1:7" ht="53.4">
      <c r="B23" s="299" t="s">
        <v>477</v>
      </c>
    </row>
  </sheetData>
  <conditionalFormatting sqref="C21">
    <cfRule type="cellIs" dxfId="21" priority="1" operator="lessThan">
      <formula>#REF!</formula>
    </cfRule>
  </conditionalFormatting>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zoomScale="60" zoomScaleNormal="60" workbookViewId="0">
      <pane xSplit="1" ySplit="5" topLeftCell="B43" activePane="bottomRight" state="frozen"/>
      <selection activeCell="B3" sqref="B3"/>
      <selection pane="topRight" activeCell="B3" sqref="B3"/>
      <selection pane="bottomLeft" activeCell="B3" sqref="B3"/>
      <selection pane="bottomRight" activeCell="C6" sqref="C6:C50"/>
    </sheetView>
  </sheetViews>
  <sheetFormatPr defaultColWidth="9.109375" defaultRowHeight="13.8"/>
  <cols>
    <col min="1" max="1" width="10.6640625" style="4" customWidth="1"/>
    <col min="2" max="2" width="91.88671875" style="4" customWidth="1"/>
    <col min="3" max="3" width="53.109375" style="4" customWidth="1"/>
    <col min="4" max="4" width="32.33203125" style="4" customWidth="1"/>
    <col min="5" max="5" width="9.44140625" style="5" customWidth="1"/>
    <col min="6" max="16384" width="9.109375" style="5"/>
  </cols>
  <sheetData>
    <row r="1" spans="1:6">
      <c r="A1" s="2" t="s">
        <v>30</v>
      </c>
      <c r="B1" s="3" t="str">
        <f>'Info '!C2</f>
        <v>JSC "VTB Bank (Georgia)"</v>
      </c>
      <c r="E1" s="4"/>
      <c r="F1" s="4"/>
    </row>
    <row r="2" spans="1:6" s="79" customFormat="1" ht="15.75" customHeight="1">
      <c r="A2" s="2" t="s">
        <v>31</v>
      </c>
      <c r="B2" s="425">
        <f>'1. key ratios '!B2</f>
        <v>45107</v>
      </c>
    </row>
    <row r="3" spans="1:6" s="79" customFormat="1" ht="15.75" customHeight="1">
      <c r="A3" s="120"/>
    </row>
    <row r="4" spans="1:6" s="79" customFormat="1" ht="15.75" customHeight="1" thickBot="1">
      <c r="A4" s="79" t="s">
        <v>86</v>
      </c>
      <c r="B4" s="238" t="s">
        <v>284</v>
      </c>
      <c r="D4" s="40" t="s">
        <v>73</v>
      </c>
    </row>
    <row r="5" spans="1:6" ht="26.4">
      <c r="A5" s="121" t="s">
        <v>6</v>
      </c>
      <c r="B5" s="269" t="s">
        <v>338</v>
      </c>
      <c r="C5" s="122" t="s">
        <v>91</v>
      </c>
      <c r="D5" s="123" t="s">
        <v>92</v>
      </c>
    </row>
    <row r="6" spans="1:6">
      <c r="A6" s="85">
        <v>1</v>
      </c>
      <c r="B6" s="124" t="s">
        <v>35</v>
      </c>
      <c r="C6" s="566">
        <v>6432644</v>
      </c>
      <c r="D6" s="125"/>
      <c r="E6" s="126"/>
    </row>
    <row r="7" spans="1:6">
      <c r="A7" s="85">
        <v>2</v>
      </c>
      <c r="B7" s="127" t="s">
        <v>36</v>
      </c>
      <c r="C7" s="567"/>
      <c r="D7" s="128"/>
      <c r="E7" s="126"/>
    </row>
    <row r="8" spans="1:6">
      <c r="A8" s="85">
        <v>3</v>
      </c>
      <c r="B8" s="127" t="s">
        <v>37</v>
      </c>
      <c r="C8" s="567">
        <v>0</v>
      </c>
      <c r="D8" s="128"/>
      <c r="E8" s="126"/>
    </row>
    <row r="9" spans="1:6">
      <c r="A9" s="85">
        <v>4</v>
      </c>
      <c r="B9" s="127" t="s">
        <v>38</v>
      </c>
      <c r="C9" s="567">
        <v>0</v>
      </c>
      <c r="D9" s="128"/>
      <c r="E9" s="126"/>
    </row>
    <row r="10" spans="1:6">
      <c r="A10" s="85">
        <v>5.0999999999999996</v>
      </c>
      <c r="B10" s="127" t="s">
        <v>39</v>
      </c>
      <c r="C10" s="567">
        <v>0</v>
      </c>
      <c r="D10" s="128"/>
      <c r="E10" s="126"/>
    </row>
    <row r="11" spans="1:6" ht="14.4">
      <c r="A11" s="85">
        <v>5.2</v>
      </c>
      <c r="B11" s="127" t="s">
        <v>767</v>
      </c>
      <c r="C11" s="567">
        <v>0</v>
      </c>
      <c r="D11" s="128"/>
      <c r="E11" s="130"/>
    </row>
    <row r="12" spans="1:6" ht="14.4">
      <c r="A12" s="85" t="s">
        <v>768</v>
      </c>
      <c r="B12" s="127" t="s">
        <v>769</v>
      </c>
      <c r="C12" s="567">
        <v>202569136</v>
      </c>
      <c r="D12" s="132" t="s">
        <v>758</v>
      </c>
      <c r="E12" s="130"/>
    </row>
    <row r="13" spans="1:6" ht="14.4">
      <c r="A13" s="85">
        <v>5</v>
      </c>
      <c r="B13" s="127" t="s">
        <v>770</v>
      </c>
      <c r="C13" s="567">
        <v>-19288890</v>
      </c>
      <c r="D13" s="128"/>
      <c r="E13" s="130"/>
    </row>
    <row r="14" spans="1:6" ht="14.4">
      <c r="A14" s="85">
        <v>6.1</v>
      </c>
      <c r="B14" s="239" t="s">
        <v>40</v>
      </c>
      <c r="C14" s="568">
        <v>2397579</v>
      </c>
      <c r="D14" s="129"/>
      <c r="E14" s="130"/>
    </row>
    <row r="15" spans="1:6">
      <c r="A15" s="85">
        <v>6.2</v>
      </c>
      <c r="B15" s="240" t="s">
        <v>41</v>
      </c>
      <c r="C15" s="568">
        <v>0</v>
      </c>
      <c r="D15" s="129"/>
      <c r="E15" s="126"/>
    </row>
    <row r="16" spans="1:6">
      <c r="A16" s="85" t="s">
        <v>709</v>
      </c>
      <c r="B16" s="240" t="s">
        <v>207</v>
      </c>
      <c r="C16" s="568">
        <v>183280246</v>
      </c>
      <c r="D16" s="132" t="s">
        <v>758</v>
      </c>
      <c r="E16" s="126"/>
    </row>
    <row r="17" spans="1:5">
      <c r="A17" s="85" t="s">
        <v>709</v>
      </c>
      <c r="B17" s="240" t="s">
        <v>771</v>
      </c>
      <c r="C17" s="568">
        <v>1493112</v>
      </c>
      <c r="D17" s="128"/>
      <c r="E17" s="126"/>
    </row>
    <row r="18" spans="1:5">
      <c r="A18" s="85">
        <v>6</v>
      </c>
      <c r="B18" s="127" t="s">
        <v>42</v>
      </c>
      <c r="C18" s="569">
        <v>13232416.539999999</v>
      </c>
      <c r="D18" s="129"/>
      <c r="E18" s="126"/>
    </row>
    <row r="19" spans="1:5">
      <c r="A19" s="85">
        <v>7</v>
      </c>
      <c r="B19" s="127" t="s">
        <v>43</v>
      </c>
      <c r="C19" s="567">
        <v>54000</v>
      </c>
      <c r="D19" s="128"/>
      <c r="E19" s="126"/>
    </row>
    <row r="20" spans="1:5">
      <c r="A20" s="85">
        <v>8</v>
      </c>
      <c r="B20" s="267" t="s">
        <v>197</v>
      </c>
      <c r="C20" s="567"/>
      <c r="D20" s="128"/>
      <c r="E20" s="126"/>
    </row>
    <row r="21" spans="1:5">
      <c r="A21" s="85">
        <v>9</v>
      </c>
      <c r="B21" s="127" t="s">
        <v>44</v>
      </c>
      <c r="C21" s="567"/>
      <c r="D21" s="128"/>
      <c r="E21" s="126"/>
    </row>
    <row r="22" spans="1:5">
      <c r="A22" s="85">
        <v>9.1</v>
      </c>
      <c r="B22" s="131" t="s">
        <v>88</v>
      </c>
      <c r="C22" s="568"/>
      <c r="D22" s="128"/>
      <c r="E22" s="126"/>
    </row>
    <row r="23" spans="1:5">
      <c r="A23" s="85">
        <v>9.1999999999999993</v>
      </c>
      <c r="B23" s="131" t="s">
        <v>89</v>
      </c>
      <c r="C23" s="568">
        <v>53181691</v>
      </c>
      <c r="D23" s="128"/>
      <c r="E23" s="126"/>
    </row>
    <row r="24" spans="1:5">
      <c r="A24" s="85">
        <v>9.3000000000000007</v>
      </c>
      <c r="B24" s="241" t="s">
        <v>266</v>
      </c>
      <c r="C24" s="568">
        <v>18014945.640000001</v>
      </c>
      <c r="D24" s="128"/>
      <c r="E24" s="126"/>
    </row>
    <row r="25" spans="1:5">
      <c r="A25" s="85">
        <v>10</v>
      </c>
      <c r="B25" s="127" t="s">
        <v>45</v>
      </c>
      <c r="C25" s="567">
        <v>19585544.181600001</v>
      </c>
      <c r="D25" s="128"/>
      <c r="E25" s="137"/>
    </row>
    <row r="26" spans="1:5">
      <c r="A26" s="85">
        <v>10.1</v>
      </c>
      <c r="B26" s="131" t="s">
        <v>90</v>
      </c>
      <c r="C26" s="567">
        <v>0</v>
      </c>
      <c r="D26" s="132" t="s">
        <v>759</v>
      </c>
      <c r="E26" s="126"/>
    </row>
    <row r="27" spans="1:5">
      <c r="A27" s="85">
        <v>11</v>
      </c>
      <c r="B27" s="133" t="s">
        <v>46</v>
      </c>
      <c r="C27" s="567">
        <v>413937594.7216</v>
      </c>
      <c r="D27" s="134"/>
      <c r="E27" s="126"/>
    </row>
    <row r="28" spans="1:5">
      <c r="A28" s="85">
        <v>11.1</v>
      </c>
      <c r="B28" s="574" t="s">
        <v>772</v>
      </c>
      <c r="C28" s="567">
        <v>277260</v>
      </c>
      <c r="D28" s="132" t="s">
        <v>759</v>
      </c>
      <c r="E28" s="126"/>
    </row>
    <row r="29" spans="1:5">
      <c r="A29" s="85">
        <v>12</v>
      </c>
      <c r="B29" s="135" t="s">
        <v>47</v>
      </c>
      <c r="C29" s="570">
        <v>14688704</v>
      </c>
      <c r="D29" s="136"/>
      <c r="E29" s="126"/>
    </row>
    <row r="30" spans="1:5">
      <c r="A30" s="85">
        <v>13</v>
      </c>
      <c r="B30" s="127" t="s">
        <v>49</v>
      </c>
      <c r="C30" s="571">
        <v>3485945</v>
      </c>
      <c r="D30" s="138"/>
      <c r="E30" s="126"/>
    </row>
    <row r="31" spans="1:5">
      <c r="A31" s="85">
        <v>14</v>
      </c>
      <c r="B31" s="127" t="s">
        <v>50</v>
      </c>
      <c r="C31" s="571">
        <v>3654496</v>
      </c>
      <c r="D31" s="128"/>
      <c r="E31" s="126"/>
    </row>
    <row r="32" spans="1:5">
      <c r="A32" s="85">
        <v>15</v>
      </c>
      <c r="B32" s="127" t="s">
        <v>51</v>
      </c>
      <c r="C32" s="571">
        <v>0</v>
      </c>
      <c r="D32" s="128"/>
      <c r="E32" s="126"/>
    </row>
    <row r="33" spans="1:5">
      <c r="A33" s="85">
        <v>16</v>
      </c>
      <c r="B33" s="127" t="s">
        <v>52</v>
      </c>
      <c r="C33" s="571">
        <v>0</v>
      </c>
      <c r="D33" s="128"/>
      <c r="E33" s="126"/>
    </row>
    <row r="34" spans="1:5">
      <c r="A34" s="85">
        <v>17</v>
      </c>
      <c r="B34" s="127" t="s">
        <v>53</v>
      </c>
      <c r="C34" s="571">
        <v>11672570</v>
      </c>
      <c r="D34" s="128"/>
      <c r="E34" s="126"/>
    </row>
    <row r="35" spans="1:5">
      <c r="A35" s="85">
        <v>18</v>
      </c>
      <c r="B35" s="127" t="s">
        <v>54</v>
      </c>
      <c r="C35" s="571">
        <v>16242554.4</v>
      </c>
      <c r="D35" s="128"/>
      <c r="E35" s="126"/>
    </row>
    <row r="36" spans="1:5">
      <c r="A36" s="85">
        <v>19</v>
      </c>
      <c r="B36" s="127" t="s">
        <v>55</v>
      </c>
      <c r="C36" s="571">
        <v>49011.047600000165</v>
      </c>
      <c r="D36" s="128"/>
      <c r="E36" s="126"/>
    </row>
    <row r="37" spans="1:5">
      <c r="A37" s="85">
        <v>20</v>
      </c>
      <c r="B37" s="127" t="s">
        <v>56</v>
      </c>
      <c r="C37" s="571">
        <v>81624813.348800004</v>
      </c>
      <c r="D37" s="128"/>
      <c r="E37" s="137"/>
    </row>
    <row r="38" spans="1:5" ht="26.4">
      <c r="A38" s="85">
        <v>20.100000000000001</v>
      </c>
      <c r="B38" s="133" t="s">
        <v>773</v>
      </c>
      <c r="C38" s="572">
        <v>70715870.67904</v>
      </c>
      <c r="D38" s="132" t="s">
        <v>758</v>
      </c>
      <c r="E38" s="126"/>
    </row>
    <row r="39" spans="1:5">
      <c r="A39" s="85">
        <v>21</v>
      </c>
      <c r="B39" s="133" t="s">
        <v>57</v>
      </c>
      <c r="C39" s="573">
        <v>0</v>
      </c>
      <c r="D39" s="134"/>
      <c r="E39" s="126"/>
    </row>
    <row r="40" spans="1:5">
      <c r="A40" s="85">
        <v>21.1</v>
      </c>
      <c r="B40" s="139" t="s">
        <v>774</v>
      </c>
      <c r="C40" s="571">
        <v>131646342.74880001</v>
      </c>
      <c r="D40" s="132" t="s">
        <v>760</v>
      </c>
      <c r="E40" s="126"/>
    </row>
    <row r="41" spans="1:5">
      <c r="A41" s="85">
        <v>21.2</v>
      </c>
      <c r="B41" s="575" t="s">
        <v>218</v>
      </c>
      <c r="C41" s="571">
        <v>209008277</v>
      </c>
      <c r="D41" s="132" t="s">
        <v>761</v>
      </c>
      <c r="E41" s="126"/>
    </row>
    <row r="42" spans="1:5">
      <c r="A42" s="85">
        <v>22</v>
      </c>
      <c r="B42" s="135" t="s">
        <v>58</v>
      </c>
      <c r="C42" s="570">
        <v>51151300</v>
      </c>
      <c r="D42" s="136"/>
      <c r="E42" s="126"/>
    </row>
    <row r="43" spans="1:5">
      <c r="A43" s="85">
        <v>23</v>
      </c>
      <c r="B43" s="133" t="s">
        <v>60</v>
      </c>
      <c r="C43" s="567"/>
      <c r="D43" s="132" t="s">
        <v>762</v>
      </c>
      <c r="E43" s="126"/>
    </row>
    <row r="44" spans="1:5">
      <c r="A44" s="85">
        <v>24</v>
      </c>
      <c r="B44" s="133" t="s">
        <v>61</v>
      </c>
      <c r="C44" s="567"/>
      <c r="D44" s="132" t="s">
        <v>763</v>
      </c>
      <c r="E44" s="126"/>
    </row>
    <row r="45" spans="1:5">
      <c r="A45" s="85">
        <v>25</v>
      </c>
      <c r="B45" s="133" t="s">
        <v>62</v>
      </c>
      <c r="C45" s="567">
        <v>0</v>
      </c>
      <c r="D45" s="128"/>
      <c r="E45" s="137"/>
    </row>
    <row r="46" spans="1:5">
      <c r="A46" s="85">
        <v>26</v>
      </c>
      <c r="B46" s="133" t="s">
        <v>63</v>
      </c>
      <c r="C46" s="567">
        <v>10343599</v>
      </c>
      <c r="D46" s="128"/>
    </row>
    <row r="47" spans="1:5">
      <c r="A47" s="85">
        <v>27</v>
      </c>
      <c r="B47" s="133" t="s">
        <v>64</v>
      </c>
      <c r="C47" s="567">
        <v>11788076</v>
      </c>
      <c r="D47" s="128"/>
    </row>
    <row r="48" spans="1:5">
      <c r="A48" s="85">
        <v>28</v>
      </c>
      <c r="B48" s="133" t="s">
        <v>65</v>
      </c>
      <c r="C48" s="567">
        <v>11788076</v>
      </c>
      <c r="D48" s="132" t="s">
        <v>764</v>
      </c>
    </row>
    <row r="49" spans="1:4">
      <c r="A49" s="85">
        <v>29</v>
      </c>
      <c r="B49" s="133" t="s">
        <v>66</v>
      </c>
      <c r="C49" s="567">
        <v>-11788076</v>
      </c>
      <c r="D49" s="128"/>
    </row>
    <row r="50" spans="1:4">
      <c r="A50" s="576">
        <v>29.1</v>
      </c>
      <c r="B50" s="133" t="s">
        <v>239</v>
      </c>
      <c r="C50" s="572">
        <v>282291252</v>
      </c>
      <c r="D50" s="132" t="s">
        <v>765</v>
      </c>
    </row>
    <row r="51" spans="1:4">
      <c r="A51" s="576">
        <v>29.2</v>
      </c>
      <c r="B51" s="133" t="s">
        <v>235</v>
      </c>
      <c r="C51" s="572">
        <v>-11788076</v>
      </c>
      <c r="D51" s="132" t="s">
        <v>766</v>
      </c>
    </row>
    <row r="52" spans="1:4" ht="14.4" thickBot="1">
      <c r="A52" s="140">
        <v>30</v>
      </c>
      <c r="B52" s="141" t="s">
        <v>264</v>
      </c>
      <c r="C52" s="142">
        <v>282291252</v>
      </c>
      <c r="D52" s="143"/>
    </row>
  </sheetData>
  <pageMargins left="0.7" right="0.7" top="0.75" bottom="0.75" header="0.3" footer="0.3"/>
  <pageSetup paperSize="9" scale="62"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tabSelected="1" zoomScale="50" zoomScaleNormal="50" workbookViewId="0">
      <pane xSplit="1" ySplit="4" topLeftCell="B5" activePane="bottomRight" state="frozen"/>
      <selection activeCell="B3" sqref="B3"/>
      <selection pane="topRight" activeCell="B3" sqref="B3"/>
      <selection pane="bottomLeft" activeCell="B3" sqref="B3"/>
      <selection pane="bottomRight" activeCell="C8" sqref="C8:S21"/>
    </sheetView>
  </sheetViews>
  <sheetFormatPr defaultColWidth="9.109375" defaultRowHeight="13.2"/>
  <cols>
    <col min="1" max="1" width="10.5546875" style="4" bestFit="1" customWidth="1"/>
    <col min="2" max="2" width="95" style="4" customWidth="1"/>
    <col min="3" max="3" width="13" style="4" bestFit="1" customWidth="1"/>
    <col min="4" max="4" width="16.44140625" style="4" bestFit="1" customWidth="1"/>
    <col min="5" max="5" width="13" style="4" bestFit="1" customWidth="1"/>
    <col min="6" max="6" width="16.44140625" style="4" bestFit="1" customWidth="1"/>
    <col min="7" max="7" width="13" style="4" bestFit="1" customWidth="1"/>
    <col min="8" max="8" width="13.33203125" style="4" bestFit="1" customWidth="1"/>
    <col min="9" max="9" width="13" style="4" bestFit="1" customWidth="1"/>
    <col min="10" max="10" width="13.33203125" style="4" bestFit="1" customWidth="1"/>
    <col min="11" max="11" width="13" style="4" bestFit="1" customWidth="1"/>
    <col min="12" max="16" width="13" style="38" bestFit="1" customWidth="1"/>
    <col min="17" max="17" width="14.6640625" style="38" customWidth="1"/>
    <col min="18" max="18" width="13" style="38" bestFit="1" customWidth="1"/>
    <col min="19" max="19" width="34.88671875" style="38" customWidth="1"/>
    <col min="20" max="16384" width="9.109375" style="38"/>
  </cols>
  <sheetData>
    <row r="1" spans="1:19">
      <c r="A1" s="2" t="s">
        <v>30</v>
      </c>
      <c r="B1" s="3" t="str">
        <f>'Info '!C2</f>
        <v>JSC "VTB Bank (Georgia)"</v>
      </c>
    </row>
    <row r="2" spans="1:19">
      <c r="A2" s="2" t="s">
        <v>31</v>
      </c>
      <c r="B2" s="425">
        <f>'1. key ratios '!B2</f>
        <v>45107</v>
      </c>
    </row>
    <row r="4" spans="1:19" ht="27" thickBot="1">
      <c r="A4" s="4" t="s">
        <v>247</v>
      </c>
      <c r="B4" s="287" t="s">
        <v>373</v>
      </c>
    </row>
    <row r="5" spans="1:19" s="277" customFormat="1" ht="13.8">
      <c r="A5" s="272"/>
      <c r="B5" s="273"/>
      <c r="C5" s="274" t="s">
        <v>0</v>
      </c>
      <c r="D5" s="274" t="s">
        <v>1</v>
      </c>
      <c r="E5" s="274" t="s">
        <v>2</v>
      </c>
      <c r="F5" s="274" t="s">
        <v>3</v>
      </c>
      <c r="G5" s="274" t="s">
        <v>4</v>
      </c>
      <c r="H5" s="274" t="s">
        <v>5</v>
      </c>
      <c r="I5" s="274" t="s">
        <v>8</v>
      </c>
      <c r="J5" s="274" t="s">
        <v>9</v>
      </c>
      <c r="K5" s="274" t="s">
        <v>10</v>
      </c>
      <c r="L5" s="274" t="s">
        <v>11</v>
      </c>
      <c r="M5" s="274" t="s">
        <v>12</v>
      </c>
      <c r="N5" s="274" t="s">
        <v>13</v>
      </c>
      <c r="O5" s="274" t="s">
        <v>356</v>
      </c>
      <c r="P5" s="274" t="s">
        <v>357</v>
      </c>
      <c r="Q5" s="274" t="s">
        <v>358</v>
      </c>
      <c r="R5" s="275" t="s">
        <v>359</v>
      </c>
      <c r="S5" s="276" t="s">
        <v>360</v>
      </c>
    </row>
    <row r="6" spans="1:19" s="277" customFormat="1" ht="99" customHeight="1">
      <c r="A6" s="278"/>
      <c r="B6" s="679" t="s">
        <v>361</v>
      </c>
      <c r="C6" s="675">
        <v>0</v>
      </c>
      <c r="D6" s="676"/>
      <c r="E6" s="675">
        <v>0.2</v>
      </c>
      <c r="F6" s="676"/>
      <c r="G6" s="675">
        <v>0.35</v>
      </c>
      <c r="H6" s="676"/>
      <c r="I6" s="675">
        <v>0.5</v>
      </c>
      <c r="J6" s="676"/>
      <c r="K6" s="675">
        <v>0.75</v>
      </c>
      <c r="L6" s="676"/>
      <c r="M6" s="675">
        <v>1</v>
      </c>
      <c r="N6" s="676"/>
      <c r="O6" s="675">
        <v>1.5</v>
      </c>
      <c r="P6" s="676"/>
      <c r="Q6" s="675">
        <v>2.5</v>
      </c>
      <c r="R6" s="676"/>
      <c r="S6" s="677" t="s">
        <v>246</v>
      </c>
    </row>
    <row r="7" spans="1:19" s="277" customFormat="1" ht="30.75" customHeight="1">
      <c r="A7" s="278"/>
      <c r="B7" s="680"/>
      <c r="C7" s="268" t="s">
        <v>249</v>
      </c>
      <c r="D7" s="268" t="s">
        <v>248</v>
      </c>
      <c r="E7" s="268" t="s">
        <v>249</v>
      </c>
      <c r="F7" s="268" t="s">
        <v>248</v>
      </c>
      <c r="G7" s="268" t="s">
        <v>249</v>
      </c>
      <c r="H7" s="268" t="s">
        <v>248</v>
      </c>
      <c r="I7" s="268" t="s">
        <v>249</v>
      </c>
      <c r="J7" s="268" t="s">
        <v>248</v>
      </c>
      <c r="K7" s="268" t="s">
        <v>249</v>
      </c>
      <c r="L7" s="268" t="s">
        <v>248</v>
      </c>
      <c r="M7" s="268" t="s">
        <v>249</v>
      </c>
      <c r="N7" s="268" t="s">
        <v>248</v>
      </c>
      <c r="O7" s="268" t="s">
        <v>249</v>
      </c>
      <c r="P7" s="268" t="s">
        <v>248</v>
      </c>
      <c r="Q7" s="268" t="s">
        <v>249</v>
      </c>
      <c r="R7" s="268" t="s">
        <v>248</v>
      </c>
      <c r="S7" s="678"/>
    </row>
    <row r="8" spans="1:19" s="146" customFormat="1">
      <c r="A8" s="144">
        <v>1</v>
      </c>
      <c r="B8" s="1" t="s">
        <v>94</v>
      </c>
      <c r="C8" s="145">
        <v>351</v>
      </c>
      <c r="D8" s="145"/>
      <c r="E8" s="145">
        <v>0</v>
      </c>
      <c r="F8" s="145"/>
      <c r="G8" s="145">
        <v>0</v>
      </c>
      <c r="H8" s="145"/>
      <c r="I8" s="145">
        <v>0</v>
      </c>
      <c r="J8" s="145"/>
      <c r="K8" s="145">
        <v>0</v>
      </c>
      <c r="L8" s="145"/>
      <c r="M8" s="145">
        <v>0</v>
      </c>
      <c r="N8" s="145"/>
      <c r="O8" s="145">
        <v>0</v>
      </c>
      <c r="P8" s="145"/>
      <c r="Q8" s="145">
        <v>0</v>
      </c>
      <c r="R8" s="145"/>
      <c r="S8" s="288">
        <v>0</v>
      </c>
    </row>
    <row r="9" spans="1:19" s="146" customFormat="1">
      <c r="A9" s="144">
        <v>2</v>
      </c>
      <c r="B9" s="1" t="s">
        <v>95</v>
      </c>
      <c r="C9" s="145">
        <v>0</v>
      </c>
      <c r="D9" s="145"/>
      <c r="E9" s="145">
        <v>0</v>
      </c>
      <c r="F9" s="145"/>
      <c r="G9" s="145">
        <v>0</v>
      </c>
      <c r="H9" s="145"/>
      <c r="I9" s="145">
        <v>0</v>
      </c>
      <c r="J9" s="145"/>
      <c r="K9" s="145">
        <v>0</v>
      </c>
      <c r="L9" s="145"/>
      <c r="M9" s="145">
        <v>0</v>
      </c>
      <c r="N9" s="145"/>
      <c r="O9" s="145">
        <v>0</v>
      </c>
      <c r="P9" s="145"/>
      <c r="Q9" s="145">
        <v>0</v>
      </c>
      <c r="R9" s="145"/>
      <c r="S9" s="288">
        <v>0</v>
      </c>
    </row>
    <row r="10" spans="1:19" s="146" customFormat="1">
      <c r="A10" s="144">
        <v>3</v>
      </c>
      <c r="B10" s="1" t="s">
        <v>267</v>
      </c>
      <c r="C10" s="145">
        <v>0</v>
      </c>
      <c r="D10" s="145"/>
      <c r="E10" s="145">
        <v>0</v>
      </c>
      <c r="F10" s="145"/>
      <c r="G10" s="145">
        <v>0</v>
      </c>
      <c r="H10" s="145"/>
      <c r="I10" s="145">
        <v>0</v>
      </c>
      <c r="J10" s="145"/>
      <c r="K10" s="145">
        <v>0</v>
      </c>
      <c r="L10" s="145"/>
      <c r="M10" s="145">
        <v>0</v>
      </c>
      <c r="N10" s="145"/>
      <c r="O10" s="145">
        <v>0</v>
      </c>
      <c r="P10" s="145"/>
      <c r="Q10" s="145">
        <v>0</v>
      </c>
      <c r="R10" s="145"/>
      <c r="S10" s="288">
        <v>0</v>
      </c>
    </row>
    <row r="11" spans="1:19" s="146" customFormat="1">
      <c r="A11" s="144">
        <v>4</v>
      </c>
      <c r="B11" s="1" t="s">
        <v>96</v>
      </c>
      <c r="C11" s="145">
        <v>0</v>
      </c>
      <c r="D11" s="145"/>
      <c r="E11" s="145">
        <v>0</v>
      </c>
      <c r="F11" s="145"/>
      <c r="G11" s="145">
        <v>0</v>
      </c>
      <c r="H11" s="145"/>
      <c r="I11" s="145">
        <v>0</v>
      </c>
      <c r="J11" s="145"/>
      <c r="K11" s="145">
        <v>0</v>
      </c>
      <c r="L11" s="145"/>
      <c r="M11" s="145">
        <v>0</v>
      </c>
      <c r="N11" s="145"/>
      <c r="O11" s="145">
        <v>0</v>
      </c>
      <c r="P11" s="145"/>
      <c r="Q11" s="145">
        <v>0</v>
      </c>
      <c r="R11" s="145"/>
      <c r="S11" s="288">
        <v>0</v>
      </c>
    </row>
    <row r="12" spans="1:19" s="146" customFormat="1">
      <c r="A12" s="144">
        <v>5</v>
      </c>
      <c r="B12" s="1" t="s">
        <v>97</v>
      </c>
      <c r="C12" s="145">
        <v>0</v>
      </c>
      <c r="D12" s="145"/>
      <c r="E12" s="145">
        <v>0</v>
      </c>
      <c r="F12" s="145"/>
      <c r="G12" s="145">
        <v>0</v>
      </c>
      <c r="H12" s="145"/>
      <c r="I12" s="145">
        <v>0</v>
      </c>
      <c r="J12" s="145"/>
      <c r="K12" s="145">
        <v>0</v>
      </c>
      <c r="L12" s="145"/>
      <c r="M12" s="145">
        <v>0</v>
      </c>
      <c r="N12" s="145"/>
      <c r="O12" s="145">
        <v>0</v>
      </c>
      <c r="P12" s="145"/>
      <c r="Q12" s="145">
        <v>0</v>
      </c>
      <c r="R12" s="145"/>
      <c r="S12" s="288">
        <v>0</v>
      </c>
    </row>
    <row r="13" spans="1:19" s="146" customFormat="1">
      <c r="A13" s="144">
        <v>6</v>
      </c>
      <c r="B13" s="1" t="s">
        <v>98</v>
      </c>
      <c r="C13" s="145">
        <v>0</v>
      </c>
      <c r="D13" s="145"/>
      <c r="E13" s="145">
        <v>6318179.4797999999</v>
      </c>
      <c r="F13" s="145"/>
      <c r="G13" s="145">
        <v>0</v>
      </c>
      <c r="H13" s="145"/>
      <c r="I13" s="145">
        <v>755.3435000001482</v>
      </c>
      <c r="J13" s="145"/>
      <c r="K13" s="145">
        <v>0</v>
      </c>
      <c r="L13" s="145"/>
      <c r="M13" s="145">
        <v>113709.1767</v>
      </c>
      <c r="N13" s="145">
        <v>0</v>
      </c>
      <c r="O13" s="145">
        <v>0</v>
      </c>
      <c r="P13" s="145"/>
      <c r="Q13" s="145">
        <v>0</v>
      </c>
      <c r="R13" s="145"/>
      <c r="S13" s="288">
        <v>1377722.74441</v>
      </c>
    </row>
    <row r="14" spans="1:19" s="146" customFormat="1">
      <c r="A14" s="144">
        <v>7</v>
      </c>
      <c r="B14" s="1" t="s">
        <v>99</v>
      </c>
      <c r="C14" s="145">
        <v>0</v>
      </c>
      <c r="D14" s="145">
        <v>0</v>
      </c>
      <c r="E14" s="145">
        <v>0</v>
      </c>
      <c r="F14" s="145">
        <v>0</v>
      </c>
      <c r="G14" s="145">
        <v>0</v>
      </c>
      <c r="H14" s="145"/>
      <c r="I14" s="145">
        <v>0</v>
      </c>
      <c r="J14" s="145">
        <v>0</v>
      </c>
      <c r="K14" s="145">
        <v>0</v>
      </c>
      <c r="L14" s="145"/>
      <c r="M14" s="145">
        <v>108703858.60026999</v>
      </c>
      <c r="N14" s="145">
        <v>12359454.692165</v>
      </c>
      <c r="O14" s="145">
        <v>0</v>
      </c>
      <c r="P14" s="145">
        <v>0</v>
      </c>
      <c r="Q14" s="145">
        <v>0</v>
      </c>
      <c r="R14" s="145">
        <v>0</v>
      </c>
      <c r="S14" s="288">
        <v>121063313.29243499</v>
      </c>
    </row>
    <row r="15" spans="1:19" s="146" customFormat="1">
      <c r="A15" s="144">
        <v>8</v>
      </c>
      <c r="B15" s="1" t="s">
        <v>100</v>
      </c>
      <c r="C15" s="145">
        <v>0</v>
      </c>
      <c r="D15" s="145"/>
      <c r="E15" s="145">
        <v>0</v>
      </c>
      <c r="F15" s="145"/>
      <c r="G15" s="145">
        <v>0</v>
      </c>
      <c r="H15" s="145"/>
      <c r="I15" s="145">
        <v>0</v>
      </c>
      <c r="J15" s="145"/>
      <c r="K15" s="145">
        <v>0</v>
      </c>
      <c r="L15" s="145">
        <v>0</v>
      </c>
      <c r="M15" s="145">
        <v>0</v>
      </c>
      <c r="N15" s="145">
        <v>0</v>
      </c>
      <c r="O15" s="145">
        <v>0</v>
      </c>
      <c r="P15" s="145">
        <v>0</v>
      </c>
      <c r="Q15" s="145">
        <v>0</v>
      </c>
      <c r="R15" s="145"/>
      <c r="S15" s="288">
        <v>0</v>
      </c>
    </row>
    <row r="16" spans="1:19" s="146" customFormat="1">
      <c r="A16" s="144">
        <v>9</v>
      </c>
      <c r="B16" s="1" t="s">
        <v>101</v>
      </c>
      <c r="C16" s="145">
        <v>0</v>
      </c>
      <c r="D16" s="145"/>
      <c r="E16" s="145">
        <v>0</v>
      </c>
      <c r="F16" s="145"/>
      <c r="G16" s="145">
        <v>6467682.2726699999</v>
      </c>
      <c r="H16" s="145">
        <v>8467.3349999999991</v>
      </c>
      <c r="I16" s="145">
        <v>0</v>
      </c>
      <c r="J16" s="145"/>
      <c r="K16" s="145">
        <v>0</v>
      </c>
      <c r="L16" s="145"/>
      <c r="M16" s="145">
        <v>0</v>
      </c>
      <c r="N16" s="145"/>
      <c r="O16" s="145">
        <v>0</v>
      </c>
      <c r="P16" s="145"/>
      <c r="Q16" s="145">
        <v>0</v>
      </c>
      <c r="R16" s="145"/>
      <c r="S16" s="288">
        <v>2266652.3626844999</v>
      </c>
    </row>
    <row r="17" spans="1:19" s="146" customFormat="1">
      <c r="A17" s="144">
        <v>10</v>
      </c>
      <c r="B17" s="1" t="s">
        <v>102</v>
      </c>
      <c r="C17" s="145">
        <v>0</v>
      </c>
      <c r="D17" s="145"/>
      <c r="E17" s="145">
        <v>0</v>
      </c>
      <c r="F17" s="145"/>
      <c r="G17" s="145">
        <v>0</v>
      </c>
      <c r="H17" s="145"/>
      <c r="I17" s="145">
        <v>2554309.5536600002</v>
      </c>
      <c r="J17" s="145"/>
      <c r="K17" s="145">
        <v>0</v>
      </c>
      <c r="L17" s="145"/>
      <c r="M17" s="145">
        <v>22457865.606229998</v>
      </c>
      <c r="N17" s="145"/>
      <c r="O17" s="145">
        <v>46987220.466910005</v>
      </c>
      <c r="P17" s="145"/>
      <c r="Q17" s="145">
        <v>0</v>
      </c>
      <c r="R17" s="145"/>
      <c r="S17" s="288">
        <v>94215851.083425</v>
      </c>
    </row>
    <row r="18" spans="1:19" s="146" customFormat="1">
      <c r="A18" s="144">
        <v>11</v>
      </c>
      <c r="B18" s="1" t="s">
        <v>103</v>
      </c>
      <c r="C18" s="145">
        <v>0</v>
      </c>
      <c r="D18" s="145"/>
      <c r="E18" s="145">
        <v>0</v>
      </c>
      <c r="F18" s="145"/>
      <c r="G18" s="145">
        <v>0</v>
      </c>
      <c r="H18" s="145"/>
      <c r="I18" s="145">
        <v>0</v>
      </c>
      <c r="J18" s="145"/>
      <c r="K18" s="145">
        <v>0</v>
      </c>
      <c r="L18" s="145"/>
      <c r="M18" s="145">
        <v>0</v>
      </c>
      <c r="N18" s="145"/>
      <c r="O18" s="145">
        <v>0</v>
      </c>
      <c r="P18" s="145"/>
      <c r="Q18" s="145">
        <v>0</v>
      </c>
      <c r="R18" s="145"/>
      <c r="S18" s="288">
        <v>0</v>
      </c>
    </row>
    <row r="19" spans="1:19" s="146" customFormat="1">
      <c r="A19" s="144">
        <v>12</v>
      </c>
      <c r="B19" s="1" t="s">
        <v>104</v>
      </c>
      <c r="C19" s="145">
        <v>0</v>
      </c>
      <c r="D19" s="145"/>
      <c r="E19" s="145">
        <v>0</v>
      </c>
      <c r="F19" s="145"/>
      <c r="G19" s="145">
        <v>0</v>
      </c>
      <c r="H19" s="145"/>
      <c r="I19" s="145">
        <v>0</v>
      </c>
      <c r="J19" s="145"/>
      <c r="K19" s="145">
        <v>0</v>
      </c>
      <c r="L19" s="145"/>
      <c r="M19" s="145">
        <v>0</v>
      </c>
      <c r="N19" s="145"/>
      <c r="O19" s="145">
        <v>0</v>
      </c>
      <c r="P19" s="145"/>
      <c r="Q19" s="145">
        <v>0</v>
      </c>
      <c r="R19" s="145"/>
      <c r="S19" s="288">
        <v>0</v>
      </c>
    </row>
    <row r="20" spans="1:19" s="146" customFormat="1">
      <c r="A20" s="144">
        <v>13</v>
      </c>
      <c r="B20" s="1" t="s">
        <v>245</v>
      </c>
      <c r="C20" s="145">
        <v>0</v>
      </c>
      <c r="D20" s="145"/>
      <c r="E20" s="145">
        <v>0</v>
      </c>
      <c r="F20" s="145"/>
      <c r="G20" s="145">
        <v>0</v>
      </c>
      <c r="H20" s="145"/>
      <c r="I20" s="145">
        <v>0</v>
      </c>
      <c r="J20" s="145"/>
      <c r="K20" s="145">
        <v>0</v>
      </c>
      <c r="L20" s="145"/>
      <c r="M20" s="145">
        <v>0</v>
      </c>
      <c r="N20" s="145"/>
      <c r="O20" s="145">
        <v>0</v>
      </c>
      <c r="P20" s="145"/>
      <c r="Q20" s="145">
        <v>0</v>
      </c>
      <c r="R20" s="145"/>
      <c r="S20" s="288">
        <v>0</v>
      </c>
    </row>
    <row r="21" spans="1:19" s="146" customFormat="1">
      <c r="A21" s="144">
        <v>14</v>
      </c>
      <c r="B21" s="1" t="s">
        <v>106</v>
      </c>
      <c r="C21" s="145">
        <v>136677590</v>
      </c>
      <c r="D21" s="145"/>
      <c r="E21" s="145">
        <v>0</v>
      </c>
      <c r="F21" s="145"/>
      <c r="G21" s="145">
        <v>0</v>
      </c>
      <c r="H21" s="145"/>
      <c r="I21" s="145">
        <v>0</v>
      </c>
      <c r="J21" s="145"/>
      <c r="K21" s="145">
        <v>0</v>
      </c>
      <c r="L21" s="145"/>
      <c r="M21" s="145">
        <v>68080394.3354</v>
      </c>
      <c r="N21" s="145"/>
      <c r="O21" s="145">
        <v>0</v>
      </c>
      <c r="P21" s="145"/>
      <c r="Q21" s="145">
        <v>0</v>
      </c>
      <c r="R21" s="145"/>
      <c r="S21" s="288">
        <v>68080394.3354</v>
      </c>
    </row>
    <row r="22" spans="1:19" ht="13.8" thickBot="1">
      <c r="A22" s="147"/>
      <c r="B22" s="148" t="s">
        <v>107</v>
      </c>
      <c r="C22" s="149">
        <f>SUM(C8:C21)</f>
        <v>136677941</v>
      </c>
      <c r="D22" s="149">
        <f t="shared" ref="D22:J22" si="0">SUM(D8:D21)</f>
        <v>0</v>
      </c>
      <c r="E22" s="149">
        <f t="shared" si="0"/>
        <v>6318179.4797999999</v>
      </c>
      <c r="F22" s="149">
        <f t="shared" si="0"/>
        <v>0</v>
      </c>
      <c r="G22" s="149">
        <f t="shared" si="0"/>
        <v>6467682.2726699999</v>
      </c>
      <c r="H22" s="149">
        <f t="shared" si="0"/>
        <v>8467.3349999999991</v>
      </c>
      <c r="I22" s="149">
        <f t="shared" si="0"/>
        <v>2555064.8971600002</v>
      </c>
      <c r="J22" s="149">
        <f t="shared" si="0"/>
        <v>0</v>
      </c>
      <c r="K22" s="149">
        <f t="shared" ref="K22:S22" si="1">SUM(K8:K21)</f>
        <v>0</v>
      </c>
      <c r="L22" s="149">
        <f t="shared" si="1"/>
        <v>0</v>
      </c>
      <c r="M22" s="149">
        <f t="shared" si="1"/>
        <v>199355827.71859998</v>
      </c>
      <c r="N22" s="149">
        <f t="shared" si="1"/>
        <v>12359454.692165</v>
      </c>
      <c r="O22" s="149">
        <f t="shared" si="1"/>
        <v>46987220.466910005</v>
      </c>
      <c r="P22" s="149">
        <f t="shared" si="1"/>
        <v>0</v>
      </c>
      <c r="Q22" s="149">
        <f t="shared" si="1"/>
        <v>0</v>
      </c>
      <c r="R22" s="149">
        <f t="shared" si="1"/>
        <v>0</v>
      </c>
      <c r="S22" s="289">
        <f t="shared" si="1"/>
        <v>287003933.81835449</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scale="3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zoomScale="40" zoomScaleNormal="40" workbookViewId="0">
      <pane xSplit="2" ySplit="6" topLeftCell="H7" activePane="bottomRight" state="frozen"/>
      <selection activeCell="B3" sqref="B3"/>
      <selection pane="topRight" activeCell="B3" sqref="B3"/>
      <selection pane="bottomLeft" activeCell="B3" sqref="B3"/>
      <selection pane="bottomRight" activeCell="U21" sqref="U21"/>
    </sheetView>
  </sheetViews>
  <sheetFormatPr defaultColWidth="9.109375" defaultRowHeight="13.2"/>
  <cols>
    <col min="1" max="1" width="10.5546875" style="4" bestFit="1" customWidth="1"/>
    <col min="2" max="2" width="63.6640625" style="4" bestFit="1" customWidth="1"/>
    <col min="3" max="3" width="19" style="4" customWidth="1"/>
    <col min="4" max="4" width="19.5546875" style="4" customWidth="1"/>
    <col min="5" max="5" width="31.109375" style="4" customWidth="1"/>
    <col min="6" max="6" width="29.109375" style="4" customWidth="1"/>
    <col min="7" max="7" width="28.5546875" style="4" customWidth="1"/>
    <col min="8" max="8" width="26.44140625" style="4" customWidth="1"/>
    <col min="9" max="9" width="23.6640625" style="4" customWidth="1"/>
    <col min="10" max="10" width="21.5546875" style="4" customWidth="1"/>
    <col min="11" max="11" width="15.6640625" style="4" customWidth="1"/>
    <col min="12" max="12" width="13.33203125" style="4" customWidth="1"/>
    <col min="13" max="13" width="20.88671875" style="4" customWidth="1"/>
    <col min="14" max="14" width="19.33203125" style="4" customWidth="1"/>
    <col min="15" max="15" width="18.44140625" style="4" customWidth="1"/>
    <col min="16" max="16" width="19" style="4" customWidth="1"/>
    <col min="17" max="17" width="20.33203125" style="4" customWidth="1"/>
    <col min="18" max="18" width="18" style="4" customWidth="1"/>
    <col min="19" max="19" width="36" style="4" customWidth="1"/>
    <col min="20" max="20" width="26.109375" style="4" customWidth="1"/>
    <col min="21" max="21" width="24.88671875" style="4" customWidth="1"/>
    <col min="22" max="22" width="20" style="4" customWidth="1"/>
    <col min="23" max="16384" width="9.109375" style="38"/>
  </cols>
  <sheetData>
    <row r="1" spans="1:22">
      <c r="A1" s="2" t="s">
        <v>30</v>
      </c>
      <c r="B1" s="3" t="str">
        <f>'Info '!C2</f>
        <v>JSC "VTB Bank (Georgia)"</v>
      </c>
    </row>
    <row r="2" spans="1:22">
      <c r="A2" s="2" t="s">
        <v>31</v>
      </c>
      <c r="B2" s="425">
        <f>'1. key ratios '!B2</f>
        <v>45107</v>
      </c>
    </row>
    <row r="4" spans="1:22" ht="13.8" thickBot="1">
      <c r="A4" s="4" t="s">
        <v>364</v>
      </c>
      <c r="B4" s="150" t="s">
        <v>93</v>
      </c>
      <c r="V4" s="40" t="s">
        <v>73</v>
      </c>
    </row>
    <row r="5" spans="1:22" ht="12.75" customHeight="1">
      <c r="A5" s="151"/>
      <c r="B5" s="152"/>
      <c r="C5" s="681" t="s">
        <v>275</v>
      </c>
      <c r="D5" s="682"/>
      <c r="E5" s="682"/>
      <c r="F5" s="682"/>
      <c r="G5" s="682"/>
      <c r="H5" s="682"/>
      <c r="I5" s="682"/>
      <c r="J5" s="682"/>
      <c r="K5" s="682"/>
      <c r="L5" s="683"/>
      <c r="M5" s="684" t="s">
        <v>276</v>
      </c>
      <c r="N5" s="685"/>
      <c r="O5" s="685"/>
      <c r="P5" s="685"/>
      <c r="Q5" s="685"/>
      <c r="R5" s="685"/>
      <c r="S5" s="686"/>
      <c r="T5" s="689" t="s">
        <v>362</v>
      </c>
      <c r="U5" s="689" t="s">
        <v>363</v>
      </c>
      <c r="V5" s="687" t="s">
        <v>119</v>
      </c>
    </row>
    <row r="6" spans="1:22" s="91" customFormat="1" ht="105.6">
      <c r="A6" s="88"/>
      <c r="B6" s="153"/>
      <c r="C6" s="154" t="s">
        <v>108</v>
      </c>
      <c r="D6" s="244" t="s">
        <v>109</v>
      </c>
      <c r="E6" s="179" t="s">
        <v>278</v>
      </c>
      <c r="F6" s="179" t="s">
        <v>279</v>
      </c>
      <c r="G6" s="244" t="s">
        <v>282</v>
      </c>
      <c r="H6" s="244" t="s">
        <v>277</v>
      </c>
      <c r="I6" s="244" t="s">
        <v>110</v>
      </c>
      <c r="J6" s="244" t="s">
        <v>111</v>
      </c>
      <c r="K6" s="155" t="s">
        <v>112</v>
      </c>
      <c r="L6" s="156" t="s">
        <v>113</v>
      </c>
      <c r="M6" s="154" t="s">
        <v>280</v>
      </c>
      <c r="N6" s="155" t="s">
        <v>114</v>
      </c>
      <c r="O6" s="155" t="s">
        <v>115</v>
      </c>
      <c r="P6" s="155" t="s">
        <v>116</v>
      </c>
      <c r="Q6" s="155" t="s">
        <v>117</v>
      </c>
      <c r="R6" s="155" t="s">
        <v>118</v>
      </c>
      <c r="S6" s="270" t="s">
        <v>281</v>
      </c>
      <c r="T6" s="690"/>
      <c r="U6" s="690"/>
      <c r="V6" s="688"/>
    </row>
    <row r="7" spans="1:22" s="146" customFormat="1" ht="13.8">
      <c r="A7" s="157">
        <v>1</v>
      </c>
      <c r="B7" s="1" t="s">
        <v>94</v>
      </c>
      <c r="C7" s="158"/>
      <c r="D7" s="145">
        <v>0</v>
      </c>
      <c r="E7" s="145"/>
      <c r="F7" s="145"/>
      <c r="G7" s="145"/>
      <c r="H7" s="145"/>
      <c r="I7" s="145"/>
      <c r="J7" s="145">
        <v>0</v>
      </c>
      <c r="K7" s="145"/>
      <c r="L7" s="159"/>
      <c r="M7" s="158"/>
      <c r="N7" s="145"/>
      <c r="O7" s="145"/>
      <c r="P7" s="145"/>
      <c r="Q7" s="145"/>
      <c r="R7" s="145"/>
      <c r="S7" s="159"/>
      <c r="T7" s="279">
        <v>0</v>
      </c>
      <c r="U7" s="279"/>
      <c r="V7" s="766">
        <f>SUM(C7:S7)</f>
        <v>0</v>
      </c>
    </row>
    <row r="8" spans="1:22" s="146" customFormat="1" ht="13.8">
      <c r="A8" s="157">
        <v>2</v>
      </c>
      <c r="B8" s="1" t="s">
        <v>95</v>
      </c>
      <c r="C8" s="158"/>
      <c r="D8" s="145">
        <v>0</v>
      </c>
      <c r="E8" s="145"/>
      <c r="F8" s="145"/>
      <c r="G8" s="145"/>
      <c r="H8" s="145"/>
      <c r="I8" s="145"/>
      <c r="J8" s="145">
        <v>0</v>
      </c>
      <c r="K8" s="145"/>
      <c r="L8" s="159"/>
      <c r="M8" s="158"/>
      <c r="N8" s="145"/>
      <c r="O8" s="145"/>
      <c r="P8" s="145"/>
      <c r="Q8" s="145"/>
      <c r="R8" s="145"/>
      <c r="S8" s="159"/>
      <c r="T8" s="279">
        <v>0</v>
      </c>
      <c r="U8" s="279"/>
      <c r="V8" s="766">
        <f t="shared" ref="V8:V20" si="0">SUM(C8:S8)</f>
        <v>0</v>
      </c>
    </row>
    <row r="9" spans="1:22" s="146" customFormat="1" ht="13.8">
      <c r="A9" s="157">
        <v>3</v>
      </c>
      <c r="B9" s="1" t="s">
        <v>268</v>
      </c>
      <c r="C9" s="158"/>
      <c r="D9" s="145">
        <v>0</v>
      </c>
      <c r="E9" s="145"/>
      <c r="F9" s="145"/>
      <c r="G9" s="145"/>
      <c r="H9" s="145"/>
      <c r="I9" s="145"/>
      <c r="J9" s="145">
        <v>0</v>
      </c>
      <c r="K9" s="145"/>
      <c r="L9" s="159"/>
      <c r="M9" s="158"/>
      <c r="N9" s="145"/>
      <c r="O9" s="145"/>
      <c r="P9" s="145"/>
      <c r="Q9" s="145"/>
      <c r="R9" s="145"/>
      <c r="S9" s="159"/>
      <c r="T9" s="279">
        <v>0</v>
      </c>
      <c r="U9" s="279"/>
      <c r="V9" s="766">
        <f>SUM(C9:S9)</f>
        <v>0</v>
      </c>
    </row>
    <row r="10" spans="1:22" s="146" customFormat="1" ht="13.8">
      <c r="A10" s="157">
        <v>4</v>
      </c>
      <c r="B10" s="1" t="s">
        <v>96</v>
      </c>
      <c r="C10" s="158"/>
      <c r="D10" s="145">
        <v>0</v>
      </c>
      <c r="E10" s="145"/>
      <c r="F10" s="145"/>
      <c r="G10" s="145"/>
      <c r="H10" s="145"/>
      <c r="I10" s="145"/>
      <c r="J10" s="145">
        <v>0</v>
      </c>
      <c r="K10" s="145"/>
      <c r="L10" s="159"/>
      <c r="M10" s="158"/>
      <c r="N10" s="145"/>
      <c r="O10" s="145"/>
      <c r="P10" s="145"/>
      <c r="Q10" s="145"/>
      <c r="R10" s="145"/>
      <c r="S10" s="159"/>
      <c r="T10" s="279">
        <v>0</v>
      </c>
      <c r="U10" s="279"/>
      <c r="V10" s="766">
        <f t="shared" si="0"/>
        <v>0</v>
      </c>
    </row>
    <row r="11" spans="1:22" s="146" customFormat="1" ht="13.8">
      <c r="A11" s="157">
        <v>5</v>
      </c>
      <c r="B11" s="1" t="s">
        <v>97</v>
      </c>
      <c r="C11" s="158"/>
      <c r="D11" s="145">
        <v>0</v>
      </c>
      <c r="E11" s="145"/>
      <c r="F11" s="145"/>
      <c r="G11" s="145"/>
      <c r="H11" s="145"/>
      <c r="I11" s="145"/>
      <c r="J11" s="145">
        <v>0</v>
      </c>
      <c r="K11" s="145"/>
      <c r="L11" s="159"/>
      <c r="M11" s="158"/>
      <c r="N11" s="145"/>
      <c r="O11" s="145"/>
      <c r="P11" s="145"/>
      <c r="Q11" s="145"/>
      <c r="R11" s="145"/>
      <c r="S11" s="159"/>
      <c r="T11" s="279">
        <v>0</v>
      </c>
      <c r="U11" s="279"/>
      <c r="V11" s="766">
        <f t="shared" si="0"/>
        <v>0</v>
      </c>
    </row>
    <row r="12" spans="1:22" s="146" customFormat="1" ht="13.8">
      <c r="A12" s="157">
        <v>6</v>
      </c>
      <c r="B12" s="1" t="s">
        <v>98</v>
      </c>
      <c r="C12" s="158"/>
      <c r="D12" s="145">
        <v>0</v>
      </c>
      <c r="E12" s="145"/>
      <c r="F12" s="145"/>
      <c r="G12" s="145"/>
      <c r="H12" s="145"/>
      <c r="I12" s="145"/>
      <c r="J12" s="145">
        <v>0</v>
      </c>
      <c r="K12" s="145"/>
      <c r="L12" s="159"/>
      <c r="M12" s="158"/>
      <c r="N12" s="145"/>
      <c r="O12" s="145"/>
      <c r="P12" s="145"/>
      <c r="Q12" s="145"/>
      <c r="R12" s="145"/>
      <c r="S12" s="159"/>
      <c r="T12" s="279">
        <v>0</v>
      </c>
      <c r="U12" s="279"/>
      <c r="V12" s="766">
        <f t="shared" si="0"/>
        <v>0</v>
      </c>
    </row>
    <row r="13" spans="1:22" s="146" customFormat="1" ht="13.8">
      <c r="A13" s="157">
        <v>7</v>
      </c>
      <c r="B13" s="1" t="s">
        <v>99</v>
      </c>
      <c r="C13" s="158"/>
      <c r="D13" s="145">
        <v>1366423.8390949999</v>
      </c>
      <c r="E13" s="145"/>
      <c r="F13" s="145"/>
      <c r="G13" s="145"/>
      <c r="H13" s="145"/>
      <c r="I13" s="145"/>
      <c r="J13" s="145">
        <v>0</v>
      </c>
      <c r="K13" s="145"/>
      <c r="L13" s="159"/>
      <c r="M13" s="158"/>
      <c r="N13" s="145"/>
      <c r="O13" s="145"/>
      <c r="P13" s="145"/>
      <c r="Q13" s="145"/>
      <c r="R13" s="145"/>
      <c r="S13" s="159"/>
      <c r="T13" s="279">
        <v>31412.399999999907</v>
      </c>
      <c r="U13" s="279">
        <v>1335011.439095</v>
      </c>
      <c r="V13" s="766">
        <f t="shared" si="0"/>
        <v>1366423.8390949999</v>
      </c>
    </row>
    <row r="14" spans="1:22" s="146" customFormat="1" ht="13.8">
      <c r="A14" s="157">
        <v>8</v>
      </c>
      <c r="B14" s="1" t="s">
        <v>100</v>
      </c>
      <c r="C14" s="158"/>
      <c r="D14" s="145">
        <v>0</v>
      </c>
      <c r="E14" s="145"/>
      <c r="F14" s="145"/>
      <c r="G14" s="145"/>
      <c r="H14" s="145"/>
      <c r="I14" s="145"/>
      <c r="J14" s="145">
        <v>0</v>
      </c>
      <c r="K14" s="145"/>
      <c r="L14" s="159"/>
      <c r="M14" s="158"/>
      <c r="N14" s="145"/>
      <c r="O14" s="145"/>
      <c r="P14" s="145"/>
      <c r="Q14" s="145"/>
      <c r="R14" s="145"/>
      <c r="S14" s="159"/>
      <c r="T14" s="279">
        <v>0</v>
      </c>
      <c r="U14" s="279">
        <v>0</v>
      </c>
      <c r="V14" s="766">
        <f t="shared" si="0"/>
        <v>0</v>
      </c>
    </row>
    <row r="15" spans="1:22" s="146" customFormat="1" ht="13.8">
      <c r="A15" s="157">
        <v>9</v>
      </c>
      <c r="B15" s="1" t="s">
        <v>101</v>
      </c>
      <c r="C15" s="158"/>
      <c r="D15" s="145">
        <v>0</v>
      </c>
      <c r="E15" s="145"/>
      <c r="F15" s="145"/>
      <c r="G15" s="145"/>
      <c r="H15" s="145"/>
      <c r="I15" s="145"/>
      <c r="J15" s="145">
        <v>0</v>
      </c>
      <c r="K15" s="145"/>
      <c r="L15" s="159"/>
      <c r="M15" s="158"/>
      <c r="N15" s="145"/>
      <c r="O15" s="145"/>
      <c r="P15" s="145"/>
      <c r="Q15" s="145"/>
      <c r="R15" s="145"/>
      <c r="S15" s="159"/>
      <c r="T15" s="279">
        <v>0</v>
      </c>
      <c r="U15" s="279"/>
      <c r="V15" s="766">
        <f t="shared" si="0"/>
        <v>0</v>
      </c>
    </row>
    <row r="16" spans="1:22" s="146" customFormat="1" ht="13.8">
      <c r="A16" s="157">
        <v>10</v>
      </c>
      <c r="B16" s="1" t="s">
        <v>102</v>
      </c>
      <c r="C16" s="158"/>
      <c r="D16" s="145">
        <v>730514.79510400002</v>
      </c>
      <c r="E16" s="145"/>
      <c r="F16" s="145"/>
      <c r="G16" s="145"/>
      <c r="H16" s="145"/>
      <c r="I16" s="145"/>
      <c r="J16" s="145">
        <v>0</v>
      </c>
      <c r="K16" s="145"/>
      <c r="L16" s="159"/>
      <c r="M16" s="158"/>
      <c r="N16" s="145"/>
      <c r="O16" s="145"/>
      <c r="P16" s="145"/>
      <c r="Q16" s="145"/>
      <c r="R16" s="145"/>
      <c r="S16" s="159"/>
      <c r="T16" s="279">
        <v>730514.79510400002</v>
      </c>
      <c r="U16" s="279"/>
      <c r="V16" s="766">
        <f t="shared" si="0"/>
        <v>730514.79510400002</v>
      </c>
    </row>
    <row r="17" spans="1:22" s="146" customFormat="1" ht="13.8">
      <c r="A17" s="157">
        <v>11</v>
      </c>
      <c r="B17" s="1" t="s">
        <v>103</v>
      </c>
      <c r="C17" s="158"/>
      <c r="D17" s="145">
        <v>0</v>
      </c>
      <c r="E17" s="145"/>
      <c r="F17" s="145"/>
      <c r="G17" s="145"/>
      <c r="H17" s="145"/>
      <c r="I17" s="145"/>
      <c r="J17" s="145">
        <v>0</v>
      </c>
      <c r="K17" s="145"/>
      <c r="L17" s="159"/>
      <c r="M17" s="158"/>
      <c r="N17" s="145"/>
      <c r="O17" s="145"/>
      <c r="P17" s="145"/>
      <c r="Q17" s="145"/>
      <c r="R17" s="145"/>
      <c r="S17" s="159"/>
      <c r="T17" s="279">
        <v>0</v>
      </c>
      <c r="U17" s="279"/>
      <c r="V17" s="766">
        <f t="shared" si="0"/>
        <v>0</v>
      </c>
    </row>
    <row r="18" spans="1:22" s="146" customFormat="1" ht="13.8">
      <c r="A18" s="157">
        <v>12</v>
      </c>
      <c r="B18" s="1" t="s">
        <v>104</v>
      </c>
      <c r="C18" s="158"/>
      <c r="D18" s="145">
        <v>0</v>
      </c>
      <c r="E18" s="145"/>
      <c r="F18" s="145"/>
      <c r="G18" s="145"/>
      <c r="H18" s="145"/>
      <c r="I18" s="145"/>
      <c r="J18" s="145">
        <v>0</v>
      </c>
      <c r="K18" s="145"/>
      <c r="L18" s="159"/>
      <c r="M18" s="158"/>
      <c r="N18" s="145"/>
      <c r="O18" s="145"/>
      <c r="P18" s="145"/>
      <c r="Q18" s="145"/>
      <c r="R18" s="145"/>
      <c r="S18" s="159"/>
      <c r="T18" s="279">
        <v>0</v>
      </c>
      <c r="U18" s="279"/>
      <c r="V18" s="766">
        <f t="shared" si="0"/>
        <v>0</v>
      </c>
    </row>
    <row r="19" spans="1:22" s="146" customFormat="1" ht="13.8">
      <c r="A19" s="157">
        <v>13</v>
      </c>
      <c r="B19" s="1" t="s">
        <v>105</v>
      </c>
      <c r="C19" s="158"/>
      <c r="D19" s="145">
        <v>0</v>
      </c>
      <c r="E19" s="145"/>
      <c r="F19" s="145"/>
      <c r="G19" s="145"/>
      <c r="H19" s="145"/>
      <c r="I19" s="145"/>
      <c r="J19" s="145">
        <v>0</v>
      </c>
      <c r="K19" s="145"/>
      <c r="L19" s="159"/>
      <c r="M19" s="158"/>
      <c r="N19" s="145"/>
      <c r="O19" s="145"/>
      <c r="P19" s="145"/>
      <c r="Q19" s="145"/>
      <c r="R19" s="145"/>
      <c r="S19" s="159"/>
      <c r="T19" s="279">
        <v>0</v>
      </c>
      <c r="U19" s="279"/>
      <c r="V19" s="766">
        <f t="shared" si="0"/>
        <v>0</v>
      </c>
    </row>
    <row r="20" spans="1:22" s="146" customFormat="1" ht="13.8">
      <c r="A20" s="157">
        <v>14</v>
      </c>
      <c r="B20" s="1" t="s">
        <v>106</v>
      </c>
      <c r="C20" s="158"/>
      <c r="D20" s="145">
        <v>0</v>
      </c>
      <c r="E20" s="145"/>
      <c r="F20" s="145"/>
      <c r="G20" s="145"/>
      <c r="H20" s="145"/>
      <c r="I20" s="145"/>
      <c r="J20" s="145">
        <v>0</v>
      </c>
      <c r="K20" s="145"/>
      <c r="L20" s="159"/>
      <c r="M20" s="158"/>
      <c r="N20" s="145"/>
      <c r="O20" s="145"/>
      <c r="P20" s="145"/>
      <c r="Q20" s="145"/>
      <c r="R20" s="145"/>
      <c r="S20" s="159"/>
      <c r="T20" s="279">
        <v>0</v>
      </c>
      <c r="U20" s="279"/>
      <c r="V20" s="766">
        <f t="shared" si="0"/>
        <v>0</v>
      </c>
    </row>
    <row r="21" spans="1:22" ht="14.4" thickBot="1">
      <c r="A21" s="147"/>
      <c r="B21" s="160" t="s">
        <v>107</v>
      </c>
      <c r="C21" s="161">
        <f>SUM(C7:C20)</f>
        <v>0</v>
      </c>
      <c r="D21" s="149">
        <f t="shared" ref="D21:V21" si="1">SUM(D7:D20)</f>
        <v>2096938.634199</v>
      </c>
      <c r="E21" s="149">
        <f t="shared" si="1"/>
        <v>0</v>
      </c>
      <c r="F21" s="149">
        <f t="shared" si="1"/>
        <v>0</v>
      </c>
      <c r="G21" s="149">
        <f t="shared" si="1"/>
        <v>0</v>
      </c>
      <c r="H21" s="149">
        <f t="shared" si="1"/>
        <v>0</v>
      </c>
      <c r="I21" s="149">
        <f t="shared" si="1"/>
        <v>0</v>
      </c>
      <c r="J21" s="149">
        <f t="shared" si="1"/>
        <v>0</v>
      </c>
      <c r="K21" s="149">
        <f t="shared" si="1"/>
        <v>0</v>
      </c>
      <c r="L21" s="162">
        <f t="shared" si="1"/>
        <v>0</v>
      </c>
      <c r="M21" s="161">
        <f t="shared" si="1"/>
        <v>0</v>
      </c>
      <c r="N21" s="149">
        <f t="shared" si="1"/>
        <v>0</v>
      </c>
      <c r="O21" s="149">
        <f t="shared" si="1"/>
        <v>0</v>
      </c>
      <c r="P21" s="149">
        <f t="shared" si="1"/>
        <v>0</v>
      </c>
      <c r="Q21" s="149">
        <f t="shared" si="1"/>
        <v>0</v>
      </c>
      <c r="R21" s="149">
        <f t="shared" si="1"/>
        <v>0</v>
      </c>
      <c r="S21" s="162">
        <f>SUM(S7:S20)</f>
        <v>0</v>
      </c>
      <c r="T21" s="162">
        <f>SUM(T7:T20)</f>
        <v>761927.19510399993</v>
      </c>
      <c r="U21" s="162">
        <f>SUM(U7:U20)</f>
        <v>1335011.439095</v>
      </c>
      <c r="V21" s="767">
        <f t="shared" ref="V21" si="2">SUM(V7:V20)</f>
        <v>2096938.634199</v>
      </c>
    </row>
    <row r="24" spans="1:22">
      <c r="A24" s="7"/>
      <c r="B24" s="7"/>
      <c r="C24" s="66"/>
      <c r="D24" s="66"/>
      <c r="E24" s="66"/>
    </row>
    <row r="25" spans="1:22">
      <c r="A25" s="163"/>
      <c r="B25" s="163"/>
      <c r="C25" s="7"/>
      <c r="D25" s="66"/>
      <c r="E25" s="66"/>
    </row>
    <row r="26" spans="1:22">
      <c r="A26" s="163"/>
      <c r="B26" s="67"/>
      <c r="C26" s="7"/>
      <c r="D26" s="66"/>
      <c r="E26" s="66"/>
    </row>
    <row r="27" spans="1:22">
      <c r="A27" s="163"/>
      <c r="B27" s="163"/>
      <c r="C27" s="7"/>
      <c r="D27" s="66"/>
      <c r="E27" s="66"/>
    </row>
    <row r="28" spans="1:22">
      <c r="A28" s="163"/>
      <c r="B28" s="67"/>
      <c r="C28" s="7"/>
      <c r="D28" s="66"/>
      <c r="E28" s="66"/>
    </row>
  </sheetData>
  <mergeCells count="5">
    <mergeCell ref="C5:L5"/>
    <mergeCell ref="M5:S5"/>
    <mergeCell ref="V5:V6"/>
    <mergeCell ref="T5:T6"/>
    <mergeCell ref="U5:U6"/>
  </mergeCells>
  <pageMargins left="0.7" right="0.7" top="0.75" bottom="0.75" header="0.3" footer="0.3"/>
  <pageSetup paperSize="9" scale="2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zoomScale="80" zoomScaleNormal="80" workbookViewId="0">
      <pane xSplit="1" ySplit="7" topLeftCell="B8" activePane="bottomRight" state="frozen"/>
      <selection activeCell="B3" sqref="B3"/>
      <selection pane="topRight" activeCell="B3" sqref="B3"/>
      <selection pane="bottomLeft" activeCell="B3" sqref="B3"/>
      <selection pane="bottomRight" activeCell="C23" sqref="C23"/>
    </sheetView>
  </sheetViews>
  <sheetFormatPr defaultColWidth="9.109375" defaultRowHeight="13.8"/>
  <cols>
    <col min="1" max="1" width="10.5546875" style="4" bestFit="1" customWidth="1"/>
    <col min="2" max="2" width="101.88671875" style="4" customWidth="1"/>
    <col min="3" max="3" width="13.6640625" style="280" customWidth="1"/>
    <col min="4" max="4" width="14.88671875" style="280" bestFit="1" customWidth="1"/>
    <col min="5" max="5" width="17.6640625" style="280" customWidth="1"/>
    <col min="6" max="6" width="15.88671875" style="280" customWidth="1"/>
    <col min="7" max="7" width="17.44140625" style="280" customWidth="1"/>
    <col min="8" max="8" width="15.33203125" style="280" customWidth="1"/>
    <col min="9" max="16384" width="9.109375" style="38"/>
  </cols>
  <sheetData>
    <row r="1" spans="1:9">
      <c r="A1" s="2" t="s">
        <v>30</v>
      </c>
      <c r="B1" s="4" t="str">
        <f>'Info '!C2</f>
        <v>JSC "VTB Bank (Georgia)"</v>
      </c>
      <c r="C1" s="3"/>
    </row>
    <row r="2" spans="1:9">
      <c r="A2" s="2" t="s">
        <v>31</v>
      </c>
      <c r="B2" s="426">
        <f>'1. key ratios '!B2</f>
        <v>45107</v>
      </c>
      <c r="C2" s="425"/>
    </row>
    <row r="4" spans="1:9" ht="14.4" thickBot="1">
      <c r="A4" s="2" t="s">
        <v>251</v>
      </c>
      <c r="B4" s="150" t="s">
        <v>374</v>
      </c>
    </row>
    <row r="5" spans="1:9">
      <c r="A5" s="151"/>
      <c r="B5" s="164"/>
      <c r="C5" s="281" t="s">
        <v>0</v>
      </c>
      <c r="D5" s="281" t="s">
        <v>1</v>
      </c>
      <c r="E5" s="281" t="s">
        <v>2</v>
      </c>
      <c r="F5" s="281" t="s">
        <v>3</v>
      </c>
      <c r="G5" s="282" t="s">
        <v>4</v>
      </c>
      <c r="H5" s="283" t="s">
        <v>5</v>
      </c>
      <c r="I5" s="165"/>
    </row>
    <row r="6" spans="1:9" s="165" customFormat="1" ht="12.75" customHeight="1">
      <c r="A6" s="166"/>
      <c r="B6" s="693" t="s">
        <v>250</v>
      </c>
      <c r="C6" s="695" t="s">
        <v>366</v>
      </c>
      <c r="D6" s="697" t="s">
        <v>365</v>
      </c>
      <c r="E6" s="698"/>
      <c r="F6" s="695" t="s">
        <v>370</v>
      </c>
      <c r="G6" s="695" t="s">
        <v>371</v>
      </c>
      <c r="H6" s="691" t="s">
        <v>369</v>
      </c>
    </row>
    <row r="7" spans="1:9" ht="41.4">
      <c r="A7" s="168"/>
      <c r="B7" s="694"/>
      <c r="C7" s="696"/>
      <c r="D7" s="284" t="s">
        <v>368</v>
      </c>
      <c r="E7" s="284" t="s">
        <v>367</v>
      </c>
      <c r="F7" s="696"/>
      <c r="G7" s="696"/>
      <c r="H7" s="692"/>
      <c r="I7" s="165"/>
    </row>
    <row r="8" spans="1:9">
      <c r="A8" s="166">
        <v>1</v>
      </c>
      <c r="B8" s="1" t="s">
        <v>94</v>
      </c>
      <c r="C8" s="577">
        <v>351</v>
      </c>
      <c r="D8" s="578">
        <v>0</v>
      </c>
      <c r="E8" s="577">
        <v>0</v>
      </c>
      <c r="F8" s="577">
        <v>0</v>
      </c>
      <c r="G8" s="579">
        <v>0</v>
      </c>
      <c r="H8" s="581">
        <f>IFERROR(G8/(C8+E8),0)</f>
        <v>0</v>
      </c>
    </row>
    <row r="9" spans="1:9" ht="15" customHeight="1">
      <c r="A9" s="166">
        <v>2</v>
      </c>
      <c r="B9" s="1" t="s">
        <v>95</v>
      </c>
      <c r="C9" s="577">
        <v>0</v>
      </c>
      <c r="D9" s="578">
        <v>0</v>
      </c>
      <c r="E9" s="577">
        <v>0</v>
      </c>
      <c r="F9" s="577">
        <v>0</v>
      </c>
      <c r="G9" s="579">
        <v>0</v>
      </c>
      <c r="H9" s="581">
        <f t="shared" ref="H9:H21" si="0">IFERROR(G9/(C9+E9),0)</f>
        <v>0</v>
      </c>
    </row>
    <row r="10" spans="1:9">
      <c r="A10" s="166">
        <v>3</v>
      </c>
      <c r="B10" s="1" t="s">
        <v>268</v>
      </c>
      <c r="C10" s="577">
        <v>0</v>
      </c>
      <c r="D10" s="578">
        <v>0</v>
      </c>
      <c r="E10" s="577">
        <v>0</v>
      </c>
      <c r="F10" s="577">
        <v>0</v>
      </c>
      <c r="G10" s="579">
        <v>0</v>
      </c>
      <c r="H10" s="581">
        <f t="shared" si="0"/>
        <v>0</v>
      </c>
    </row>
    <row r="11" spans="1:9">
      <c r="A11" s="166">
        <v>4</v>
      </c>
      <c r="B11" s="1" t="s">
        <v>96</v>
      </c>
      <c r="C11" s="577">
        <v>0</v>
      </c>
      <c r="D11" s="578">
        <v>0</v>
      </c>
      <c r="E11" s="577">
        <v>0</v>
      </c>
      <c r="F11" s="577">
        <v>0</v>
      </c>
      <c r="G11" s="579">
        <v>0</v>
      </c>
      <c r="H11" s="581">
        <f t="shared" si="0"/>
        <v>0</v>
      </c>
    </row>
    <row r="12" spans="1:9">
      <c r="A12" s="166">
        <v>5</v>
      </c>
      <c r="B12" s="1" t="s">
        <v>97</v>
      </c>
      <c r="C12" s="577">
        <v>0</v>
      </c>
      <c r="D12" s="578">
        <v>0</v>
      </c>
      <c r="E12" s="577">
        <v>0</v>
      </c>
      <c r="F12" s="577">
        <v>0</v>
      </c>
      <c r="G12" s="579">
        <v>0</v>
      </c>
      <c r="H12" s="581">
        <f t="shared" si="0"/>
        <v>0</v>
      </c>
    </row>
    <row r="13" spans="1:9">
      <c r="A13" s="166">
        <v>6</v>
      </c>
      <c r="B13" s="1" t="s">
        <v>98</v>
      </c>
      <c r="C13" s="577">
        <v>6432644</v>
      </c>
      <c r="D13" s="578">
        <v>0</v>
      </c>
      <c r="E13" s="577">
        <v>0</v>
      </c>
      <c r="F13" s="577">
        <v>1377722.74441</v>
      </c>
      <c r="G13" s="579">
        <v>1377722.74441</v>
      </c>
      <c r="H13" s="581">
        <f t="shared" si="0"/>
        <v>0.21417674356143446</v>
      </c>
    </row>
    <row r="14" spans="1:9">
      <c r="A14" s="166">
        <v>7</v>
      </c>
      <c r="B14" s="1" t="s">
        <v>99</v>
      </c>
      <c r="C14" s="577">
        <v>108703858.60026999</v>
      </c>
      <c r="D14" s="578">
        <v>24614909.384330001</v>
      </c>
      <c r="E14" s="577">
        <v>12359454.692165</v>
      </c>
      <c r="F14" s="578">
        <v>121063313.29243499</v>
      </c>
      <c r="G14" s="580">
        <v>119696889.45333998</v>
      </c>
      <c r="H14" s="581">
        <f t="shared" si="0"/>
        <v>0.98871314684908429</v>
      </c>
    </row>
    <row r="15" spans="1:9">
      <c r="A15" s="166">
        <v>8</v>
      </c>
      <c r="B15" s="1" t="s">
        <v>100</v>
      </c>
      <c r="C15" s="578">
        <v>0</v>
      </c>
      <c r="D15" s="578">
        <v>0</v>
      </c>
      <c r="E15" s="578">
        <v>0</v>
      </c>
      <c r="F15" s="578">
        <v>0</v>
      </c>
      <c r="G15" s="578">
        <v>0</v>
      </c>
      <c r="H15" s="581">
        <f t="shared" si="0"/>
        <v>0</v>
      </c>
    </row>
    <row r="16" spans="1:9">
      <c r="A16" s="166">
        <v>9</v>
      </c>
      <c r="B16" s="1" t="s">
        <v>101</v>
      </c>
      <c r="C16" s="577">
        <v>6467682.2726699999</v>
      </c>
      <c r="D16" s="578">
        <v>16934.669999999998</v>
      </c>
      <c r="E16" s="577">
        <v>8467.3349999999991</v>
      </c>
      <c r="F16" s="578">
        <v>2266652.3626844995</v>
      </c>
      <c r="G16" s="580">
        <v>2266652.3626844995</v>
      </c>
      <c r="H16" s="581">
        <f t="shared" si="0"/>
        <v>0.34999999999999992</v>
      </c>
    </row>
    <row r="17" spans="1:8">
      <c r="A17" s="166">
        <v>10</v>
      </c>
      <c r="B17" s="1" t="s">
        <v>102</v>
      </c>
      <c r="C17" s="577">
        <v>71999395.626800001</v>
      </c>
      <c r="D17" s="578">
        <v>0</v>
      </c>
      <c r="E17" s="577">
        <v>0</v>
      </c>
      <c r="F17" s="578">
        <v>94215851.083425</v>
      </c>
      <c r="G17" s="580">
        <v>93485336.288321003</v>
      </c>
      <c r="H17" s="581">
        <f t="shared" si="0"/>
        <v>1.298418347466286</v>
      </c>
    </row>
    <row r="18" spans="1:8">
      <c r="A18" s="166">
        <v>11</v>
      </c>
      <c r="B18" s="1" t="s">
        <v>103</v>
      </c>
      <c r="C18" s="577">
        <v>0</v>
      </c>
      <c r="D18" s="578">
        <v>0</v>
      </c>
      <c r="E18" s="577">
        <v>0</v>
      </c>
      <c r="F18" s="578">
        <v>0</v>
      </c>
      <c r="G18" s="580">
        <v>0</v>
      </c>
      <c r="H18" s="581">
        <f t="shared" si="0"/>
        <v>0</v>
      </c>
    </row>
    <row r="19" spans="1:8">
      <c r="A19" s="166">
        <v>12</v>
      </c>
      <c r="B19" s="1" t="s">
        <v>104</v>
      </c>
      <c r="C19" s="577">
        <v>0</v>
      </c>
      <c r="D19" s="578">
        <v>0</v>
      </c>
      <c r="E19" s="577">
        <v>0</v>
      </c>
      <c r="F19" s="578">
        <v>0</v>
      </c>
      <c r="G19" s="580">
        <v>0</v>
      </c>
      <c r="H19" s="581">
        <f t="shared" si="0"/>
        <v>0</v>
      </c>
    </row>
    <row r="20" spans="1:8">
      <c r="A20" s="166">
        <v>13</v>
      </c>
      <c r="B20" s="1" t="s">
        <v>245</v>
      </c>
      <c r="C20" s="577">
        <v>0</v>
      </c>
      <c r="D20" s="578">
        <v>0</v>
      </c>
      <c r="E20" s="577">
        <v>0</v>
      </c>
      <c r="F20" s="578">
        <v>0</v>
      </c>
      <c r="G20" s="580">
        <v>0</v>
      </c>
      <c r="H20" s="581">
        <f t="shared" si="0"/>
        <v>0</v>
      </c>
    </row>
    <row r="21" spans="1:8">
      <c r="A21" s="166">
        <v>14</v>
      </c>
      <c r="B21" s="1" t="s">
        <v>106</v>
      </c>
      <c r="C21" s="577">
        <v>204757984.33540002</v>
      </c>
      <c r="D21" s="578">
        <v>0</v>
      </c>
      <c r="E21" s="577">
        <v>0</v>
      </c>
      <c r="F21" s="578">
        <v>68080394.3354</v>
      </c>
      <c r="G21" s="580">
        <v>68080394.3354</v>
      </c>
      <c r="H21" s="581">
        <f t="shared" si="0"/>
        <v>0.33249201273578749</v>
      </c>
    </row>
    <row r="22" spans="1:8" ht="14.4" thickBot="1">
      <c r="A22" s="169"/>
      <c r="B22" s="170" t="s">
        <v>107</v>
      </c>
      <c r="C22" s="285">
        <f>SUM(C8:C21)</f>
        <v>398361915.83513999</v>
      </c>
      <c r="D22" s="285">
        <f>SUM(D8:D21)</f>
        <v>24631844.054330003</v>
      </c>
      <c r="E22" s="285">
        <f>SUM(E8:E21)</f>
        <v>12367922.027165001</v>
      </c>
      <c r="F22" s="285">
        <f>SUM(F8:F21)</f>
        <v>287003933.81835449</v>
      </c>
      <c r="G22" s="285">
        <f>SUM(G8:G21)</f>
        <v>284906995.18415546</v>
      </c>
      <c r="H22" s="286">
        <f>G22/(C22+E22)</f>
        <v>0.69366033075899647</v>
      </c>
    </row>
    <row r="23" spans="1:8">
      <c r="C23" s="802"/>
      <c r="G23" s="802">
        <f>G22-'5. RWA '!C6</f>
        <v>0</v>
      </c>
    </row>
  </sheetData>
  <mergeCells count="6">
    <mergeCell ref="H6:H7"/>
    <mergeCell ref="B6:B7"/>
    <mergeCell ref="C6:C7"/>
    <mergeCell ref="D6:E6"/>
    <mergeCell ref="F6:F7"/>
    <mergeCell ref="G6:G7"/>
  </mergeCells>
  <pageMargins left="0.7" right="0.7" top="0.75" bottom="0.75" header="0.3" footer="0.3"/>
  <pageSetup scale="59" orientation="landscape"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zoomScale="70" zoomScaleNormal="70" workbookViewId="0">
      <pane xSplit="2" ySplit="6" topLeftCell="C7" activePane="bottomRight" state="frozen"/>
      <selection activeCell="B3" sqref="B3"/>
      <selection pane="topRight" activeCell="B3" sqref="B3"/>
      <selection pane="bottomLeft" activeCell="B3" sqref="B3"/>
      <selection pane="bottomRight" activeCell="F23" sqref="F23:K25"/>
    </sheetView>
  </sheetViews>
  <sheetFormatPr defaultColWidth="9.109375" defaultRowHeight="13.8"/>
  <cols>
    <col min="1" max="1" width="10.5546875" style="280" bestFit="1" customWidth="1"/>
    <col min="2" max="2" width="104.109375" style="280" customWidth="1"/>
    <col min="3" max="3" width="13.6640625" style="280" bestFit="1" customWidth="1"/>
    <col min="4" max="4" width="14.109375" style="280" customWidth="1"/>
    <col min="5" max="5" width="14.6640625" style="280" customWidth="1"/>
    <col min="6" max="6" width="12.6640625" style="280" customWidth="1"/>
    <col min="7" max="7" width="13.33203125" style="280" bestFit="1" customWidth="1"/>
    <col min="8" max="8" width="13.44140625" style="280" bestFit="1" customWidth="1"/>
    <col min="9" max="9" width="12.6640625" style="280" customWidth="1"/>
    <col min="10" max="10" width="14" style="280" bestFit="1" customWidth="1"/>
    <col min="11" max="11" width="12.6640625" style="280" customWidth="1"/>
    <col min="12" max="16384" width="9.109375" style="280"/>
  </cols>
  <sheetData>
    <row r="1" spans="1:11">
      <c r="A1" s="280" t="s">
        <v>30</v>
      </c>
      <c r="B1" s="3" t="str">
        <f>'Info '!C2</f>
        <v>JSC "VTB Bank (Georgia)"</v>
      </c>
    </row>
    <row r="2" spans="1:11">
      <c r="A2" s="280" t="s">
        <v>31</v>
      </c>
      <c r="B2" s="649">
        <f>'1. key ratios '!B2</f>
        <v>45107</v>
      </c>
      <c r="C2" s="300"/>
      <c r="D2" s="300"/>
    </row>
    <row r="3" spans="1:11">
      <c r="B3" s="300"/>
      <c r="C3" s="300"/>
      <c r="D3" s="300"/>
    </row>
    <row r="4" spans="1:11" ht="14.4" thickBot="1">
      <c r="A4" s="280" t="s">
        <v>247</v>
      </c>
      <c r="B4" s="327" t="s">
        <v>375</v>
      </c>
      <c r="C4" s="300"/>
      <c r="D4" s="300"/>
    </row>
    <row r="5" spans="1:11" ht="30" customHeight="1">
      <c r="A5" s="699"/>
      <c r="B5" s="700"/>
      <c r="C5" s="701" t="s">
        <v>427</v>
      </c>
      <c r="D5" s="701"/>
      <c r="E5" s="701"/>
      <c r="F5" s="701" t="s">
        <v>428</v>
      </c>
      <c r="G5" s="701"/>
      <c r="H5" s="701"/>
      <c r="I5" s="701" t="s">
        <v>429</v>
      </c>
      <c r="J5" s="701"/>
      <c r="K5" s="702"/>
    </row>
    <row r="6" spans="1:11">
      <c r="A6" s="301"/>
      <c r="B6" s="302"/>
      <c r="C6" s="45" t="s">
        <v>69</v>
      </c>
      <c r="D6" s="45" t="s">
        <v>70</v>
      </c>
      <c r="E6" s="45" t="s">
        <v>71</v>
      </c>
      <c r="F6" s="45" t="s">
        <v>69</v>
      </c>
      <c r="G6" s="45" t="s">
        <v>70</v>
      </c>
      <c r="H6" s="45" t="s">
        <v>71</v>
      </c>
      <c r="I6" s="45" t="s">
        <v>69</v>
      </c>
      <c r="J6" s="45" t="s">
        <v>70</v>
      </c>
      <c r="K6" s="45" t="s">
        <v>71</v>
      </c>
    </row>
    <row r="7" spans="1:11">
      <c r="A7" s="303" t="s">
        <v>378</v>
      </c>
      <c r="B7" s="304"/>
      <c r="C7" s="304"/>
      <c r="D7" s="304"/>
      <c r="E7" s="304"/>
      <c r="F7" s="304"/>
      <c r="G7" s="304"/>
      <c r="H7" s="304"/>
      <c r="I7" s="304"/>
      <c r="J7" s="304"/>
      <c r="K7" s="305"/>
    </row>
    <row r="8" spans="1:11">
      <c r="A8" s="306">
        <v>1</v>
      </c>
      <c r="B8" s="307" t="s">
        <v>376</v>
      </c>
      <c r="C8" s="768"/>
      <c r="D8" s="768"/>
      <c r="E8" s="768"/>
      <c r="F8" s="542">
        <v>47838128.412857153</v>
      </c>
      <c r="G8" s="542">
        <v>38280535.949196711</v>
      </c>
      <c r="H8" s="542">
        <v>86118664.362053826</v>
      </c>
      <c r="I8" s="542">
        <v>47838128.412857153</v>
      </c>
      <c r="J8" s="542">
        <v>35687060.29618682</v>
      </c>
      <c r="K8" s="543">
        <v>83525188.709043935</v>
      </c>
    </row>
    <row r="9" spans="1:11">
      <c r="A9" s="303" t="s">
        <v>379</v>
      </c>
      <c r="B9" s="304"/>
      <c r="C9" s="769"/>
      <c r="D9" s="769"/>
      <c r="E9" s="769"/>
      <c r="F9" s="769"/>
      <c r="G9" s="769"/>
      <c r="H9" s="769"/>
      <c r="I9" s="769"/>
      <c r="J9" s="769"/>
      <c r="K9" s="770"/>
    </row>
    <row r="10" spans="1:11">
      <c r="A10" s="309">
        <v>2</v>
      </c>
      <c r="B10" s="310" t="s">
        <v>387</v>
      </c>
      <c r="C10" s="773">
        <v>3769899.1161538479</v>
      </c>
      <c r="D10" s="771">
        <v>12227083.371099135</v>
      </c>
      <c r="E10" s="771">
        <v>15996982.487252956</v>
      </c>
      <c r="F10" s="771">
        <v>663178.05917692313</v>
      </c>
      <c r="G10" s="771">
        <v>109207.74882949457</v>
      </c>
      <c r="H10" s="771">
        <v>772385.80800641782</v>
      </c>
      <c r="I10" s="771">
        <v>164474.32929670333</v>
      </c>
      <c r="J10" s="771">
        <v>20998.150811967032</v>
      </c>
      <c r="K10" s="772">
        <v>185472.48010867028</v>
      </c>
    </row>
    <row r="11" spans="1:11">
      <c r="A11" s="309">
        <v>3</v>
      </c>
      <c r="B11" s="310" t="s">
        <v>381</v>
      </c>
      <c r="C11" s="773">
        <v>10864297.854285719</v>
      </c>
      <c r="D11" s="771">
        <v>120003831.59615391</v>
      </c>
      <c r="E11" s="771">
        <v>130868129.45043954</v>
      </c>
      <c r="F11" s="771">
        <v>4680739.8250181312</v>
      </c>
      <c r="G11" s="771">
        <v>2366990.7702587307</v>
      </c>
      <c r="H11" s="771">
        <v>7047730.5952768624</v>
      </c>
      <c r="I11" s="771">
        <v>2633753.1517527485</v>
      </c>
      <c r="J11" s="771">
        <v>1810762.7046936476</v>
      </c>
      <c r="K11" s="772">
        <v>4444515.8564463956</v>
      </c>
    </row>
    <row r="12" spans="1:11">
      <c r="A12" s="309">
        <v>4</v>
      </c>
      <c r="B12" s="310" t="s">
        <v>382</v>
      </c>
      <c r="C12" s="773">
        <v>0</v>
      </c>
      <c r="D12" s="771">
        <v>0</v>
      </c>
      <c r="E12" s="771">
        <v>0</v>
      </c>
      <c r="F12" s="771">
        <v>0</v>
      </c>
      <c r="G12" s="771">
        <v>0</v>
      </c>
      <c r="H12" s="771">
        <v>0</v>
      </c>
      <c r="I12" s="771">
        <v>0</v>
      </c>
      <c r="J12" s="771">
        <v>0</v>
      </c>
      <c r="K12" s="772">
        <v>0</v>
      </c>
    </row>
    <row r="13" spans="1:11">
      <c r="A13" s="309">
        <v>5</v>
      </c>
      <c r="B13" s="310" t="s">
        <v>390</v>
      </c>
      <c r="C13" s="773">
        <v>19796229.933076937</v>
      </c>
      <c r="D13" s="771">
        <v>47926660.691449478</v>
      </c>
      <c r="E13" s="771">
        <v>67722890.624526381</v>
      </c>
      <c r="F13" s="771">
        <v>5646114.6380785629</v>
      </c>
      <c r="G13" s="771">
        <v>10747175.537378188</v>
      </c>
      <c r="H13" s="771">
        <v>16393290.17545677</v>
      </c>
      <c r="I13" s="771">
        <v>1537702.2835824185</v>
      </c>
      <c r="J13" s="771">
        <v>3371022.3909661337</v>
      </c>
      <c r="K13" s="772">
        <v>4908724.6745485542</v>
      </c>
    </row>
    <row r="14" spans="1:11">
      <c r="A14" s="309">
        <v>6</v>
      </c>
      <c r="B14" s="310" t="s">
        <v>422</v>
      </c>
      <c r="C14" s="773">
        <v>0</v>
      </c>
      <c r="D14" s="771">
        <v>0</v>
      </c>
      <c r="E14" s="771">
        <v>0</v>
      </c>
      <c r="F14" s="771">
        <v>0</v>
      </c>
      <c r="G14" s="771">
        <v>0</v>
      </c>
      <c r="H14" s="771">
        <v>0</v>
      </c>
      <c r="I14" s="771">
        <v>0</v>
      </c>
      <c r="J14" s="771">
        <v>0</v>
      </c>
      <c r="K14" s="772">
        <v>0</v>
      </c>
    </row>
    <row r="15" spans="1:11">
      <c r="A15" s="309">
        <v>7</v>
      </c>
      <c r="B15" s="310" t="s">
        <v>423</v>
      </c>
      <c r="C15" s="773">
        <v>10471164.488739895</v>
      </c>
      <c r="D15" s="771">
        <v>24897513.644248243</v>
      </c>
      <c r="E15" s="771">
        <v>35368678.13298817</v>
      </c>
      <c r="F15" s="771">
        <v>1260740.053528022</v>
      </c>
      <c r="G15" s="771">
        <v>18559217.122347359</v>
      </c>
      <c r="H15" s="771">
        <v>19819957.175875384</v>
      </c>
      <c r="I15" s="771">
        <v>1260740.053528022</v>
      </c>
      <c r="J15" s="771">
        <v>18559217.122347359</v>
      </c>
      <c r="K15" s="772">
        <v>19819957.175875384</v>
      </c>
    </row>
    <row r="16" spans="1:11">
      <c r="A16" s="309">
        <v>8</v>
      </c>
      <c r="B16" s="311" t="s">
        <v>383</v>
      </c>
      <c r="C16" s="773">
        <v>44901591.392256387</v>
      </c>
      <c r="D16" s="771">
        <v>205055089.30295077</v>
      </c>
      <c r="E16" s="771">
        <v>249956680.69520715</v>
      </c>
      <c r="F16" s="771">
        <v>12250772.57580165</v>
      </c>
      <c r="G16" s="771">
        <v>31782591.178813796</v>
      </c>
      <c r="H16" s="771">
        <v>44033363.754615434</v>
      </c>
      <c r="I16" s="771">
        <v>5596669.8181598904</v>
      </c>
      <c r="J16" s="771">
        <v>23762000.368819118</v>
      </c>
      <c r="K16" s="772">
        <v>29358670.186979</v>
      </c>
    </row>
    <row r="17" spans="1:11">
      <c r="A17" s="303" t="s">
        <v>380</v>
      </c>
      <c r="B17" s="304"/>
      <c r="C17" s="769"/>
      <c r="D17" s="769"/>
      <c r="E17" s="769"/>
      <c r="F17" s="769"/>
      <c r="G17" s="769"/>
      <c r="H17" s="769"/>
      <c r="I17" s="769"/>
      <c r="J17" s="769"/>
      <c r="K17" s="770"/>
    </row>
    <row r="18" spans="1:11">
      <c r="A18" s="309">
        <v>9</v>
      </c>
      <c r="B18" s="310" t="s">
        <v>386</v>
      </c>
      <c r="C18" s="773">
        <v>0</v>
      </c>
      <c r="D18" s="771">
        <v>0</v>
      </c>
      <c r="E18" s="771">
        <v>0</v>
      </c>
      <c r="F18" s="771">
        <v>0</v>
      </c>
      <c r="G18" s="771">
        <v>0</v>
      </c>
      <c r="H18" s="771">
        <v>0</v>
      </c>
      <c r="I18" s="771">
        <v>0</v>
      </c>
      <c r="J18" s="771">
        <v>0</v>
      </c>
      <c r="K18" s="772">
        <v>0</v>
      </c>
    </row>
    <row r="19" spans="1:11">
      <c r="A19" s="309">
        <v>10</v>
      </c>
      <c r="B19" s="310" t="s">
        <v>424</v>
      </c>
      <c r="C19" s="773">
        <v>90989413.5895399</v>
      </c>
      <c r="D19" s="771">
        <v>117351976.03905986</v>
      </c>
      <c r="E19" s="771">
        <v>208341389.62859964</v>
      </c>
      <c r="F19" s="771">
        <v>1820129.622436583</v>
      </c>
      <c r="G19" s="771">
        <v>2239709.4099712102</v>
      </c>
      <c r="H19" s="771">
        <v>4059839.0324077965</v>
      </c>
      <c r="I19" s="771">
        <v>1820129.622436583</v>
      </c>
      <c r="J19" s="771">
        <v>5790523.5690865926</v>
      </c>
      <c r="K19" s="772">
        <v>7610653.1915231822</v>
      </c>
    </row>
    <row r="20" spans="1:11">
      <c r="A20" s="309">
        <v>11</v>
      </c>
      <c r="B20" s="310" t="s">
        <v>385</v>
      </c>
      <c r="C20" s="773">
        <v>8294475.0465890113</v>
      </c>
      <c r="D20" s="771">
        <v>6175032.5575291282</v>
      </c>
      <c r="E20" s="771">
        <v>14469507.604118142</v>
      </c>
      <c r="F20" s="771">
        <v>12486.209120879124</v>
      </c>
      <c r="G20" s="771">
        <v>0</v>
      </c>
      <c r="H20" s="771">
        <v>12486.209120879124</v>
      </c>
      <c r="I20" s="771">
        <v>12486.209120879124</v>
      </c>
      <c r="J20" s="771">
        <v>0</v>
      </c>
      <c r="K20" s="772">
        <v>12486.209120879124</v>
      </c>
    </row>
    <row r="21" spans="1:11" ht="14.4" thickBot="1">
      <c r="A21" s="312">
        <v>12</v>
      </c>
      <c r="B21" s="313" t="s">
        <v>384</v>
      </c>
      <c r="C21" s="544">
        <v>99283888.636128858</v>
      </c>
      <c r="D21" s="545">
        <v>123527008.59658897</v>
      </c>
      <c r="E21" s="544">
        <v>222810897.23271775</v>
      </c>
      <c r="F21" s="545">
        <v>1832615.8315574625</v>
      </c>
      <c r="G21" s="545">
        <v>2239709.4099712102</v>
      </c>
      <c r="H21" s="545">
        <v>4072325.2415286754</v>
      </c>
      <c r="I21" s="545">
        <v>1832615.8315574625</v>
      </c>
      <c r="J21" s="545">
        <v>5790523.5690865926</v>
      </c>
      <c r="K21" s="546">
        <v>7623139.4006440584</v>
      </c>
    </row>
    <row r="22" spans="1:11" ht="38.25" customHeight="1" thickBot="1">
      <c r="A22" s="314"/>
      <c r="B22" s="315"/>
      <c r="C22" s="315"/>
      <c r="D22" s="315"/>
      <c r="E22" s="315"/>
      <c r="F22" s="703" t="s">
        <v>426</v>
      </c>
      <c r="G22" s="701"/>
      <c r="H22" s="701"/>
      <c r="I22" s="703" t="s">
        <v>391</v>
      </c>
      <c r="J22" s="701"/>
      <c r="K22" s="702"/>
    </row>
    <row r="23" spans="1:11">
      <c r="A23" s="316">
        <v>13</v>
      </c>
      <c r="B23" s="317" t="s">
        <v>376</v>
      </c>
      <c r="C23" s="318"/>
      <c r="D23" s="318"/>
      <c r="E23" s="318"/>
      <c r="F23" s="547">
        <v>47838128.412857153</v>
      </c>
      <c r="G23" s="547">
        <v>38280535.949196711</v>
      </c>
      <c r="H23" s="547">
        <v>86118664.362053826</v>
      </c>
      <c r="I23" s="547">
        <v>47838128.412857153</v>
      </c>
      <c r="J23" s="547">
        <v>35687060.29618682</v>
      </c>
      <c r="K23" s="548">
        <v>83525188.709043935</v>
      </c>
    </row>
    <row r="24" spans="1:11" ht="14.4" thickBot="1">
      <c r="A24" s="319">
        <v>14</v>
      </c>
      <c r="B24" s="320" t="s">
        <v>388</v>
      </c>
      <c r="C24" s="321"/>
      <c r="D24" s="322"/>
      <c r="E24" s="323"/>
      <c r="F24" s="774">
        <v>10418156.744244188</v>
      </c>
      <c r="G24" s="774">
        <v>29542881.768842585</v>
      </c>
      <c r="H24" s="774">
        <v>39961038.513086759</v>
      </c>
      <c r="I24" s="774">
        <v>3764053.9866024279</v>
      </c>
      <c r="J24" s="774">
        <v>17971476.799732525</v>
      </c>
      <c r="K24" s="775">
        <v>21735530.786334939</v>
      </c>
    </row>
    <row r="25" spans="1:11" ht="14.4" thickBot="1">
      <c r="A25" s="324">
        <v>15</v>
      </c>
      <c r="B25" s="325" t="s">
        <v>389</v>
      </c>
      <c r="C25" s="326"/>
      <c r="D25" s="326"/>
      <c r="E25" s="326"/>
      <c r="F25" s="776">
        <f>F23/F24</f>
        <v>4.5918034818670499</v>
      </c>
      <c r="G25" s="776">
        <f t="shared" ref="G25:K25" si="0">G23/G24</f>
        <v>1.2957617421591314</v>
      </c>
      <c r="H25" s="776">
        <f t="shared" si="0"/>
        <v>2.1550657231756127</v>
      </c>
      <c r="I25" s="776">
        <f t="shared" si="0"/>
        <v>12.709203582926712</v>
      </c>
      <c r="J25" s="776">
        <f t="shared" si="0"/>
        <v>1.985761142162672</v>
      </c>
      <c r="K25" s="777">
        <f t="shared" si="0"/>
        <v>3.8427949853221879</v>
      </c>
    </row>
    <row r="27" spans="1:11" ht="27">
      <c r="B27" s="299" t="s">
        <v>425</v>
      </c>
      <c r="F27" s="650"/>
      <c r="G27" s="650"/>
      <c r="H27" s="650"/>
      <c r="I27" s="650"/>
      <c r="J27" s="650"/>
      <c r="K27" s="650"/>
    </row>
    <row r="29" spans="1:11">
      <c r="F29" s="650"/>
    </row>
    <row r="30" spans="1:11">
      <c r="F30" s="650"/>
    </row>
  </sheetData>
  <mergeCells count="6">
    <mergeCell ref="A5:B5"/>
    <mergeCell ref="C5:E5"/>
    <mergeCell ref="F5:H5"/>
    <mergeCell ref="I5:K5"/>
    <mergeCell ref="F22:H22"/>
    <mergeCell ref="I22:K22"/>
  </mergeCells>
  <pageMargins left="0.7" right="0.7" top="0.75" bottom="0.75" header="0.3" footer="0.3"/>
  <pageSetup paperSize="9" scale="5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zoomScale="60" zoomScaleNormal="60" workbookViewId="0">
      <pane xSplit="1" ySplit="5" topLeftCell="B6" activePane="bottomRight" state="frozen"/>
      <selection activeCell="B3" sqref="B3"/>
      <selection pane="topRight" activeCell="B3" sqref="B3"/>
      <selection pane="bottomLeft" activeCell="B3" sqref="B3"/>
      <selection pane="bottomRight" activeCell="K9" sqref="K9"/>
    </sheetView>
  </sheetViews>
  <sheetFormatPr defaultColWidth="9.109375" defaultRowHeight="13.2"/>
  <cols>
    <col min="1" max="1" width="10.5546875" style="4" bestFit="1" customWidth="1"/>
    <col min="2" max="2" width="95" style="4" customWidth="1"/>
    <col min="3" max="3" width="15.109375" style="4" bestFit="1" customWidth="1"/>
    <col min="4" max="4" width="11.44140625" style="4" customWidth="1"/>
    <col min="5" max="5" width="18.33203125" style="4" bestFit="1" customWidth="1"/>
    <col min="6" max="13" width="12.6640625" style="4" customWidth="1"/>
    <col min="14" max="14" width="31" style="4" bestFit="1" customWidth="1"/>
    <col min="15" max="16384" width="9.109375" style="38"/>
  </cols>
  <sheetData>
    <row r="1" spans="1:14">
      <c r="A1" s="4" t="s">
        <v>30</v>
      </c>
      <c r="B1" s="3" t="str">
        <f>'Info '!C2</f>
        <v>JSC "VTB Bank (Georgia)"</v>
      </c>
    </row>
    <row r="2" spans="1:14" ht="14.25" customHeight="1">
      <c r="A2" s="4" t="s">
        <v>31</v>
      </c>
      <c r="B2" s="425">
        <f>'1. key ratios '!B2</f>
        <v>45107</v>
      </c>
    </row>
    <row r="3" spans="1:14" ht="14.25" customHeight="1"/>
    <row r="4" spans="1:14" ht="13.8" thickBot="1">
      <c r="A4" s="4" t="s">
        <v>263</v>
      </c>
      <c r="B4" s="243" t="s">
        <v>28</v>
      </c>
    </row>
    <row r="5" spans="1:14" s="176" customFormat="1">
      <c r="A5" s="172"/>
      <c r="B5" s="173"/>
      <c r="C5" s="174" t="s">
        <v>0</v>
      </c>
      <c r="D5" s="174" t="s">
        <v>1</v>
      </c>
      <c r="E5" s="174" t="s">
        <v>2</v>
      </c>
      <c r="F5" s="174" t="s">
        <v>3</v>
      </c>
      <c r="G5" s="174" t="s">
        <v>4</v>
      </c>
      <c r="H5" s="174" t="s">
        <v>5</v>
      </c>
      <c r="I5" s="174" t="s">
        <v>8</v>
      </c>
      <c r="J5" s="174" t="s">
        <v>9</v>
      </c>
      <c r="K5" s="174" t="s">
        <v>10</v>
      </c>
      <c r="L5" s="174" t="s">
        <v>11</v>
      </c>
      <c r="M5" s="174" t="s">
        <v>12</v>
      </c>
      <c r="N5" s="175" t="s">
        <v>13</v>
      </c>
    </row>
    <row r="6" spans="1:14" ht="26.4">
      <c r="A6" s="177"/>
      <c r="B6" s="178"/>
      <c r="C6" s="179" t="s">
        <v>262</v>
      </c>
      <c r="D6" s="180" t="s">
        <v>261</v>
      </c>
      <c r="E6" s="181" t="s">
        <v>260</v>
      </c>
      <c r="F6" s="182">
        <v>0</v>
      </c>
      <c r="G6" s="182">
        <v>0.2</v>
      </c>
      <c r="H6" s="182">
        <v>0.35</v>
      </c>
      <c r="I6" s="182">
        <v>0.5</v>
      </c>
      <c r="J6" s="182">
        <v>0.75</v>
      </c>
      <c r="K6" s="182">
        <v>1</v>
      </c>
      <c r="L6" s="182">
        <v>1.5</v>
      </c>
      <c r="M6" s="182">
        <v>2.5</v>
      </c>
      <c r="N6" s="242" t="s">
        <v>274</v>
      </c>
    </row>
    <row r="7" spans="1:14" ht="13.8">
      <c r="A7" s="183">
        <v>1</v>
      </c>
      <c r="B7" s="184" t="s">
        <v>259</v>
      </c>
      <c r="C7" s="185">
        <f>SUM(C8:C13)</f>
        <v>0</v>
      </c>
      <c r="D7" s="178"/>
      <c r="E7" s="186">
        <f t="shared" ref="E7:M7" si="0">SUM(E8:E13)</f>
        <v>0</v>
      </c>
      <c r="F7" s="187">
        <f>SUM(F8:F13)</f>
        <v>0</v>
      </c>
      <c r="G7" s="187">
        <f t="shared" si="0"/>
        <v>0</v>
      </c>
      <c r="H7" s="187">
        <f t="shared" si="0"/>
        <v>0</v>
      </c>
      <c r="I7" s="187">
        <f t="shared" si="0"/>
        <v>0</v>
      </c>
      <c r="J7" s="187">
        <f t="shared" si="0"/>
        <v>0</v>
      </c>
      <c r="K7" s="187">
        <f t="shared" si="0"/>
        <v>0</v>
      </c>
      <c r="L7" s="187">
        <f t="shared" si="0"/>
        <v>0</v>
      </c>
      <c r="M7" s="187">
        <f t="shared" si="0"/>
        <v>0</v>
      </c>
      <c r="N7" s="188">
        <f>SUM(N8:N13)</f>
        <v>0</v>
      </c>
    </row>
    <row r="8" spans="1:14" ht="13.8">
      <c r="A8" s="183">
        <v>1.1000000000000001</v>
      </c>
      <c r="B8" s="189" t="s">
        <v>257</v>
      </c>
      <c r="C8" s="582">
        <v>0</v>
      </c>
      <c r="D8" s="190">
        <v>0.02</v>
      </c>
      <c r="E8" s="186">
        <f>C8*D8</f>
        <v>0</v>
      </c>
      <c r="F8" s="187"/>
      <c r="G8" s="187"/>
      <c r="H8" s="187"/>
      <c r="I8" s="187"/>
      <c r="J8" s="187"/>
      <c r="K8" s="582">
        <v>0</v>
      </c>
      <c r="L8" s="187"/>
      <c r="M8" s="187"/>
      <c r="N8" s="188">
        <f>SUMPRODUCT($F$6:$M$6,F8:M8)</f>
        <v>0</v>
      </c>
    </row>
    <row r="9" spans="1:14" ht="13.8">
      <c r="A9" s="183">
        <v>1.2</v>
      </c>
      <c r="B9" s="189" t="s">
        <v>256</v>
      </c>
      <c r="C9" s="582">
        <v>0</v>
      </c>
      <c r="D9" s="190">
        <v>0.05</v>
      </c>
      <c r="E9" s="186">
        <f>C9*D9</f>
        <v>0</v>
      </c>
      <c r="F9" s="187"/>
      <c r="G9" s="187"/>
      <c r="H9" s="187"/>
      <c r="I9" s="187"/>
      <c r="J9" s="187"/>
      <c r="K9" s="582">
        <v>0</v>
      </c>
      <c r="L9" s="187"/>
      <c r="M9" s="187"/>
      <c r="N9" s="188">
        <f t="shared" ref="N9:N12" si="1">SUMPRODUCT($F$6:$M$6,F9:M9)</f>
        <v>0</v>
      </c>
    </row>
    <row r="10" spans="1:14" ht="13.8">
      <c r="A10" s="183">
        <v>1.3</v>
      </c>
      <c r="B10" s="189" t="s">
        <v>255</v>
      </c>
      <c r="C10" s="582">
        <v>0</v>
      </c>
      <c r="D10" s="190">
        <v>0.08</v>
      </c>
      <c r="E10" s="186">
        <f>C10*D10</f>
        <v>0</v>
      </c>
      <c r="F10" s="187"/>
      <c r="G10" s="187"/>
      <c r="H10" s="187"/>
      <c r="I10" s="187"/>
      <c r="J10" s="187"/>
      <c r="K10" s="582">
        <v>0</v>
      </c>
      <c r="L10" s="187"/>
      <c r="M10" s="187"/>
      <c r="N10" s="188">
        <f>SUMPRODUCT($F$6:$M$6,F10:M10)</f>
        <v>0</v>
      </c>
    </row>
    <row r="11" spans="1:14" ht="13.8">
      <c r="A11" s="183">
        <v>1.4</v>
      </c>
      <c r="B11" s="189" t="s">
        <v>254</v>
      </c>
      <c r="C11" s="582">
        <v>0</v>
      </c>
      <c r="D11" s="190">
        <v>0.11</v>
      </c>
      <c r="E11" s="186">
        <f>C11*D11</f>
        <v>0</v>
      </c>
      <c r="F11" s="187"/>
      <c r="G11" s="187"/>
      <c r="H11" s="187"/>
      <c r="I11" s="187"/>
      <c r="J11" s="187"/>
      <c r="K11" s="582">
        <v>0</v>
      </c>
      <c r="L11" s="187"/>
      <c r="M11" s="187"/>
      <c r="N11" s="188">
        <f t="shared" si="1"/>
        <v>0</v>
      </c>
    </row>
    <row r="12" spans="1:14" ht="13.8">
      <c r="A12" s="183">
        <v>1.5</v>
      </c>
      <c r="B12" s="189" t="s">
        <v>253</v>
      </c>
      <c r="C12" s="582">
        <v>0</v>
      </c>
      <c r="D12" s="190">
        <v>0.14000000000000001</v>
      </c>
      <c r="E12" s="186">
        <f>C12*D12</f>
        <v>0</v>
      </c>
      <c r="F12" s="187"/>
      <c r="G12" s="187"/>
      <c r="H12" s="187"/>
      <c r="I12" s="187"/>
      <c r="J12" s="187"/>
      <c r="K12" s="582">
        <v>0</v>
      </c>
      <c r="L12" s="187"/>
      <c r="M12" s="187"/>
      <c r="N12" s="188">
        <f t="shared" si="1"/>
        <v>0</v>
      </c>
    </row>
    <row r="13" spans="1:14" ht="13.8">
      <c r="A13" s="183">
        <v>1.6</v>
      </c>
      <c r="B13" s="191" t="s">
        <v>252</v>
      </c>
      <c r="C13" s="582">
        <v>0</v>
      </c>
      <c r="D13" s="192"/>
      <c r="E13" s="187"/>
      <c r="F13" s="187"/>
      <c r="G13" s="187"/>
      <c r="H13" s="187"/>
      <c r="I13" s="187"/>
      <c r="J13" s="187"/>
      <c r="K13" s="582">
        <v>0</v>
      </c>
      <c r="L13" s="187"/>
      <c r="M13" s="187"/>
      <c r="N13" s="188">
        <f>SUMPRODUCT($F$6:$M$6,F13:M13)</f>
        <v>0</v>
      </c>
    </row>
    <row r="14" spans="1:14" ht="13.8">
      <c r="A14" s="183">
        <v>2</v>
      </c>
      <c r="B14" s="193" t="s">
        <v>258</v>
      </c>
      <c r="C14" s="185">
        <f>SUM(C15:C20)</f>
        <v>0</v>
      </c>
      <c r="D14" s="178"/>
      <c r="E14" s="186">
        <f t="shared" ref="E14:M14" si="2">SUM(E15:E20)</f>
        <v>0</v>
      </c>
      <c r="F14" s="187">
        <f t="shared" si="2"/>
        <v>0</v>
      </c>
      <c r="G14" s="187">
        <f t="shared" si="2"/>
        <v>0</v>
      </c>
      <c r="H14" s="187">
        <f t="shared" si="2"/>
        <v>0</v>
      </c>
      <c r="I14" s="187">
        <f t="shared" si="2"/>
        <v>0</v>
      </c>
      <c r="J14" s="187">
        <f t="shared" si="2"/>
        <v>0</v>
      </c>
      <c r="K14" s="187">
        <f t="shared" si="2"/>
        <v>0</v>
      </c>
      <c r="L14" s="187">
        <f t="shared" si="2"/>
        <v>0</v>
      </c>
      <c r="M14" s="187">
        <f t="shared" si="2"/>
        <v>0</v>
      </c>
      <c r="N14" s="188">
        <f>SUM(N15:N20)</f>
        <v>0</v>
      </c>
    </row>
    <row r="15" spans="1:14" ht="13.8">
      <c r="A15" s="183">
        <v>2.1</v>
      </c>
      <c r="B15" s="191" t="s">
        <v>257</v>
      </c>
      <c r="C15" s="187"/>
      <c r="D15" s="190">
        <v>5.0000000000000001E-3</v>
      </c>
      <c r="E15" s="186">
        <f>C15*D15</f>
        <v>0</v>
      </c>
      <c r="F15" s="187"/>
      <c r="G15" s="187"/>
      <c r="H15" s="187"/>
      <c r="I15" s="187"/>
      <c r="J15" s="187"/>
      <c r="K15" s="187"/>
      <c r="L15" s="187"/>
      <c r="M15" s="187"/>
      <c r="N15" s="188">
        <f>SUMPRODUCT($F$6:$M$6,F15:M15)</f>
        <v>0</v>
      </c>
    </row>
    <row r="16" spans="1:14" ht="13.8">
      <c r="A16" s="183">
        <v>2.2000000000000002</v>
      </c>
      <c r="B16" s="191" t="s">
        <v>256</v>
      </c>
      <c r="C16" s="187"/>
      <c r="D16" s="190">
        <v>0.01</v>
      </c>
      <c r="E16" s="186">
        <f>C16*D16</f>
        <v>0</v>
      </c>
      <c r="F16" s="187"/>
      <c r="G16" s="187"/>
      <c r="H16" s="187"/>
      <c r="I16" s="187"/>
      <c r="J16" s="187"/>
      <c r="K16" s="187"/>
      <c r="L16" s="187"/>
      <c r="M16" s="187"/>
      <c r="N16" s="188">
        <f t="shared" ref="N16:N20" si="3">SUMPRODUCT($F$6:$M$6,F16:M16)</f>
        <v>0</v>
      </c>
    </row>
    <row r="17" spans="1:14" ht="13.8">
      <c r="A17" s="183">
        <v>2.2999999999999998</v>
      </c>
      <c r="B17" s="191" t="s">
        <v>255</v>
      </c>
      <c r="C17" s="187"/>
      <c r="D17" s="190">
        <v>0.02</v>
      </c>
      <c r="E17" s="186">
        <f>C17*D17</f>
        <v>0</v>
      </c>
      <c r="F17" s="187"/>
      <c r="G17" s="187"/>
      <c r="H17" s="187"/>
      <c r="I17" s="187"/>
      <c r="J17" s="187"/>
      <c r="K17" s="187"/>
      <c r="L17" s="187"/>
      <c r="M17" s="187"/>
      <c r="N17" s="188">
        <f t="shared" si="3"/>
        <v>0</v>
      </c>
    </row>
    <row r="18" spans="1:14" ht="13.8">
      <c r="A18" s="183">
        <v>2.4</v>
      </c>
      <c r="B18" s="191" t="s">
        <v>254</v>
      </c>
      <c r="C18" s="187"/>
      <c r="D18" s="190">
        <v>0.03</v>
      </c>
      <c r="E18" s="186">
        <f>C18*D18</f>
        <v>0</v>
      </c>
      <c r="F18" s="187"/>
      <c r="G18" s="187"/>
      <c r="H18" s="187"/>
      <c r="I18" s="187"/>
      <c r="J18" s="187"/>
      <c r="K18" s="187"/>
      <c r="L18" s="187"/>
      <c r="M18" s="187"/>
      <c r="N18" s="188">
        <f t="shared" si="3"/>
        <v>0</v>
      </c>
    </row>
    <row r="19" spans="1:14" ht="13.8">
      <c r="A19" s="183">
        <v>2.5</v>
      </c>
      <c r="B19" s="191" t="s">
        <v>253</v>
      </c>
      <c r="C19" s="187"/>
      <c r="D19" s="190">
        <v>0.04</v>
      </c>
      <c r="E19" s="186">
        <f>C19*D19</f>
        <v>0</v>
      </c>
      <c r="F19" s="187"/>
      <c r="G19" s="187"/>
      <c r="H19" s="187"/>
      <c r="I19" s="187"/>
      <c r="J19" s="187"/>
      <c r="K19" s="187"/>
      <c r="L19" s="187"/>
      <c r="M19" s="187"/>
      <c r="N19" s="188">
        <f t="shared" si="3"/>
        <v>0</v>
      </c>
    </row>
    <row r="20" spans="1:14" ht="13.8">
      <c r="A20" s="183">
        <v>2.6</v>
      </c>
      <c r="B20" s="191" t="s">
        <v>252</v>
      </c>
      <c r="C20" s="187"/>
      <c r="D20" s="192"/>
      <c r="E20" s="194"/>
      <c r="F20" s="187"/>
      <c r="G20" s="187"/>
      <c r="H20" s="187"/>
      <c r="I20" s="187"/>
      <c r="J20" s="187"/>
      <c r="K20" s="187"/>
      <c r="L20" s="187"/>
      <c r="M20" s="187"/>
      <c r="N20" s="188">
        <f t="shared" si="3"/>
        <v>0</v>
      </c>
    </row>
    <row r="21" spans="1:14" ht="14.4" thickBot="1">
      <c r="A21" s="195"/>
      <c r="B21" s="196" t="s">
        <v>107</v>
      </c>
      <c r="C21" s="171">
        <f>C14+C7</f>
        <v>0</v>
      </c>
      <c r="D21" s="197"/>
      <c r="E21" s="198">
        <f>E14+E7</f>
        <v>0</v>
      </c>
      <c r="F21" s="199">
        <f>F7+F14</f>
        <v>0</v>
      </c>
      <c r="G21" s="199">
        <f t="shared" ref="G21:L21" si="4">G7+G14</f>
        <v>0</v>
      </c>
      <c r="H21" s="199">
        <f t="shared" si="4"/>
        <v>0</v>
      </c>
      <c r="I21" s="199">
        <f t="shared" si="4"/>
        <v>0</v>
      </c>
      <c r="J21" s="199">
        <f t="shared" si="4"/>
        <v>0</v>
      </c>
      <c r="K21" s="199">
        <f t="shared" si="4"/>
        <v>0</v>
      </c>
      <c r="L21" s="199">
        <f t="shared" si="4"/>
        <v>0</v>
      </c>
      <c r="M21" s="199">
        <f>M7+M14</f>
        <v>0</v>
      </c>
      <c r="N21" s="200">
        <f>N14+N7</f>
        <v>0</v>
      </c>
    </row>
    <row r="22" spans="1:14">
      <c r="E22" s="201"/>
      <c r="F22" s="201"/>
      <c r="G22" s="201"/>
      <c r="H22" s="201"/>
      <c r="I22" s="201"/>
      <c r="J22" s="201"/>
      <c r="K22" s="201"/>
      <c r="L22" s="201"/>
      <c r="M22" s="201"/>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pageSetup scale="43"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55" zoomScaleNormal="55" workbookViewId="0">
      <selection activeCell="C6" sqref="C6:C38"/>
    </sheetView>
  </sheetViews>
  <sheetFormatPr defaultRowHeight="14.4"/>
  <cols>
    <col min="1" max="1" width="11.44140625" customWidth="1"/>
    <col min="2" max="2" width="76.88671875" style="362" customWidth="1"/>
    <col min="3" max="3" width="22.88671875" customWidth="1"/>
  </cols>
  <sheetData>
    <row r="1" spans="1:3">
      <c r="A1" s="2" t="s">
        <v>30</v>
      </c>
      <c r="B1" s="3" t="str">
        <f>'Info '!C2</f>
        <v>JSC "VTB Bank (Georgia)"</v>
      </c>
    </row>
    <row r="2" spans="1:3">
      <c r="A2" s="2" t="s">
        <v>31</v>
      </c>
      <c r="B2" s="425">
        <f>'1. key ratios '!B2</f>
        <v>45107</v>
      </c>
    </row>
    <row r="3" spans="1:3">
      <c r="A3" s="4"/>
      <c r="B3"/>
    </row>
    <row r="4" spans="1:3">
      <c r="A4" s="4" t="s">
        <v>430</v>
      </c>
      <c r="B4" t="s">
        <v>431</v>
      </c>
    </row>
    <row r="5" spans="1:3">
      <c r="A5" s="363" t="s">
        <v>432</v>
      </c>
      <c r="B5" s="364"/>
      <c r="C5" s="365"/>
    </row>
    <row r="6" spans="1:3">
      <c r="A6" s="366">
        <v>1</v>
      </c>
      <c r="B6" s="367" t="s">
        <v>483</v>
      </c>
      <c r="C6" s="778">
        <v>416376861.47513998</v>
      </c>
    </row>
    <row r="7" spans="1:3">
      <c r="A7" s="366">
        <v>2</v>
      </c>
      <c r="B7" s="367" t="s">
        <v>433</v>
      </c>
      <c r="C7" s="778">
        <v>-29803021.640000001</v>
      </c>
    </row>
    <row r="8" spans="1:3" ht="24">
      <c r="A8" s="368">
        <v>3</v>
      </c>
      <c r="B8" s="369" t="s">
        <v>434</v>
      </c>
      <c r="C8" s="779">
        <v>386573839.83513999</v>
      </c>
    </row>
    <row r="9" spans="1:3">
      <c r="A9" s="363" t="s">
        <v>435</v>
      </c>
      <c r="B9" s="364"/>
      <c r="C9" s="780"/>
    </row>
    <row r="10" spans="1:3">
      <c r="A10" s="371">
        <v>4</v>
      </c>
      <c r="B10" s="372" t="s">
        <v>436</v>
      </c>
      <c r="C10" s="778"/>
    </row>
    <row r="11" spans="1:3">
      <c r="A11" s="371">
        <v>5</v>
      </c>
      <c r="B11" s="373" t="s">
        <v>437</v>
      </c>
      <c r="C11" s="778"/>
    </row>
    <row r="12" spans="1:3">
      <c r="A12" s="371" t="s">
        <v>438</v>
      </c>
      <c r="B12" s="373" t="s">
        <v>439</v>
      </c>
      <c r="C12" s="779">
        <v>0</v>
      </c>
    </row>
    <row r="13" spans="1:3" ht="22.8">
      <c r="A13" s="374">
        <v>6</v>
      </c>
      <c r="B13" s="372" t="s">
        <v>440</v>
      </c>
      <c r="C13" s="778"/>
    </row>
    <row r="14" spans="1:3">
      <c r="A14" s="374">
        <v>7</v>
      </c>
      <c r="B14" s="375" t="s">
        <v>441</v>
      </c>
      <c r="C14" s="778"/>
    </row>
    <row r="15" spans="1:3">
      <c r="A15" s="376">
        <v>8</v>
      </c>
      <c r="B15" s="377" t="s">
        <v>442</v>
      </c>
      <c r="C15" s="778"/>
    </row>
    <row r="16" spans="1:3">
      <c r="A16" s="374">
        <v>9</v>
      </c>
      <c r="B16" s="375" t="s">
        <v>443</v>
      </c>
      <c r="C16" s="778"/>
    </row>
    <row r="17" spans="1:3">
      <c r="A17" s="374">
        <v>10</v>
      </c>
      <c r="B17" s="375" t="s">
        <v>444</v>
      </c>
      <c r="C17" s="778"/>
    </row>
    <row r="18" spans="1:3">
      <c r="A18" s="378">
        <v>11</v>
      </c>
      <c r="B18" s="379" t="s">
        <v>445</v>
      </c>
      <c r="C18" s="779">
        <v>0</v>
      </c>
    </row>
    <row r="19" spans="1:3">
      <c r="A19" s="380" t="s">
        <v>446</v>
      </c>
      <c r="B19" s="381"/>
      <c r="C19" s="781"/>
    </row>
    <row r="20" spans="1:3">
      <c r="A20" s="382">
        <v>12</v>
      </c>
      <c r="B20" s="372" t="s">
        <v>447</v>
      </c>
      <c r="C20" s="778"/>
    </row>
    <row r="21" spans="1:3">
      <c r="A21" s="382">
        <v>13</v>
      </c>
      <c r="B21" s="372" t="s">
        <v>448</v>
      </c>
      <c r="C21" s="778"/>
    </row>
    <row r="22" spans="1:3">
      <c r="A22" s="382">
        <v>14</v>
      </c>
      <c r="B22" s="372" t="s">
        <v>449</v>
      </c>
      <c r="C22" s="778"/>
    </row>
    <row r="23" spans="1:3" ht="22.8">
      <c r="A23" s="382" t="s">
        <v>450</v>
      </c>
      <c r="B23" s="372" t="s">
        <v>451</v>
      </c>
      <c r="C23" s="778"/>
    </row>
    <row r="24" spans="1:3">
      <c r="A24" s="382">
        <v>15</v>
      </c>
      <c r="B24" s="372" t="s">
        <v>452</v>
      </c>
      <c r="C24" s="778"/>
    </row>
    <row r="25" spans="1:3">
      <c r="A25" s="382" t="s">
        <v>453</v>
      </c>
      <c r="B25" s="372" t="s">
        <v>454</v>
      </c>
      <c r="C25" s="778"/>
    </row>
    <row r="26" spans="1:3">
      <c r="A26" s="383">
        <v>16</v>
      </c>
      <c r="B26" s="384" t="s">
        <v>455</v>
      </c>
      <c r="C26" s="779">
        <v>0</v>
      </c>
    </row>
    <row r="27" spans="1:3">
      <c r="A27" s="363" t="s">
        <v>456</v>
      </c>
      <c r="B27" s="364"/>
      <c r="C27" s="780"/>
    </row>
    <row r="28" spans="1:3">
      <c r="A28" s="385">
        <v>17</v>
      </c>
      <c r="B28" s="373" t="s">
        <v>457</v>
      </c>
      <c r="C28" s="778">
        <v>24631844.054329999</v>
      </c>
    </row>
    <row r="29" spans="1:3">
      <c r="A29" s="385">
        <v>18</v>
      </c>
      <c r="B29" s="373" t="s">
        <v>458</v>
      </c>
      <c r="C29" s="778">
        <v>-12263922.027164999</v>
      </c>
    </row>
    <row r="30" spans="1:3">
      <c r="A30" s="383">
        <v>19</v>
      </c>
      <c r="B30" s="384" t="s">
        <v>459</v>
      </c>
      <c r="C30" s="779">
        <v>12367922.027164999</v>
      </c>
    </row>
    <row r="31" spans="1:3">
      <c r="A31" s="363" t="s">
        <v>460</v>
      </c>
      <c r="B31" s="364"/>
      <c r="C31" s="780"/>
    </row>
    <row r="32" spans="1:3" ht="22.8">
      <c r="A32" s="385" t="s">
        <v>461</v>
      </c>
      <c r="B32" s="372" t="s">
        <v>462</v>
      </c>
      <c r="C32" s="782"/>
    </row>
    <row r="33" spans="1:3">
      <c r="A33" s="385" t="s">
        <v>463</v>
      </c>
      <c r="B33" s="373" t="s">
        <v>464</v>
      </c>
      <c r="C33" s="782"/>
    </row>
    <row r="34" spans="1:3">
      <c r="A34" s="363" t="s">
        <v>465</v>
      </c>
      <c r="B34" s="364"/>
      <c r="C34" s="780"/>
    </row>
    <row r="35" spans="1:3">
      <c r="A35" s="387">
        <v>20</v>
      </c>
      <c r="B35" s="388" t="s">
        <v>466</v>
      </c>
      <c r="C35" s="779">
        <v>252488230.36000001</v>
      </c>
    </row>
    <row r="36" spans="1:3">
      <c r="A36" s="383">
        <v>21</v>
      </c>
      <c r="B36" s="384" t="s">
        <v>467</v>
      </c>
      <c r="C36" s="779">
        <v>398941761.86230499</v>
      </c>
    </row>
    <row r="37" spans="1:3">
      <c r="A37" s="363" t="s">
        <v>468</v>
      </c>
      <c r="B37" s="364"/>
      <c r="C37" s="780"/>
    </row>
    <row r="38" spans="1:3">
      <c r="A38" s="383">
        <v>22</v>
      </c>
      <c r="B38" s="384" t="s">
        <v>468</v>
      </c>
      <c r="C38" s="783">
        <f>C35/C36</f>
        <v>0.63289495985919497</v>
      </c>
    </row>
    <row r="39" spans="1:3">
      <c r="A39" s="363" t="s">
        <v>469</v>
      </c>
      <c r="B39" s="364"/>
      <c r="C39" s="370"/>
    </row>
    <row r="40" spans="1:3">
      <c r="A40" s="389" t="s">
        <v>470</v>
      </c>
      <c r="B40" s="372" t="s">
        <v>471</v>
      </c>
      <c r="C40" s="386"/>
    </row>
    <row r="41" spans="1:3" ht="22.8">
      <c r="A41" s="390" t="s">
        <v>472</v>
      </c>
      <c r="B41" s="367" t="s">
        <v>473</v>
      </c>
      <c r="C41" s="386"/>
    </row>
    <row r="43" spans="1:3">
      <c r="B43" s="362" t="s">
        <v>484</v>
      </c>
    </row>
  </sheetData>
  <pageMargins left="0.7" right="0.7" top="0.75" bottom="0.75" header="0.3" footer="0.3"/>
  <pageSetup scale="81"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zoomScale="60" zoomScaleNormal="60" workbookViewId="0">
      <pane xSplit="2" ySplit="6" topLeftCell="C23" activePane="bottomRight" state="frozen"/>
      <selection activeCell="B3" sqref="B3"/>
      <selection pane="topRight" activeCell="B3" sqref="B3"/>
      <selection pane="bottomLeft" activeCell="B3" sqref="B3"/>
      <selection pane="bottomRight" activeCell="D8" sqref="C8:G37"/>
    </sheetView>
  </sheetViews>
  <sheetFormatPr defaultRowHeight="14.4"/>
  <cols>
    <col min="1" max="1" width="8.6640625" style="280"/>
    <col min="2" max="2" width="82.5546875" style="433" customWidth="1"/>
    <col min="3" max="7" width="17.5546875" style="280" customWidth="1"/>
    <col min="9" max="9" width="12.5546875" bestFit="1" customWidth="1"/>
  </cols>
  <sheetData>
    <row r="1" spans="1:7">
      <c r="A1" s="280" t="s">
        <v>30</v>
      </c>
      <c r="B1" s="3" t="str">
        <f>'Info '!C2</f>
        <v>JSC "VTB Bank (Georgia)"</v>
      </c>
    </row>
    <row r="2" spans="1:7">
      <c r="A2" s="280" t="s">
        <v>31</v>
      </c>
      <c r="B2" s="425">
        <f>'1. key ratios '!B2</f>
        <v>45107</v>
      </c>
    </row>
    <row r="4" spans="1:7" ht="15" thickBot="1">
      <c r="A4" s="280" t="s">
        <v>534</v>
      </c>
      <c r="B4" s="434" t="s">
        <v>495</v>
      </c>
    </row>
    <row r="5" spans="1:7">
      <c r="A5" s="435"/>
      <c r="B5" s="436"/>
      <c r="C5" s="704" t="s">
        <v>496</v>
      </c>
      <c r="D5" s="704"/>
      <c r="E5" s="704"/>
      <c r="F5" s="704"/>
      <c r="G5" s="705" t="s">
        <v>497</v>
      </c>
    </row>
    <row r="6" spans="1:7">
      <c r="A6" s="437"/>
      <c r="B6" s="438"/>
      <c r="C6" s="439" t="s">
        <v>498</v>
      </c>
      <c r="D6" s="440" t="s">
        <v>499</v>
      </c>
      <c r="E6" s="440" t="s">
        <v>500</v>
      </c>
      <c r="F6" s="440" t="s">
        <v>501</v>
      </c>
      <c r="G6" s="706"/>
    </row>
    <row r="7" spans="1:7">
      <c r="A7" s="441"/>
      <c r="B7" s="442" t="s">
        <v>502</v>
      </c>
      <c r="C7" s="443"/>
      <c r="D7" s="443"/>
      <c r="E7" s="443"/>
      <c r="F7" s="443"/>
      <c r="G7" s="444"/>
    </row>
    <row r="8" spans="1:7">
      <c r="A8" s="445">
        <v>1</v>
      </c>
      <c r="B8" s="446" t="s">
        <v>503</v>
      </c>
      <c r="C8" s="447">
        <v>252488230.36000001</v>
      </c>
      <c r="D8" s="447">
        <v>0</v>
      </c>
      <c r="E8" s="447">
        <v>0</v>
      </c>
      <c r="F8" s="447">
        <v>84516441.169039994</v>
      </c>
      <c r="G8" s="448">
        <v>337004671.52904004</v>
      </c>
    </row>
    <row r="9" spans="1:7">
      <c r="A9" s="445">
        <v>2</v>
      </c>
      <c r="B9" s="449" t="s">
        <v>504</v>
      </c>
      <c r="C9" s="447">
        <v>252488230.36000001</v>
      </c>
      <c r="D9" s="447"/>
      <c r="E9" s="447"/>
      <c r="F9" s="447">
        <v>70715870.67904</v>
      </c>
      <c r="G9" s="448">
        <v>323204101.03904003</v>
      </c>
    </row>
    <row r="10" spans="1:7" ht="27.6">
      <c r="A10" s="445">
        <v>3</v>
      </c>
      <c r="B10" s="449" t="s">
        <v>505</v>
      </c>
      <c r="C10" s="450"/>
      <c r="D10" s="450"/>
      <c r="E10" s="450"/>
      <c r="F10" s="447">
        <v>13800570.489999998</v>
      </c>
      <c r="G10" s="448">
        <v>13800570.489999998</v>
      </c>
    </row>
    <row r="11" spans="1:7" ht="14.4" customHeight="1">
      <c r="A11" s="445">
        <v>4</v>
      </c>
      <c r="B11" s="446" t="s">
        <v>506</v>
      </c>
      <c r="C11" s="447">
        <v>3534804.1899999995</v>
      </c>
      <c r="D11" s="447">
        <v>261770</v>
      </c>
      <c r="E11" s="447">
        <v>0</v>
      </c>
      <c r="F11" s="447">
        <v>0</v>
      </c>
      <c r="G11" s="448">
        <v>3606626.7074999996</v>
      </c>
    </row>
    <row r="12" spans="1:7">
      <c r="A12" s="445">
        <v>5</v>
      </c>
      <c r="B12" s="449" t="s">
        <v>507</v>
      </c>
      <c r="C12" s="447">
        <v>3534540.2499999995</v>
      </c>
      <c r="D12" s="451">
        <v>261770</v>
      </c>
      <c r="E12" s="447">
        <v>0</v>
      </c>
      <c r="F12" s="447">
        <v>0</v>
      </c>
      <c r="G12" s="448">
        <v>3606494.7374999993</v>
      </c>
    </row>
    <row r="13" spans="1:7">
      <c r="A13" s="445">
        <v>6</v>
      </c>
      <c r="B13" s="449" t="s">
        <v>508</v>
      </c>
      <c r="C13" s="447">
        <v>263.94</v>
      </c>
      <c r="D13" s="451">
        <v>0</v>
      </c>
      <c r="E13" s="447">
        <v>0</v>
      </c>
      <c r="F13" s="447">
        <v>0</v>
      </c>
      <c r="G13" s="448">
        <v>131.97</v>
      </c>
    </row>
    <row r="14" spans="1:7">
      <c r="A14" s="445">
        <v>7</v>
      </c>
      <c r="B14" s="446" t="s">
        <v>509</v>
      </c>
      <c r="C14" s="447">
        <v>14917731.379000003</v>
      </c>
      <c r="D14" s="447">
        <v>10744381.214000002</v>
      </c>
      <c r="E14" s="447">
        <v>399368.39</v>
      </c>
      <c r="F14" s="447">
        <v>0</v>
      </c>
      <c r="G14" s="448">
        <v>7552086.0050000008</v>
      </c>
    </row>
    <row r="15" spans="1:7" ht="41.4">
      <c r="A15" s="445">
        <v>8</v>
      </c>
      <c r="B15" s="449" t="s">
        <v>510</v>
      </c>
      <c r="C15" s="447">
        <v>14603073.550000003</v>
      </c>
      <c r="D15" s="451">
        <v>101730.07</v>
      </c>
      <c r="E15" s="447">
        <v>399368.39</v>
      </c>
      <c r="F15" s="447">
        <v>0</v>
      </c>
      <c r="G15" s="448">
        <v>7552086.0050000008</v>
      </c>
    </row>
    <row r="16" spans="1:7" ht="27.6">
      <c r="A16" s="445">
        <v>9</v>
      </c>
      <c r="B16" s="449" t="s">
        <v>511</v>
      </c>
      <c r="C16" s="447">
        <v>314657.82899999991</v>
      </c>
      <c r="D16" s="451">
        <v>10642651.144000001</v>
      </c>
      <c r="E16" s="447">
        <v>0</v>
      </c>
      <c r="F16" s="447">
        <v>0</v>
      </c>
      <c r="G16" s="448">
        <v>0</v>
      </c>
    </row>
    <row r="17" spans="1:9">
      <c r="A17" s="445">
        <v>10</v>
      </c>
      <c r="B17" s="446" t="s">
        <v>512</v>
      </c>
      <c r="C17" s="447"/>
      <c r="D17" s="451"/>
      <c r="E17" s="447"/>
      <c r="F17" s="447"/>
      <c r="G17" s="448">
        <v>0</v>
      </c>
    </row>
    <row r="18" spans="1:9">
      <c r="A18" s="445">
        <v>11</v>
      </c>
      <c r="B18" s="446" t="s">
        <v>513</v>
      </c>
      <c r="C18" s="447">
        <v>15768193.222899999</v>
      </c>
      <c r="D18" s="451">
        <v>1328979.3067000003</v>
      </c>
      <c r="E18" s="447">
        <v>22933.63</v>
      </c>
      <c r="F18" s="447">
        <v>108419.3993</v>
      </c>
      <c r="G18" s="448">
        <v>0</v>
      </c>
    </row>
    <row r="19" spans="1:9">
      <c r="A19" s="445">
        <v>12</v>
      </c>
      <c r="B19" s="449" t="s">
        <v>514</v>
      </c>
      <c r="C19" s="450"/>
      <c r="D19" s="451">
        <v>0</v>
      </c>
      <c r="E19" s="447">
        <v>0</v>
      </c>
      <c r="F19" s="447">
        <v>0</v>
      </c>
      <c r="G19" s="448">
        <v>0</v>
      </c>
    </row>
    <row r="20" spans="1:9">
      <c r="A20" s="445">
        <v>13</v>
      </c>
      <c r="B20" s="449" t="s">
        <v>515</v>
      </c>
      <c r="C20" s="447">
        <v>15768193.222899999</v>
      </c>
      <c r="D20" s="447">
        <v>1328979.3067000003</v>
      </c>
      <c r="E20" s="447">
        <v>22933.63</v>
      </c>
      <c r="F20" s="447">
        <v>108419.3993</v>
      </c>
      <c r="G20" s="448">
        <v>0</v>
      </c>
    </row>
    <row r="21" spans="1:9">
      <c r="A21" s="452">
        <v>14</v>
      </c>
      <c r="B21" s="453" t="s">
        <v>516</v>
      </c>
      <c r="C21" s="450"/>
      <c r="D21" s="450"/>
      <c r="E21" s="450"/>
      <c r="F21" s="450"/>
      <c r="G21" s="621">
        <v>348163384.24154001</v>
      </c>
      <c r="I21" s="641"/>
    </row>
    <row r="22" spans="1:9">
      <c r="A22" s="454"/>
      <c r="B22" s="455" t="s">
        <v>517</v>
      </c>
      <c r="C22" s="456"/>
      <c r="D22" s="457"/>
      <c r="E22" s="456"/>
      <c r="F22" s="456"/>
      <c r="G22" s="458"/>
    </row>
    <row r="23" spans="1:9">
      <c r="A23" s="445">
        <v>15</v>
      </c>
      <c r="B23" s="446" t="s">
        <v>518</v>
      </c>
      <c r="C23" s="459">
        <v>136677941.0284</v>
      </c>
      <c r="D23" s="460">
        <v>0</v>
      </c>
      <c r="E23" s="459">
        <v>0</v>
      </c>
      <c r="F23" s="459">
        <v>0</v>
      </c>
      <c r="G23" s="448">
        <v>0</v>
      </c>
    </row>
    <row r="24" spans="1:9">
      <c r="A24" s="445">
        <v>16</v>
      </c>
      <c r="B24" s="446" t="s">
        <v>519</v>
      </c>
      <c r="C24" s="447">
        <v>0</v>
      </c>
      <c r="D24" s="451">
        <v>24244890.567796003</v>
      </c>
      <c r="E24" s="447">
        <v>13066578.141725002</v>
      </c>
      <c r="F24" s="447">
        <v>88951879.112188995</v>
      </c>
      <c r="G24" s="448">
        <v>93393887.369888678</v>
      </c>
    </row>
    <row r="25" spans="1:9">
      <c r="A25" s="445">
        <v>17</v>
      </c>
      <c r="B25" s="449" t="s">
        <v>520</v>
      </c>
      <c r="C25" s="447">
        <v>0</v>
      </c>
      <c r="D25" s="451">
        <v>0</v>
      </c>
      <c r="E25" s="447">
        <v>0</v>
      </c>
      <c r="F25" s="447">
        <v>0</v>
      </c>
      <c r="G25" s="448">
        <v>0</v>
      </c>
    </row>
    <row r="26" spans="1:9" ht="27.6">
      <c r="A26" s="445">
        <v>18</v>
      </c>
      <c r="B26" s="449" t="s">
        <v>521</v>
      </c>
      <c r="C26" s="447">
        <v>0</v>
      </c>
      <c r="D26" s="451">
        <v>111384.18210000001</v>
      </c>
      <c r="E26" s="447">
        <v>0</v>
      </c>
      <c r="F26" s="447">
        <v>344127.47039999999</v>
      </c>
      <c r="G26" s="448">
        <v>360835.09771499998</v>
      </c>
    </row>
    <row r="27" spans="1:9">
      <c r="A27" s="445">
        <v>19</v>
      </c>
      <c r="B27" s="449" t="s">
        <v>522</v>
      </c>
      <c r="C27" s="447">
        <v>0</v>
      </c>
      <c r="D27" s="451">
        <v>23905970.327265002</v>
      </c>
      <c r="E27" s="447">
        <v>12896910.078737002</v>
      </c>
      <c r="F27" s="447">
        <v>84139431.839031994</v>
      </c>
      <c r="G27" s="448">
        <v>89922776.72075583</v>
      </c>
    </row>
    <row r="28" spans="1:9">
      <c r="A28" s="445">
        <v>20</v>
      </c>
      <c r="B28" s="461" t="s">
        <v>523</v>
      </c>
      <c r="C28" s="447">
        <v>0</v>
      </c>
      <c r="D28" s="451">
        <v>0</v>
      </c>
      <c r="E28" s="447">
        <v>0</v>
      </c>
      <c r="F28" s="447">
        <v>0</v>
      </c>
      <c r="G28" s="448">
        <v>0</v>
      </c>
    </row>
    <row r="29" spans="1:9">
      <c r="A29" s="445">
        <v>21</v>
      </c>
      <c r="B29" s="449" t="s">
        <v>524</v>
      </c>
      <c r="C29" s="447">
        <v>0</v>
      </c>
      <c r="D29" s="451">
        <v>227536.05843100001</v>
      </c>
      <c r="E29" s="447">
        <v>169668.06298800002</v>
      </c>
      <c r="F29" s="447">
        <v>4468319.8027569978</v>
      </c>
      <c r="G29" s="448">
        <v>3110275.5514178495</v>
      </c>
    </row>
    <row r="30" spans="1:9">
      <c r="A30" s="445">
        <v>22</v>
      </c>
      <c r="B30" s="461" t="s">
        <v>523</v>
      </c>
      <c r="C30" s="447">
        <v>0</v>
      </c>
      <c r="D30" s="451">
        <v>227536.05843100001</v>
      </c>
      <c r="E30" s="447">
        <v>169668.06298800002</v>
      </c>
      <c r="F30" s="447">
        <v>4468319.8027569978</v>
      </c>
      <c r="G30" s="448">
        <v>3110275.5514178495</v>
      </c>
    </row>
    <row r="31" spans="1:9">
      <c r="A31" s="445">
        <v>23</v>
      </c>
      <c r="B31" s="449" t="s">
        <v>525</v>
      </c>
      <c r="C31" s="447">
        <v>0</v>
      </c>
      <c r="D31" s="451">
        <v>0</v>
      </c>
      <c r="E31" s="447">
        <v>0</v>
      </c>
      <c r="F31" s="447">
        <v>0</v>
      </c>
      <c r="G31" s="448">
        <v>0</v>
      </c>
    </row>
    <row r="32" spans="1:9">
      <c r="A32" s="445">
        <v>24</v>
      </c>
      <c r="B32" s="446" t="s">
        <v>526</v>
      </c>
      <c r="C32" s="447">
        <v>0</v>
      </c>
      <c r="D32" s="451">
        <v>0</v>
      </c>
      <c r="E32" s="447">
        <v>0</v>
      </c>
      <c r="F32" s="447">
        <v>0</v>
      </c>
      <c r="G32" s="448">
        <v>0</v>
      </c>
    </row>
    <row r="33" spans="1:9">
      <c r="A33" s="445">
        <v>25</v>
      </c>
      <c r="B33" s="446" t="s">
        <v>527</v>
      </c>
      <c r="C33" s="447">
        <v>51197830.3134</v>
      </c>
      <c r="D33" s="447">
        <v>10270072.434178</v>
      </c>
      <c r="E33" s="447">
        <v>18316856.999214999</v>
      </c>
      <c r="F33" s="447">
        <v>46763956.84288799</v>
      </c>
      <c r="G33" s="448">
        <v>111841953.89948502</v>
      </c>
    </row>
    <row r="34" spans="1:9">
      <c r="A34" s="445">
        <v>26</v>
      </c>
      <c r="B34" s="449" t="s">
        <v>528</v>
      </c>
      <c r="C34" s="450"/>
      <c r="D34" s="451">
        <v>0</v>
      </c>
      <c r="E34" s="447">
        <v>0</v>
      </c>
      <c r="F34" s="447">
        <v>0</v>
      </c>
      <c r="G34" s="448">
        <v>0</v>
      </c>
    </row>
    <row r="35" spans="1:9">
      <c r="A35" s="445">
        <v>27</v>
      </c>
      <c r="B35" s="449" t="s">
        <v>529</v>
      </c>
      <c r="C35" s="447">
        <v>51197830.3134</v>
      </c>
      <c r="D35" s="451">
        <v>10270072.434178</v>
      </c>
      <c r="E35" s="447">
        <v>18316856.999214999</v>
      </c>
      <c r="F35" s="447">
        <v>46763956.84288799</v>
      </c>
      <c r="G35" s="448">
        <v>111841953.89948502</v>
      </c>
    </row>
    <row r="36" spans="1:9">
      <c r="A36" s="445">
        <v>28</v>
      </c>
      <c r="B36" s="446" t="s">
        <v>530</v>
      </c>
      <c r="C36" s="447">
        <v>0</v>
      </c>
      <c r="D36" s="451">
        <v>1766596.25144</v>
      </c>
      <c r="E36" s="447">
        <v>1095040.83</v>
      </c>
      <c r="F36" s="447">
        <v>21807672.58289</v>
      </c>
      <c r="G36" s="448">
        <v>1511713.0814635002</v>
      </c>
    </row>
    <row r="37" spans="1:9">
      <c r="A37" s="452">
        <v>29</v>
      </c>
      <c r="B37" s="453" t="s">
        <v>531</v>
      </c>
      <c r="C37" s="450"/>
      <c r="D37" s="450"/>
      <c r="E37" s="450"/>
      <c r="F37" s="450"/>
      <c r="G37" s="621">
        <v>206747554.3508372</v>
      </c>
      <c r="I37" s="641"/>
    </row>
    <row r="38" spans="1:9">
      <c r="A38" s="441"/>
      <c r="B38" s="462"/>
      <c r="C38" s="463"/>
      <c r="D38" s="463"/>
      <c r="E38" s="463"/>
      <c r="F38" s="463"/>
      <c r="G38" s="464"/>
    </row>
    <row r="39" spans="1:9" ht="15" thickBot="1">
      <c r="A39" s="465">
        <v>30</v>
      </c>
      <c r="B39" s="466" t="s">
        <v>532</v>
      </c>
      <c r="C39" s="321"/>
      <c r="D39" s="322"/>
      <c r="E39" s="322"/>
      <c r="F39" s="323"/>
      <c r="G39" s="467">
        <f>IFERROR(G21/G37,0)</f>
        <v>1.6840024315389448</v>
      </c>
    </row>
    <row r="42" spans="1:9" ht="41.4">
      <c r="B42" s="433" t="s">
        <v>533</v>
      </c>
    </row>
  </sheetData>
  <mergeCells count="2">
    <mergeCell ref="C5:F5"/>
    <mergeCell ref="G5:G6"/>
  </mergeCells>
  <pageMargins left="0.7" right="0.7" top="0.75" bottom="0.75" header="0.3" footer="0.3"/>
  <pageSetup scale="68"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zoomScale="80" zoomScaleNormal="80" workbookViewId="0">
      <pane xSplit="1" ySplit="5" topLeftCell="B6" activePane="bottomRight" state="frozen"/>
      <selection activeCell="B9" sqref="B9"/>
      <selection pane="topRight" activeCell="B9" sqref="B9"/>
      <selection pane="bottomLeft" activeCell="B9" sqref="B9"/>
      <selection pane="bottomRight" activeCell="C8" sqref="C8:G48"/>
    </sheetView>
  </sheetViews>
  <sheetFormatPr defaultColWidth="9.109375" defaultRowHeight="13.8"/>
  <cols>
    <col min="1" max="1" width="9.5546875" style="3" bestFit="1" customWidth="1"/>
    <col min="2" max="2" width="86" style="3" customWidth="1"/>
    <col min="3" max="3" width="14.33203125" style="3" bestFit="1" customWidth="1"/>
    <col min="4" max="7" width="14.33203125" style="4" bestFit="1" customWidth="1"/>
    <col min="8" max="13" width="6.6640625" style="5" customWidth="1"/>
    <col min="14" max="16384" width="9.109375" style="5"/>
  </cols>
  <sheetData>
    <row r="1" spans="1:8">
      <c r="A1" s="2" t="s">
        <v>30</v>
      </c>
      <c r="B1" s="3" t="str">
        <f>'Info '!C2</f>
        <v>JSC "VTB Bank (Georgia)"</v>
      </c>
    </row>
    <row r="2" spans="1:8">
      <c r="A2" s="2" t="s">
        <v>31</v>
      </c>
      <c r="B2" s="425">
        <f>'Info '!D2</f>
        <v>45107</v>
      </c>
      <c r="C2" s="6"/>
      <c r="D2" s="7"/>
      <c r="E2" s="7"/>
      <c r="F2" s="7"/>
      <c r="G2" s="7"/>
      <c r="H2" s="8"/>
    </row>
    <row r="3" spans="1:8">
      <c r="A3" s="2"/>
      <c r="B3" s="6"/>
      <c r="C3" s="6"/>
      <c r="D3" s="7"/>
      <c r="E3" s="7"/>
      <c r="F3" s="7"/>
      <c r="G3" s="7"/>
      <c r="H3" s="8"/>
    </row>
    <row r="4" spans="1:8" ht="14.4" thickBot="1">
      <c r="A4" s="9" t="s">
        <v>138</v>
      </c>
      <c r="B4" s="10" t="s">
        <v>137</v>
      </c>
      <c r="C4" s="10"/>
      <c r="D4" s="10"/>
      <c r="E4" s="10"/>
      <c r="F4" s="10"/>
      <c r="G4" s="10"/>
      <c r="H4" s="8"/>
    </row>
    <row r="5" spans="1:8">
      <c r="A5" s="11" t="s">
        <v>6</v>
      </c>
      <c r="B5" s="12"/>
      <c r="C5" s="423" t="str">
        <f>INT((MONTH($B$2))/3)&amp;"Q"&amp;"-"&amp;YEAR($B$2)</f>
        <v>2Q-2023</v>
      </c>
      <c r="D5" s="423" t="str">
        <f>IF(INT(MONTH($B$2))=3, "4"&amp;"Q"&amp;"-"&amp;YEAR($B$2)-1, IF(INT(MONTH($B$2))=6, "1"&amp;"Q"&amp;"-"&amp;YEAR($B$2), IF(INT(MONTH($B$2))=9, "2"&amp;"Q"&amp;"-"&amp;YEAR($B$2),IF(INT(MONTH($B$2))=12, "3"&amp;"Q"&amp;"-"&amp;YEAR($B$2), 0))))</f>
        <v>1Q-2023</v>
      </c>
      <c r="E5" s="423" t="str">
        <f>IF(INT(MONTH($B$2))=3, "3"&amp;"Q"&amp;"-"&amp;YEAR($B$2)-1, IF(INT(MONTH($B$2))=6, "4"&amp;"Q"&amp;"-"&amp;YEAR($B$2)-1, IF(INT(MONTH($B$2))=9, "1"&amp;"Q"&amp;"-"&amp;YEAR($B$2),IF(INT(MONTH($B$2))=12, "2"&amp;"Q"&amp;"-"&amp;YEAR($B$2), 0))))</f>
        <v>4Q-2022</v>
      </c>
      <c r="F5" s="423" t="str">
        <f>IF(INT(MONTH($B$2))=3, "2"&amp;"Q"&amp;"-"&amp;YEAR($B$2)-1, IF(INT(MONTH($B$2))=6, "3"&amp;"Q"&amp;"-"&amp;YEAR($B$2)-1, IF(INT(MONTH($B$2))=9, "4"&amp;"Q"&amp;"-"&amp;YEAR($B$2)-1,IF(INT(MONTH($B$2))=12, "1"&amp;"Q"&amp;"-"&amp;YEAR($B$2), 0))))</f>
        <v>3Q-2022</v>
      </c>
      <c r="G5" s="424" t="str">
        <f>IF(INT(MONTH($B$2))=3, "1"&amp;"Q"&amp;"-"&amp;YEAR($B$2)-1, IF(INT(MONTH($B$2))=6, "2"&amp;"Q"&amp;"-"&amp;YEAR($B$2)-1, IF(INT(MONTH($B$2))=9, "3"&amp;"Q"&amp;"-"&amp;YEAR($B$2)-1,IF(INT(MONTH($B$2))=12, "4"&amp;"Q"&amp;"-"&amp;YEAR($B$2)-1, 0))))</f>
        <v>2Q-2022</v>
      </c>
    </row>
    <row r="6" spans="1:8">
      <c r="B6" s="220" t="s">
        <v>136</v>
      </c>
      <c r="C6" s="427"/>
      <c r="D6" s="427"/>
      <c r="E6" s="427"/>
      <c r="F6" s="427"/>
      <c r="G6" s="428"/>
    </row>
    <row r="7" spans="1:8">
      <c r="A7" s="13"/>
      <c r="B7" s="221" t="s">
        <v>134</v>
      </c>
      <c r="C7" s="427"/>
      <c r="D7" s="427"/>
      <c r="E7" s="427"/>
      <c r="F7" s="427"/>
      <c r="G7" s="428"/>
    </row>
    <row r="8" spans="1:8">
      <c r="A8" s="429">
        <v>1</v>
      </c>
      <c r="B8" s="14" t="s">
        <v>485</v>
      </c>
      <c r="C8" s="627">
        <v>201336930.36000001</v>
      </c>
      <c r="D8" s="627">
        <v>192167931.78999999</v>
      </c>
      <c r="E8" s="627">
        <v>174241274.31999999</v>
      </c>
      <c r="F8" s="627">
        <v>123068356.21000001</v>
      </c>
      <c r="G8" s="628">
        <v>97550117.25999999</v>
      </c>
    </row>
    <row r="9" spans="1:8">
      <c r="A9" s="429">
        <v>2</v>
      </c>
      <c r="B9" s="14" t="s">
        <v>486</v>
      </c>
      <c r="C9" s="627">
        <v>252488230.36000001</v>
      </c>
      <c r="D9" s="627">
        <v>248521231.78999999</v>
      </c>
      <c r="E9" s="627">
        <v>236750274.31999999</v>
      </c>
      <c r="F9" s="627">
        <v>206320756.21000001</v>
      </c>
      <c r="G9" s="628">
        <v>193618817.25999999</v>
      </c>
    </row>
    <row r="10" spans="1:8">
      <c r="A10" s="429">
        <v>3</v>
      </c>
      <c r="B10" s="14" t="s">
        <v>243</v>
      </c>
      <c r="C10" s="627">
        <v>325650691.08664</v>
      </c>
      <c r="D10" s="627">
        <v>329387663.72363997</v>
      </c>
      <c r="E10" s="627">
        <v>326927232.87329996</v>
      </c>
      <c r="F10" s="627">
        <v>335597489.98915482</v>
      </c>
      <c r="G10" s="628">
        <v>351715872.50590324</v>
      </c>
    </row>
    <row r="11" spans="1:8">
      <c r="A11" s="429">
        <v>4</v>
      </c>
      <c r="B11" s="14" t="s">
        <v>488</v>
      </c>
      <c r="C11" s="627">
        <v>63036111.867103204</v>
      </c>
      <c r="D11" s="627">
        <v>70306102.991828084</v>
      </c>
      <c r="E11" s="627">
        <v>68304667.254833221</v>
      </c>
      <c r="F11" s="627">
        <v>78866578.923875332</v>
      </c>
      <c r="G11" s="628">
        <v>83391364.626940504</v>
      </c>
    </row>
    <row r="12" spans="1:8">
      <c r="A12" s="429">
        <v>5</v>
      </c>
      <c r="B12" s="14" t="s">
        <v>489</v>
      </c>
      <c r="C12" s="627">
        <v>79356644.749012187</v>
      </c>
      <c r="D12" s="627">
        <v>88782812.072096914</v>
      </c>
      <c r="E12" s="627">
        <v>85915625.694332406</v>
      </c>
      <c r="F12" s="627">
        <v>99184694.542334527</v>
      </c>
      <c r="G12" s="628">
        <v>104972620.19246118</v>
      </c>
    </row>
    <row r="13" spans="1:8">
      <c r="A13" s="429">
        <v>6</v>
      </c>
      <c r="B13" s="14" t="s">
        <v>487</v>
      </c>
      <c r="C13" s="627">
        <v>100983412.6570493</v>
      </c>
      <c r="D13" s="627">
        <v>125546612.48540728</v>
      </c>
      <c r="E13" s="627">
        <v>130843309.83553016</v>
      </c>
      <c r="F13" s="627">
        <v>151075860.5501211</v>
      </c>
      <c r="G13" s="628">
        <v>159874396.44267264</v>
      </c>
    </row>
    <row r="14" spans="1:8">
      <c r="A14" s="13"/>
      <c r="B14" s="220" t="s">
        <v>491</v>
      </c>
      <c r="C14" s="308"/>
      <c r="D14" s="308"/>
      <c r="E14" s="308"/>
      <c r="F14" s="308"/>
      <c r="G14" s="308"/>
    </row>
    <row r="15" spans="1:8" ht="15" customHeight="1">
      <c r="A15" s="429">
        <v>7</v>
      </c>
      <c r="B15" s="14" t="s">
        <v>490</v>
      </c>
      <c r="C15" s="629">
        <v>579053640.99603593</v>
      </c>
      <c r="D15" s="629">
        <v>614531119.08097446</v>
      </c>
      <c r="E15" s="629">
        <v>622042906.07285404</v>
      </c>
      <c r="F15" s="629">
        <v>720058855.16812253</v>
      </c>
      <c r="G15" s="628">
        <v>750031042.29229617</v>
      </c>
    </row>
    <row r="16" spans="1:8">
      <c r="A16" s="13"/>
      <c r="B16" s="220" t="s">
        <v>492</v>
      </c>
      <c r="C16" s="308"/>
      <c r="D16" s="308"/>
      <c r="E16" s="308"/>
      <c r="F16" s="308"/>
      <c r="G16" s="308"/>
    </row>
    <row r="17" spans="1:7" s="15" customFormat="1">
      <c r="A17" s="429"/>
      <c r="B17" s="221" t="s">
        <v>476</v>
      </c>
      <c r="C17" s="308"/>
      <c r="D17" s="308"/>
      <c r="E17" s="308"/>
      <c r="F17" s="308"/>
      <c r="G17" s="308"/>
    </row>
    <row r="18" spans="1:7">
      <c r="A18" s="11">
        <v>8</v>
      </c>
      <c r="B18" s="14" t="s">
        <v>485</v>
      </c>
      <c r="C18" s="630">
        <f t="shared" ref="C18:C23" si="0">C8/$C$15</f>
        <v>0.34769996439997919</v>
      </c>
      <c r="D18" s="630">
        <v>0.31270659177908733</v>
      </c>
      <c r="E18" s="630">
        <v>0.280111343797871</v>
      </c>
      <c r="F18" s="630">
        <v>0.17091430141674385</v>
      </c>
      <c r="G18" s="630">
        <v>0.13547519978380596</v>
      </c>
    </row>
    <row r="19" spans="1:7" ht="15" customHeight="1">
      <c r="A19" s="11">
        <v>9</v>
      </c>
      <c r="B19" s="14" t="s">
        <v>486</v>
      </c>
      <c r="C19" s="630">
        <f t="shared" si="0"/>
        <v>0.43603599474081967</v>
      </c>
      <c r="D19" s="630">
        <v>0.40440788769437935</v>
      </c>
      <c r="E19" s="630">
        <v>0.3806011964908923</v>
      </c>
      <c r="F19" s="630">
        <v>0.28653318368236347</v>
      </c>
      <c r="G19" s="630">
        <v>0.26889304377041934</v>
      </c>
    </row>
    <row r="20" spans="1:7">
      <c r="A20" s="11">
        <v>10</v>
      </c>
      <c r="B20" s="14" t="s">
        <v>243</v>
      </c>
      <c r="C20" s="630">
        <f t="shared" si="0"/>
        <v>0.56238432509721381</v>
      </c>
      <c r="D20" s="630">
        <v>0.53599834653814782</v>
      </c>
      <c r="E20" s="630">
        <v>0.52557022945135889</v>
      </c>
      <c r="F20" s="630">
        <v>0.46606952692887588</v>
      </c>
      <c r="G20" s="630">
        <v>0.48845433950504374</v>
      </c>
    </row>
    <row r="21" spans="1:7">
      <c r="A21" s="11">
        <v>11</v>
      </c>
      <c r="B21" s="14" t="s">
        <v>488</v>
      </c>
      <c r="C21" s="630">
        <f t="shared" si="0"/>
        <v>0.10886057422706844</v>
      </c>
      <c r="D21" s="630">
        <v>0.11440609077205105</v>
      </c>
      <c r="E21" s="630">
        <v>0.10980700300251207</v>
      </c>
      <c r="F21" s="630">
        <v>0.10952796199619157</v>
      </c>
      <c r="G21" s="630">
        <v>0.11581187291623532</v>
      </c>
    </row>
    <row r="22" spans="1:7">
      <c r="A22" s="11">
        <v>12</v>
      </c>
      <c r="B22" s="14" t="s">
        <v>489</v>
      </c>
      <c r="C22" s="630">
        <f t="shared" si="0"/>
        <v>0.13704541191125236</v>
      </c>
      <c r="D22" s="630">
        <v>0.14447244299828263</v>
      </c>
      <c r="E22" s="630">
        <v>0.13811848805855512</v>
      </c>
      <c r="F22" s="630">
        <v>0.1377452604470456</v>
      </c>
      <c r="G22" s="630">
        <v>0.14578338900915497</v>
      </c>
    </row>
    <row r="23" spans="1:7">
      <c r="A23" s="11">
        <v>13</v>
      </c>
      <c r="B23" s="14" t="s">
        <v>487</v>
      </c>
      <c r="C23" s="630">
        <f t="shared" si="0"/>
        <v>0.17439388254833649</v>
      </c>
      <c r="D23" s="630">
        <v>0.20429659066437686</v>
      </c>
      <c r="E23" s="630">
        <v>0.21034450929049855</v>
      </c>
      <c r="F23" s="630">
        <v>0.20981043350247702</v>
      </c>
      <c r="G23" s="630">
        <v>0.22202962340535964</v>
      </c>
    </row>
    <row r="24" spans="1:7">
      <c r="A24" s="13"/>
      <c r="B24" s="220" t="s">
        <v>133</v>
      </c>
      <c r="C24" s="559"/>
      <c r="D24" s="559"/>
      <c r="E24" s="559"/>
      <c r="F24" s="559"/>
      <c r="G24" s="559"/>
    </row>
    <row r="25" spans="1:7" ht="15" customHeight="1">
      <c r="A25" s="430">
        <v>14</v>
      </c>
      <c r="B25" s="14" t="s">
        <v>132</v>
      </c>
      <c r="C25" s="631">
        <v>3.9136048989245276E-2</v>
      </c>
      <c r="D25" s="631">
        <v>3.9239801719732785E-2</v>
      </c>
      <c r="E25" s="631">
        <v>6.3035081225748191E-2</v>
      </c>
      <c r="F25" s="631">
        <v>7.7634809308243305E-2</v>
      </c>
      <c r="G25" s="631">
        <v>8.4395159284060689E-2</v>
      </c>
    </row>
    <row r="26" spans="1:7">
      <c r="A26" s="430">
        <v>15</v>
      </c>
      <c r="B26" s="14" t="s">
        <v>131</v>
      </c>
      <c r="C26" s="631">
        <v>2.564962645938243E-2</v>
      </c>
      <c r="D26" s="631">
        <v>2.670633494699777E-2</v>
      </c>
      <c r="E26" s="631">
        <v>3.2856185638226024E-2</v>
      </c>
      <c r="F26" s="631">
        <v>3.3402212845211866E-2</v>
      </c>
      <c r="G26" s="631">
        <v>3.4836944085148112E-2</v>
      </c>
    </row>
    <row r="27" spans="1:7">
      <c r="A27" s="430">
        <v>16</v>
      </c>
      <c r="B27" s="14" t="s">
        <v>130</v>
      </c>
      <c r="C27" s="631">
        <v>-2.169529067629062E-2</v>
      </c>
      <c r="D27" s="631">
        <v>-2.2022216355456127E-2</v>
      </c>
      <c r="E27" s="631">
        <v>-0.11559692850793706</v>
      </c>
      <c r="F27" s="631">
        <v>-0.13130846296029966</v>
      </c>
      <c r="G27" s="631">
        <v>-0.15649794619329424</v>
      </c>
    </row>
    <row r="28" spans="1:7">
      <c r="A28" s="430">
        <v>17</v>
      </c>
      <c r="B28" s="14" t="s">
        <v>129</v>
      </c>
      <c r="C28" s="631">
        <v>1.3486422529862851E-2</v>
      </c>
      <c r="D28" s="631">
        <v>1.2533466772735015E-2</v>
      </c>
      <c r="E28" s="631">
        <v>3.9127081638580509E-2</v>
      </c>
      <c r="F28" s="631">
        <v>4.4232596463031432E-2</v>
      </c>
      <c r="G28" s="631">
        <v>4.9558215198912577E-2</v>
      </c>
    </row>
    <row r="29" spans="1:7">
      <c r="A29" s="430">
        <v>18</v>
      </c>
      <c r="B29" s="14" t="s">
        <v>269</v>
      </c>
      <c r="C29" s="631">
        <v>7.0825375862007142E-2</v>
      </c>
      <c r="D29" s="631">
        <v>0.10304915402325415</v>
      </c>
      <c r="E29" s="631">
        <v>-6.0625746697740339E-2</v>
      </c>
      <c r="F29" s="631">
        <v>-0.10992833803176086</v>
      </c>
      <c r="G29" s="631">
        <v>-0.15465787943188825</v>
      </c>
    </row>
    <row r="30" spans="1:7">
      <c r="A30" s="430">
        <v>19</v>
      </c>
      <c r="B30" s="14" t="s">
        <v>270</v>
      </c>
      <c r="C30" s="631">
        <v>0.10929745020189671</v>
      </c>
      <c r="D30" s="631">
        <v>0.16258689595268488</v>
      </c>
      <c r="E30" s="631">
        <v>-0.18928870587373323</v>
      </c>
      <c r="F30" s="631">
        <v>-0.38465596238470484</v>
      </c>
      <c r="G30" s="631">
        <v>-0.63465599921697247</v>
      </c>
    </row>
    <row r="31" spans="1:7">
      <c r="A31" s="13"/>
      <c r="B31" s="220" t="s">
        <v>349</v>
      </c>
      <c r="C31" s="559"/>
      <c r="D31" s="559"/>
      <c r="E31" s="559"/>
      <c r="F31" s="559"/>
      <c r="G31" s="559"/>
    </row>
    <row r="32" spans="1:7">
      <c r="A32" s="430">
        <v>20</v>
      </c>
      <c r="B32" s="14" t="s">
        <v>128</v>
      </c>
      <c r="C32" s="631">
        <v>0.17969019722728147</v>
      </c>
      <c r="D32" s="631">
        <v>0.16460537794558727</v>
      </c>
      <c r="E32" s="631">
        <v>0.14369045381341716</v>
      </c>
      <c r="F32" s="631">
        <v>9.9947136602163519E-2</v>
      </c>
      <c r="G32" s="631">
        <v>9.5758209827775109E-2</v>
      </c>
    </row>
    <row r="33" spans="1:7" ht="15" customHeight="1">
      <c r="A33" s="430">
        <v>21</v>
      </c>
      <c r="B33" s="14" t="s">
        <v>127</v>
      </c>
      <c r="C33" s="631">
        <v>9.5221268061290443E-2</v>
      </c>
      <c r="D33" s="631">
        <v>8.9079291397833008E-2</v>
      </c>
      <c r="E33" s="631">
        <v>7.8625097987918072E-2</v>
      </c>
      <c r="F33" s="631">
        <v>6.1807935696612401E-2</v>
      </c>
      <c r="G33" s="631">
        <v>6.0275134930636284E-2</v>
      </c>
    </row>
    <row r="34" spans="1:7">
      <c r="A34" s="430">
        <v>22</v>
      </c>
      <c r="B34" s="14" t="s">
        <v>126</v>
      </c>
      <c r="C34" s="631">
        <v>0.56554904296970487</v>
      </c>
      <c r="D34" s="631">
        <v>0.57238374285292037</v>
      </c>
      <c r="E34" s="631">
        <v>0.5458272598687649</v>
      </c>
      <c r="F34" s="631">
        <v>0.56487382793667418</v>
      </c>
      <c r="G34" s="631">
        <v>0.60460694583327945</v>
      </c>
    </row>
    <row r="35" spans="1:7" ht="15" customHeight="1">
      <c r="A35" s="430">
        <v>23</v>
      </c>
      <c r="B35" s="14" t="s">
        <v>125</v>
      </c>
      <c r="C35" s="631">
        <v>0.40942069943244158</v>
      </c>
      <c r="D35" s="631">
        <v>0.3949484558699376</v>
      </c>
      <c r="E35" s="631">
        <v>0.41139065757592502</v>
      </c>
      <c r="F35" s="631">
        <v>0.43628267214717148</v>
      </c>
      <c r="G35" s="631">
        <v>0.46545933205483053</v>
      </c>
    </row>
    <row r="36" spans="1:7">
      <c r="A36" s="430">
        <v>24</v>
      </c>
      <c r="B36" s="14" t="s">
        <v>124</v>
      </c>
      <c r="C36" s="631">
        <v>-0.2003711101024041</v>
      </c>
      <c r="D36" s="631">
        <v>-0.14695758693704716</v>
      </c>
      <c r="E36" s="631">
        <v>-0.83676043120080723</v>
      </c>
      <c r="F36" s="631">
        <v>-0.81266548764717739</v>
      </c>
      <c r="G36" s="631">
        <v>-0.79963144119043283</v>
      </c>
    </row>
    <row r="37" spans="1:7" ht="15" customHeight="1">
      <c r="A37" s="13"/>
      <c r="B37" s="220" t="s">
        <v>350</v>
      </c>
      <c r="C37" s="559"/>
      <c r="D37" s="559"/>
      <c r="E37" s="559"/>
      <c r="F37" s="559"/>
      <c r="G37" s="559"/>
    </row>
    <row r="38" spans="1:7" ht="15" customHeight="1">
      <c r="A38" s="430">
        <v>25</v>
      </c>
      <c r="B38" s="14" t="s">
        <v>123</v>
      </c>
      <c r="C38" s="631">
        <v>0.32951991649475171</v>
      </c>
      <c r="D38" s="631">
        <v>0.2567366267956892</v>
      </c>
      <c r="E38" s="631">
        <v>0.22791638290306998</v>
      </c>
      <c r="F38" s="631">
        <v>0.17769890976607933</v>
      </c>
      <c r="G38" s="631">
        <v>0.13890320034068263</v>
      </c>
    </row>
    <row r="39" spans="1:7" ht="15" customHeight="1">
      <c r="A39" s="430">
        <v>26</v>
      </c>
      <c r="B39" s="14" t="s">
        <v>122</v>
      </c>
      <c r="C39" s="631">
        <v>0.82901225411972035</v>
      </c>
      <c r="D39" s="631">
        <v>0.8264716917454088</v>
      </c>
      <c r="E39" s="631">
        <v>0.8236972216262729</v>
      </c>
      <c r="F39" s="631">
        <v>0.85733926382005543</v>
      </c>
      <c r="G39" s="631">
        <v>0.91980449813592069</v>
      </c>
    </row>
    <row r="40" spans="1:7" ht="15" customHeight="1">
      <c r="A40" s="430">
        <v>27</v>
      </c>
      <c r="B40" s="14" t="s">
        <v>121</v>
      </c>
      <c r="C40" s="631">
        <v>4.3906736744275754E-2</v>
      </c>
      <c r="D40" s="631">
        <v>4.9140712377367501E-2</v>
      </c>
      <c r="E40" s="631">
        <v>5.1056201995231996E-2</v>
      </c>
      <c r="F40" s="631">
        <v>5.2112615909823246E-2</v>
      </c>
      <c r="G40" s="631">
        <v>1.9941291773219919E-2</v>
      </c>
    </row>
    <row r="41" spans="1:7" ht="15" customHeight="1">
      <c r="A41" s="431"/>
      <c r="B41" s="220" t="s">
        <v>393</v>
      </c>
      <c r="C41" s="559"/>
      <c r="D41" s="559"/>
      <c r="E41" s="559"/>
      <c r="F41" s="559"/>
      <c r="G41" s="559"/>
    </row>
    <row r="42" spans="1:7">
      <c r="A42" s="430">
        <v>28</v>
      </c>
      <c r="B42" s="14" t="s">
        <v>376</v>
      </c>
      <c r="C42" s="632">
        <v>134371369.78870001</v>
      </c>
      <c r="D42" s="632">
        <v>106294055</v>
      </c>
      <c r="E42" s="632">
        <v>99326713.538000003</v>
      </c>
      <c r="F42" s="632">
        <v>94006183.738099992</v>
      </c>
      <c r="G42" s="632">
        <v>72465351.318500012</v>
      </c>
    </row>
    <row r="43" spans="1:7" ht="15" customHeight="1">
      <c r="A43" s="430">
        <v>29</v>
      </c>
      <c r="B43" s="14" t="s">
        <v>388</v>
      </c>
      <c r="C43" s="632">
        <v>33342737.175284494</v>
      </c>
      <c r="D43" s="632">
        <v>40393399</v>
      </c>
      <c r="E43" s="632">
        <v>38373947.734166145</v>
      </c>
      <c r="F43" s="632">
        <v>44215640.588050902</v>
      </c>
      <c r="G43" s="632">
        <v>41457514.171200298</v>
      </c>
    </row>
    <row r="44" spans="1:7" ht="15" customHeight="1">
      <c r="A44" s="468">
        <v>30</v>
      </c>
      <c r="B44" s="469" t="s">
        <v>377</v>
      </c>
      <c r="C44" s="631">
        <f>C42/C43</f>
        <v>4.0300041679932503</v>
      </c>
      <c r="D44" s="631">
        <v>2.631470924246806</v>
      </c>
      <c r="E44" s="631">
        <v>2.5883892432981224</v>
      </c>
      <c r="F44" s="631">
        <v>2.1260844010819282</v>
      </c>
      <c r="G44" s="631">
        <v>1.747942508546261</v>
      </c>
    </row>
    <row r="45" spans="1:7" ht="15" customHeight="1">
      <c r="A45" s="468"/>
      <c r="B45" s="220" t="s">
        <v>495</v>
      </c>
      <c r="C45" s="559"/>
      <c r="D45" s="559"/>
      <c r="E45" s="559"/>
      <c r="F45" s="559"/>
      <c r="G45" s="559"/>
    </row>
    <row r="46" spans="1:7" ht="15" customHeight="1">
      <c r="A46" s="468">
        <v>31</v>
      </c>
      <c r="B46" s="469" t="s">
        <v>502</v>
      </c>
      <c r="C46" s="592">
        <v>348163384.24154007</v>
      </c>
      <c r="D46" s="592">
        <v>356775976.36613995</v>
      </c>
      <c r="E46" s="592">
        <v>356469174.88169992</v>
      </c>
      <c r="F46" s="592">
        <v>375259529.31752008</v>
      </c>
      <c r="G46" s="592">
        <v>378929003.44039506</v>
      </c>
    </row>
    <row r="47" spans="1:7" ht="15" customHeight="1">
      <c r="A47" s="468">
        <v>32</v>
      </c>
      <c r="B47" s="469" t="s">
        <v>517</v>
      </c>
      <c r="C47" s="592">
        <v>206747554.41234326</v>
      </c>
      <c r="D47" s="592">
        <v>229654932.88317424</v>
      </c>
      <c r="E47" s="592">
        <v>251401668.21025649</v>
      </c>
      <c r="F47" s="592">
        <v>260970387.62678415</v>
      </c>
      <c r="G47" s="592">
        <v>275184712.78868794</v>
      </c>
    </row>
    <row r="48" spans="1:7" ht="14.4" thickBot="1">
      <c r="A48" s="432">
        <v>33</v>
      </c>
      <c r="B48" s="222" t="s">
        <v>535</v>
      </c>
      <c r="C48" s="765">
        <f>C46/C47</f>
        <v>1.6840024310379653</v>
      </c>
      <c r="D48" s="560">
        <v>1.5535306465532459</v>
      </c>
      <c r="E48" s="560">
        <v>1.4179268475799118</v>
      </c>
      <c r="F48" s="560">
        <v>1.4379391191853605</v>
      </c>
      <c r="G48" s="560">
        <v>1.3769987424096901</v>
      </c>
    </row>
    <row r="49" spans="1:2">
      <c r="A49" s="16"/>
    </row>
    <row r="50" spans="1:2" ht="39.6">
      <c r="B50" s="299" t="s">
        <v>477</v>
      </c>
    </row>
    <row r="51" spans="1:2" ht="52.8">
      <c r="B51" s="299" t="s">
        <v>392</v>
      </c>
    </row>
    <row r="53" spans="1:2" ht="14.4">
      <c r="B53" s="298"/>
    </row>
  </sheetData>
  <pageMargins left="0.7" right="0.7" top="0.75" bottom="0.75" header="0.3" footer="0.3"/>
  <pageSetup paperSize="9" scale="6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showGridLines="0" zoomScale="70" zoomScaleNormal="70" workbookViewId="0">
      <selection activeCell="H24" sqref="H24"/>
    </sheetView>
  </sheetViews>
  <sheetFormatPr defaultColWidth="9.109375" defaultRowHeight="12"/>
  <cols>
    <col min="1" max="1" width="11.88671875" style="480" bestFit="1" customWidth="1"/>
    <col min="2" max="2" width="94.6640625" style="480" customWidth="1"/>
    <col min="3" max="3" width="15.5546875" style="480" bestFit="1" customWidth="1"/>
    <col min="4" max="5" width="18.88671875" style="480" bestFit="1" customWidth="1"/>
    <col min="6" max="6" width="19.33203125" style="480" bestFit="1" customWidth="1"/>
    <col min="7" max="7" width="28.6640625" style="480" bestFit="1" customWidth="1"/>
    <col min="8" max="8" width="17.44140625" style="480" bestFit="1" customWidth="1"/>
    <col min="9" max="16384" width="9.109375" style="480"/>
  </cols>
  <sheetData>
    <row r="1" spans="1:8" ht="13.2">
      <c r="A1" s="470" t="s">
        <v>30</v>
      </c>
      <c r="B1" s="3" t="str">
        <f>'Info '!C2</f>
        <v>JSC "VTB Bank (Georgia)"</v>
      </c>
    </row>
    <row r="2" spans="1:8" ht="13.2">
      <c r="A2" s="471" t="s">
        <v>31</v>
      </c>
      <c r="B2" s="507">
        <f>'1. key ratios '!B2</f>
        <v>45107</v>
      </c>
    </row>
    <row r="3" spans="1:8">
      <c r="A3" s="472" t="s">
        <v>542</v>
      </c>
    </row>
    <row r="5" spans="1:8" ht="15" customHeight="1">
      <c r="A5" s="707" t="s">
        <v>543</v>
      </c>
      <c r="B5" s="708"/>
      <c r="C5" s="713" t="s">
        <v>544</v>
      </c>
      <c r="D5" s="714"/>
      <c r="E5" s="714"/>
      <c r="F5" s="714"/>
      <c r="G5" s="714"/>
      <c r="H5" s="715"/>
    </row>
    <row r="6" spans="1:8">
      <c r="A6" s="709"/>
      <c r="B6" s="710"/>
      <c r="C6" s="716"/>
      <c r="D6" s="717"/>
      <c r="E6" s="717"/>
      <c r="F6" s="717"/>
      <c r="G6" s="717"/>
      <c r="H6" s="718"/>
    </row>
    <row r="7" spans="1:8">
      <c r="A7" s="711"/>
      <c r="B7" s="712"/>
      <c r="C7" s="504" t="s">
        <v>545</v>
      </c>
      <c r="D7" s="504" t="s">
        <v>546</v>
      </c>
      <c r="E7" s="504" t="s">
        <v>547</v>
      </c>
      <c r="F7" s="504" t="s">
        <v>548</v>
      </c>
      <c r="G7" s="504" t="s">
        <v>549</v>
      </c>
      <c r="H7" s="504" t="s">
        <v>107</v>
      </c>
    </row>
    <row r="8" spans="1:8">
      <c r="A8" s="474">
        <v>1</v>
      </c>
      <c r="B8" s="473" t="s">
        <v>94</v>
      </c>
      <c r="C8" s="584">
        <v>351</v>
      </c>
      <c r="D8" s="584">
        <v>0.36000000000001364</v>
      </c>
      <c r="E8" s="584">
        <v>0</v>
      </c>
      <c r="F8" s="584">
        <v>0</v>
      </c>
      <c r="G8" s="584"/>
      <c r="H8" s="642">
        <f>SUM(C8:G8)</f>
        <v>351.36</v>
      </c>
    </row>
    <row r="9" spans="1:8">
      <c r="A9" s="474">
        <v>2</v>
      </c>
      <c r="B9" s="473" t="s">
        <v>95</v>
      </c>
      <c r="C9" s="584"/>
      <c r="D9" s="584"/>
      <c r="E9" s="584"/>
      <c r="F9" s="584"/>
      <c r="G9" s="584"/>
      <c r="H9" s="642">
        <f t="shared" ref="H9:H21" si="0">SUM(C9:G9)</f>
        <v>0</v>
      </c>
    </row>
    <row r="10" spans="1:8">
      <c r="A10" s="474">
        <v>3</v>
      </c>
      <c r="B10" s="473" t="s">
        <v>267</v>
      </c>
      <c r="C10" s="584"/>
      <c r="D10" s="584"/>
      <c r="E10" s="584"/>
      <c r="F10" s="584"/>
      <c r="G10" s="584"/>
      <c r="H10" s="642">
        <f t="shared" si="0"/>
        <v>0</v>
      </c>
    </row>
    <row r="11" spans="1:8">
      <c r="A11" s="474">
        <v>4</v>
      </c>
      <c r="B11" s="473" t="s">
        <v>96</v>
      </c>
      <c r="C11" s="584"/>
      <c r="D11" s="584"/>
      <c r="E11" s="584"/>
      <c r="F11" s="584"/>
      <c r="G11" s="584"/>
      <c r="H11" s="642">
        <f t="shared" si="0"/>
        <v>0</v>
      </c>
    </row>
    <row r="12" spans="1:8">
      <c r="A12" s="474">
        <v>5</v>
      </c>
      <c r="B12" s="473" t="s">
        <v>97</v>
      </c>
      <c r="C12" s="584"/>
      <c r="D12" s="584"/>
      <c r="E12" s="584"/>
      <c r="F12" s="584"/>
      <c r="G12" s="584"/>
      <c r="H12" s="642">
        <f t="shared" si="0"/>
        <v>0</v>
      </c>
    </row>
    <row r="13" spans="1:8">
      <c r="A13" s="474">
        <v>6</v>
      </c>
      <c r="B13" s="473" t="s">
        <v>98</v>
      </c>
      <c r="C13" s="584">
        <v>6321259.9300000006</v>
      </c>
      <c r="D13" s="584">
        <v>111384.18</v>
      </c>
      <c r="E13" s="584">
        <v>0</v>
      </c>
      <c r="F13" s="584">
        <v>0</v>
      </c>
      <c r="G13" s="584"/>
      <c r="H13" s="642">
        <f t="shared" si="0"/>
        <v>6432644.1100000003</v>
      </c>
    </row>
    <row r="14" spans="1:8">
      <c r="A14" s="474">
        <v>7</v>
      </c>
      <c r="B14" s="473" t="s">
        <v>99</v>
      </c>
      <c r="C14" s="584">
        <v>0</v>
      </c>
      <c r="D14" s="584">
        <v>22979480.8915</v>
      </c>
      <c r="E14" s="584">
        <v>82492191.025099918</v>
      </c>
      <c r="F14" s="584">
        <v>44793024.221499994</v>
      </c>
      <c r="G14" s="584">
        <v>30438558.100499999</v>
      </c>
      <c r="H14" s="642">
        <f t="shared" si="0"/>
        <v>180703254.2385999</v>
      </c>
    </row>
    <row r="15" spans="1:8">
      <c r="A15" s="474">
        <v>8</v>
      </c>
      <c r="B15" s="473" t="s">
        <v>100</v>
      </c>
      <c r="C15" s="584">
        <v>0</v>
      </c>
      <c r="D15" s="584">
        <v>0</v>
      </c>
      <c r="E15" s="584">
        <v>0</v>
      </c>
      <c r="F15" s="584">
        <v>0</v>
      </c>
      <c r="G15" s="584">
        <v>0</v>
      </c>
      <c r="H15" s="642">
        <f t="shared" si="0"/>
        <v>0</v>
      </c>
    </row>
    <row r="16" spans="1:8">
      <c r="A16" s="474">
        <v>9</v>
      </c>
      <c r="B16" s="473" t="s">
        <v>101</v>
      </c>
      <c r="C16" s="584">
        <v>0</v>
      </c>
      <c r="D16" s="584">
        <v>26050.17</v>
      </c>
      <c r="E16" s="584">
        <v>437421.45610000001</v>
      </c>
      <c r="F16" s="584">
        <v>6004210.6463000001</v>
      </c>
      <c r="G16" s="584">
        <v>0</v>
      </c>
      <c r="H16" s="642">
        <f t="shared" si="0"/>
        <v>6467682.2724000001</v>
      </c>
    </row>
    <row r="17" spans="1:8">
      <c r="A17" s="474">
        <v>10</v>
      </c>
      <c r="B17" s="508" t="s">
        <v>561</v>
      </c>
      <c r="C17" s="584">
        <v>0</v>
      </c>
      <c r="D17" s="584">
        <v>1004524.16</v>
      </c>
      <c r="E17" s="584">
        <v>26144313.8783</v>
      </c>
      <c r="F17" s="584">
        <v>14411999.4882</v>
      </c>
      <c r="G17" s="584">
        <v>30438558.100499999</v>
      </c>
      <c r="H17" s="642">
        <f t="shared" si="0"/>
        <v>71999395.627000004</v>
      </c>
    </row>
    <row r="18" spans="1:8">
      <c r="A18" s="474">
        <v>11</v>
      </c>
      <c r="B18" s="473" t="s">
        <v>103</v>
      </c>
      <c r="C18" s="584">
        <v>0</v>
      </c>
      <c r="D18" s="584">
        <v>0</v>
      </c>
      <c r="E18" s="584">
        <v>0</v>
      </c>
      <c r="F18" s="584">
        <v>0</v>
      </c>
      <c r="G18" s="584">
        <v>0</v>
      </c>
      <c r="H18" s="642">
        <f t="shared" si="0"/>
        <v>0</v>
      </c>
    </row>
    <row r="19" spans="1:8">
      <c r="A19" s="474">
        <v>12</v>
      </c>
      <c r="B19" s="473" t="s">
        <v>104</v>
      </c>
      <c r="C19" s="584"/>
      <c r="D19" s="584"/>
      <c r="E19" s="584"/>
      <c r="F19" s="584"/>
      <c r="G19" s="584"/>
      <c r="H19" s="642">
        <f t="shared" si="0"/>
        <v>0</v>
      </c>
    </row>
    <row r="20" spans="1:8">
      <c r="A20" s="474">
        <v>13</v>
      </c>
      <c r="B20" s="473" t="s">
        <v>245</v>
      </c>
      <c r="C20" s="584"/>
      <c r="D20" s="584"/>
      <c r="E20" s="584"/>
      <c r="F20" s="584"/>
      <c r="G20" s="584"/>
      <c r="H20" s="642">
        <f t="shared" si="0"/>
        <v>0</v>
      </c>
    </row>
    <row r="21" spans="1:8">
      <c r="A21" s="474">
        <v>14</v>
      </c>
      <c r="B21" s="473" t="s">
        <v>106</v>
      </c>
      <c r="C21" s="584">
        <v>136677590</v>
      </c>
      <c r="D21" s="584">
        <v>17558931.563000008</v>
      </c>
      <c r="E21" s="584">
        <v>2037004.7324000001</v>
      </c>
      <c r="F21" s="584">
        <v>0</v>
      </c>
      <c r="G21" s="584">
        <v>48484458.039999999</v>
      </c>
      <c r="H21" s="642">
        <f t="shared" si="0"/>
        <v>204757984.33540002</v>
      </c>
    </row>
    <row r="22" spans="1:8">
      <c r="A22" s="475">
        <v>15</v>
      </c>
      <c r="B22" s="482" t="s">
        <v>107</v>
      </c>
      <c r="C22" s="642">
        <f>SUM(C18:C21)+SUM(C8:C16)</f>
        <v>142999200.93000001</v>
      </c>
      <c r="D22" s="642">
        <f t="shared" ref="D22:G22" si="1">SUM(D18:D21)+SUM(D8:D16)</f>
        <v>40675847.164500013</v>
      </c>
      <c r="E22" s="642">
        <f t="shared" si="1"/>
        <v>84966617.21359992</v>
      </c>
      <c r="F22" s="642">
        <f t="shared" si="1"/>
        <v>50797234.867799997</v>
      </c>
      <c r="G22" s="642">
        <f t="shared" si="1"/>
        <v>78923016.140499994</v>
      </c>
      <c r="H22" s="642">
        <f>SUM(H18:H21)+SUM(H8:H16)</f>
        <v>398361916.31639993</v>
      </c>
    </row>
    <row r="23" spans="1:8">
      <c r="H23" s="634">
        <f>H22-'13. CRME '!C22</f>
        <v>0.48125994205474854</v>
      </c>
    </row>
    <row r="26" spans="1:8" ht="24">
      <c r="B26" s="509" t="s">
        <v>690</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scale="5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showGridLines="0" zoomScale="70" zoomScaleNormal="70" workbookViewId="0">
      <selection activeCell="C8" sqref="C8:H22"/>
    </sheetView>
  </sheetViews>
  <sheetFormatPr defaultColWidth="9.109375" defaultRowHeight="12"/>
  <cols>
    <col min="1" max="1" width="11.88671875" style="510" bestFit="1" customWidth="1"/>
    <col min="2" max="2" width="88" style="480" customWidth="1"/>
    <col min="3" max="3" width="22.44140625" style="480" customWidth="1"/>
    <col min="4" max="4" width="23.5546875" style="480" customWidth="1"/>
    <col min="5" max="7" width="15.33203125" style="480" customWidth="1"/>
    <col min="8" max="8" width="16.44140625" style="480" customWidth="1"/>
    <col min="9" max="9" width="14.33203125" style="480" bestFit="1" customWidth="1"/>
    <col min="10" max="16384" width="9.109375" style="480"/>
  </cols>
  <sheetData>
    <row r="1" spans="1:9" ht="13.2">
      <c r="A1" s="470" t="s">
        <v>30</v>
      </c>
      <c r="B1" s="3" t="str">
        <f>'Info '!C2</f>
        <v>JSC "VTB Bank (Georgia)"</v>
      </c>
    </row>
    <row r="2" spans="1:9" ht="13.2">
      <c r="A2" s="471" t="s">
        <v>31</v>
      </c>
      <c r="B2" s="507">
        <f>'1. key ratios '!B2</f>
        <v>45107</v>
      </c>
    </row>
    <row r="3" spans="1:9">
      <c r="A3" s="472" t="s">
        <v>550</v>
      </c>
    </row>
    <row r="4" spans="1:9">
      <c r="C4" s="511" t="s">
        <v>0</v>
      </c>
      <c r="D4" s="511" t="s">
        <v>1</v>
      </c>
      <c r="E4" s="511" t="s">
        <v>2</v>
      </c>
      <c r="F4" s="511" t="s">
        <v>3</v>
      </c>
      <c r="G4" s="511" t="s">
        <v>4</v>
      </c>
      <c r="H4" s="511" t="s">
        <v>5</v>
      </c>
      <c r="I4" s="511" t="s">
        <v>8</v>
      </c>
    </row>
    <row r="5" spans="1:9" ht="44.25" customHeight="1">
      <c r="A5" s="707" t="s">
        <v>551</v>
      </c>
      <c r="B5" s="708"/>
      <c r="C5" s="721" t="s">
        <v>552</v>
      </c>
      <c r="D5" s="721"/>
      <c r="E5" s="721" t="s">
        <v>553</v>
      </c>
      <c r="F5" s="721" t="s">
        <v>554</v>
      </c>
      <c r="G5" s="719" t="s">
        <v>555</v>
      </c>
      <c r="H5" s="719" t="s">
        <v>556</v>
      </c>
      <c r="I5" s="512" t="s">
        <v>557</v>
      </c>
    </row>
    <row r="6" spans="1:9" ht="60" customHeight="1">
      <c r="A6" s="711"/>
      <c r="B6" s="712"/>
      <c r="C6" s="500" t="s">
        <v>558</v>
      </c>
      <c r="D6" s="500" t="s">
        <v>559</v>
      </c>
      <c r="E6" s="721"/>
      <c r="F6" s="721"/>
      <c r="G6" s="720"/>
      <c r="H6" s="720"/>
      <c r="I6" s="512" t="s">
        <v>560</v>
      </c>
    </row>
    <row r="7" spans="1:9">
      <c r="A7" s="478">
        <v>1</v>
      </c>
      <c r="B7" s="473" t="s">
        <v>94</v>
      </c>
      <c r="C7" s="585"/>
      <c r="D7" s="585">
        <v>351</v>
      </c>
      <c r="E7" s="586"/>
      <c r="F7" s="586"/>
      <c r="G7" s="586"/>
      <c r="H7" s="585"/>
      <c r="I7" s="477">
        <f t="shared" ref="I7:I23" si="0">C7+D7-E7-F7-G7</f>
        <v>351</v>
      </c>
    </row>
    <row r="8" spans="1:9">
      <c r="A8" s="478">
        <v>2</v>
      </c>
      <c r="B8" s="473" t="s">
        <v>95</v>
      </c>
      <c r="C8" s="585"/>
      <c r="D8" s="585"/>
      <c r="E8" s="586"/>
      <c r="F8" s="586"/>
      <c r="G8" s="586"/>
      <c r="H8" s="585"/>
      <c r="I8" s="477">
        <f t="shared" si="0"/>
        <v>0</v>
      </c>
    </row>
    <row r="9" spans="1:9">
      <c r="A9" s="478">
        <v>3</v>
      </c>
      <c r="B9" s="473" t="s">
        <v>267</v>
      </c>
      <c r="C9" s="585"/>
      <c r="D9" s="585"/>
      <c r="E9" s="586"/>
      <c r="F9" s="586"/>
      <c r="G9" s="586"/>
      <c r="H9" s="585"/>
      <c r="I9" s="477">
        <f t="shared" si="0"/>
        <v>0</v>
      </c>
    </row>
    <row r="10" spans="1:9">
      <c r="A10" s="478">
        <v>4</v>
      </c>
      <c r="B10" s="473" t="s">
        <v>96</v>
      </c>
      <c r="C10" s="585"/>
      <c r="D10" s="585"/>
      <c r="E10" s="586"/>
      <c r="F10" s="586"/>
      <c r="G10" s="586"/>
      <c r="H10" s="585"/>
      <c r="I10" s="477">
        <f t="shared" si="0"/>
        <v>0</v>
      </c>
    </row>
    <row r="11" spans="1:9">
      <c r="A11" s="478">
        <v>5</v>
      </c>
      <c r="B11" s="473" t="s">
        <v>97</v>
      </c>
      <c r="C11" s="585"/>
      <c r="D11" s="585"/>
      <c r="E11" s="586"/>
      <c r="F11" s="586"/>
      <c r="G11" s="586"/>
      <c r="H11" s="585"/>
      <c r="I11" s="477">
        <f t="shared" si="0"/>
        <v>0</v>
      </c>
    </row>
    <row r="12" spans="1:9">
      <c r="A12" s="478">
        <v>6</v>
      </c>
      <c r="B12" s="473" t="s">
        <v>98</v>
      </c>
      <c r="C12" s="585"/>
      <c r="D12" s="585">
        <v>6432644</v>
      </c>
      <c r="E12" s="586"/>
      <c r="F12" s="586"/>
      <c r="G12" s="586"/>
      <c r="H12" s="585"/>
      <c r="I12" s="477">
        <f>C12+D12-E12-F12-G12</f>
        <v>6432644</v>
      </c>
    </row>
    <row r="13" spans="1:9">
      <c r="A13" s="478">
        <v>7</v>
      </c>
      <c r="B13" s="473" t="s">
        <v>99</v>
      </c>
      <c r="C13" s="585">
        <v>35643367.132299997</v>
      </c>
      <c r="D13" s="585">
        <v>161209005.1886</v>
      </c>
      <c r="E13" s="586">
        <v>16297237.807499999</v>
      </c>
      <c r="F13" s="586">
        <v>2279754.4246</v>
      </c>
      <c r="G13" s="586">
        <v>0</v>
      </c>
      <c r="H13" s="635">
        <v>0</v>
      </c>
      <c r="I13" s="477">
        <f t="shared" si="0"/>
        <v>178275380.08879998</v>
      </c>
    </row>
    <row r="14" spans="1:9">
      <c r="A14" s="478">
        <v>8</v>
      </c>
      <c r="B14" s="473" t="s">
        <v>100</v>
      </c>
      <c r="C14" s="585">
        <v>666889.47450000001</v>
      </c>
      <c r="D14" s="585">
        <v>0</v>
      </c>
      <c r="E14" s="586">
        <v>518769.76079999999</v>
      </c>
      <c r="F14" s="586">
        <v>0</v>
      </c>
      <c r="G14" s="586">
        <v>0</v>
      </c>
      <c r="H14" s="635">
        <v>0</v>
      </c>
      <c r="I14" s="477">
        <f t="shared" si="0"/>
        <v>148119.71370000002</v>
      </c>
    </row>
    <row r="15" spans="1:9">
      <c r="A15" s="478">
        <v>9</v>
      </c>
      <c r="B15" s="473" t="s">
        <v>101</v>
      </c>
      <c r="C15" s="585">
        <v>89430.617199999993</v>
      </c>
      <c r="D15" s="585">
        <v>6453554.7111</v>
      </c>
      <c r="E15" s="586">
        <v>75303.055600000007</v>
      </c>
      <c r="F15" s="586">
        <v>117825.2098</v>
      </c>
      <c r="G15" s="586">
        <v>0</v>
      </c>
      <c r="H15" s="635">
        <v>0</v>
      </c>
      <c r="I15" s="477">
        <f t="shared" si="0"/>
        <v>6349857.0629000003</v>
      </c>
    </row>
    <row r="16" spans="1:9">
      <c r="A16" s="478">
        <v>10</v>
      </c>
      <c r="B16" s="508" t="s">
        <v>561</v>
      </c>
      <c r="C16" s="585">
        <v>36278600.256800003</v>
      </c>
      <c r="D16" s="585">
        <v>49950843.403700002</v>
      </c>
      <c r="E16" s="586">
        <v>14230048.0337</v>
      </c>
      <c r="F16" s="586">
        <v>598980.01340000005</v>
      </c>
      <c r="G16" s="586">
        <v>0</v>
      </c>
      <c r="H16" s="635">
        <v>0</v>
      </c>
      <c r="I16" s="477">
        <f t="shared" si="0"/>
        <v>71400415.613399997</v>
      </c>
    </row>
    <row r="17" spans="1:9">
      <c r="A17" s="478">
        <v>11</v>
      </c>
      <c r="B17" s="473" t="s">
        <v>103</v>
      </c>
      <c r="C17" s="585">
        <v>0</v>
      </c>
      <c r="D17" s="585">
        <v>0</v>
      </c>
      <c r="E17" s="586">
        <v>0</v>
      </c>
      <c r="F17" s="586">
        <v>0</v>
      </c>
      <c r="G17" s="586">
        <v>0</v>
      </c>
      <c r="H17" s="635">
        <v>0</v>
      </c>
      <c r="I17" s="477">
        <f t="shared" si="0"/>
        <v>0</v>
      </c>
    </row>
    <row r="18" spans="1:9">
      <c r="A18" s="478">
        <v>12</v>
      </c>
      <c r="B18" s="473" t="s">
        <v>104</v>
      </c>
      <c r="C18" s="585"/>
      <c r="D18" s="585"/>
      <c r="E18" s="586"/>
      <c r="F18" s="586"/>
      <c r="G18" s="586"/>
      <c r="H18" s="635"/>
      <c r="I18" s="477">
        <f t="shared" si="0"/>
        <v>0</v>
      </c>
    </row>
    <row r="19" spans="1:9">
      <c r="A19" s="478">
        <v>13</v>
      </c>
      <c r="B19" s="473" t="s">
        <v>245</v>
      </c>
      <c r="C19" s="585"/>
      <c r="D19" s="585"/>
      <c r="E19" s="586"/>
      <c r="F19" s="586"/>
      <c r="G19" s="586"/>
      <c r="H19" s="635"/>
      <c r="I19" s="477">
        <f t="shared" si="0"/>
        <v>0</v>
      </c>
    </row>
    <row r="20" spans="1:9">
      <c r="A20" s="478">
        <v>14</v>
      </c>
      <c r="B20" s="473" t="s">
        <v>106</v>
      </c>
      <c r="C20" s="585">
        <v>27558689.9652</v>
      </c>
      <c r="D20" s="585">
        <v>208998396.03479999</v>
      </c>
      <c r="E20" s="586">
        <v>13784156.024600001</v>
      </c>
      <c r="F20" s="586">
        <v>41673.047599999998</v>
      </c>
      <c r="G20" s="586"/>
      <c r="H20" s="635">
        <v>659014.40000000014</v>
      </c>
      <c r="I20" s="477">
        <f t="shared" si="0"/>
        <v>222731256.9278</v>
      </c>
    </row>
    <row r="21" spans="1:9" s="513" customFormat="1">
      <c r="A21" s="479">
        <v>15</v>
      </c>
      <c r="B21" s="482" t="s">
        <v>107</v>
      </c>
      <c r="C21" s="584">
        <v>63958377.189199999</v>
      </c>
      <c r="D21" s="584">
        <v>383093950.93449998</v>
      </c>
      <c r="E21" s="584">
        <v>30675466.648499995</v>
      </c>
      <c r="F21" s="584">
        <v>2439252.682</v>
      </c>
      <c r="G21" s="584">
        <v>0</v>
      </c>
      <c r="H21" s="584">
        <v>659014.40000000014</v>
      </c>
      <c r="I21" s="477">
        <f>C21+D21-E21-F21-G21</f>
        <v>413937608.79319996</v>
      </c>
    </row>
    <row r="22" spans="1:9">
      <c r="A22" s="514">
        <v>16</v>
      </c>
      <c r="B22" s="515" t="s">
        <v>562</v>
      </c>
      <c r="C22" s="635">
        <v>36399687.223999999</v>
      </c>
      <c r="D22" s="635">
        <v>167662559.89970002</v>
      </c>
      <c r="E22" s="635">
        <v>16891310.623899996</v>
      </c>
      <c r="F22" s="635">
        <v>2397579.6343999999</v>
      </c>
      <c r="G22" s="586">
        <v>0</v>
      </c>
      <c r="H22" s="635">
        <v>0</v>
      </c>
      <c r="I22" s="477">
        <f>C22+D22-E22-F22-G22</f>
        <v>184773356.86540002</v>
      </c>
    </row>
    <row r="23" spans="1:9">
      <c r="A23" s="514">
        <v>17</v>
      </c>
      <c r="B23" s="515" t="s">
        <v>563</v>
      </c>
      <c r="C23" s="585"/>
      <c r="D23" s="635">
        <v>0</v>
      </c>
      <c r="E23" s="586"/>
      <c r="F23" s="586">
        <v>0</v>
      </c>
      <c r="G23" s="586"/>
      <c r="H23" s="585"/>
      <c r="I23" s="477">
        <f t="shared" si="0"/>
        <v>0</v>
      </c>
    </row>
    <row r="24" spans="1:9">
      <c r="I24" s="634">
        <f>I21-'7. LI1 '!C21</f>
        <v>14.071599960327148</v>
      </c>
    </row>
    <row r="26" spans="1:9" ht="36">
      <c r="B26" s="509" t="s">
        <v>690</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scale="44" orientation="landscape"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topLeftCell="A4" zoomScale="60" zoomScaleNormal="60" workbookViewId="0">
      <selection activeCell="H35" sqref="H35"/>
    </sheetView>
  </sheetViews>
  <sheetFormatPr defaultColWidth="9.109375" defaultRowHeight="12"/>
  <cols>
    <col min="1" max="1" width="11" style="480" bestFit="1" customWidth="1"/>
    <col min="2" max="2" width="93.44140625" style="480" customWidth="1"/>
    <col min="3" max="4" width="22" style="480" customWidth="1"/>
    <col min="5" max="5" width="14.88671875" style="480" bestFit="1" customWidth="1"/>
    <col min="6" max="6" width="15.109375" style="480" bestFit="1" customWidth="1"/>
    <col min="7" max="7" width="18.6640625" style="480" customWidth="1"/>
    <col min="8" max="8" width="22" style="480" customWidth="1"/>
    <col min="9" max="9" width="16.33203125" style="480" bestFit="1" customWidth="1"/>
    <col min="10" max="16384" width="9.109375" style="480"/>
  </cols>
  <sheetData>
    <row r="1" spans="1:9" ht="13.2">
      <c r="A1" s="470" t="s">
        <v>30</v>
      </c>
      <c r="B1" s="3" t="str">
        <f>'Info '!C2</f>
        <v>JSC "VTB Bank (Georgia)"</v>
      </c>
    </row>
    <row r="2" spans="1:9" ht="13.2">
      <c r="A2" s="471" t="s">
        <v>31</v>
      </c>
      <c r="B2" s="507">
        <f>'1. key ratios '!B2</f>
        <v>45107</v>
      </c>
    </row>
    <row r="3" spans="1:9">
      <c r="A3" s="472" t="s">
        <v>564</v>
      </c>
    </row>
    <row r="4" spans="1:9">
      <c r="C4" s="511" t="s">
        <v>0</v>
      </c>
      <c r="D4" s="511" t="s">
        <v>1</v>
      </c>
      <c r="E4" s="511" t="s">
        <v>2</v>
      </c>
      <c r="F4" s="511" t="s">
        <v>3</v>
      </c>
      <c r="G4" s="511" t="s">
        <v>4</v>
      </c>
      <c r="H4" s="511" t="s">
        <v>5</v>
      </c>
      <c r="I4" s="511" t="s">
        <v>8</v>
      </c>
    </row>
    <row r="5" spans="1:9" ht="46.5" customHeight="1">
      <c r="A5" s="707" t="s">
        <v>705</v>
      </c>
      <c r="B5" s="708"/>
      <c r="C5" s="721" t="s">
        <v>552</v>
      </c>
      <c r="D5" s="721"/>
      <c r="E5" s="721" t="s">
        <v>553</v>
      </c>
      <c r="F5" s="721" t="s">
        <v>554</v>
      </c>
      <c r="G5" s="719" t="s">
        <v>555</v>
      </c>
      <c r="H5" s="719" t="s">
        <v>556</v>
      </c>
      <c r="I5" s="512" t="s">
        <v>557</v>
      </c>
    </row>
    <row r="6" spans="1:9" ht="75" customHeight="1">
      <c r="A6" s="711"/>
      <c r="B6" s="712"/>
      <c r="C6" s="500" t="s">
        <v>558</v>
      </c>
      <c r="D6" s="500" t="s">
        <v>559</v>
      </c>
      <c r="E6" s="721"/>
      <c r="F6" s="721"/>
      <c r="G6" s="720"/>
      <c r="H6" s="720"/>
      <c r="I6" s="512" t="s">
        <v>560</v>
      </c>
    </row>
    <row r="7" spans="1:9">
      <c r="A7" s="476">
        <v>1</v>
      </c>
      <c r="B7" s="481" t="s">
        <v>695</v>
      </c>
      <c r="C7" s="585">
        <v>0</v>
      </c>
      <c r="D7" s="585">
        <v>351</v>
      </c>
      <c r="E7" s="585">
        <v>0</v>
      </c>
      <c r="F7" s="585">
        <v>0</v>
      </c>
      <c r="G7" s="585"/>
      <c r="H7" s="585">
        <v>0</v>
      </c>
      <c r="I7" s="591">
        <f t="shared" ref="I7:I34" si="0">C7+D7-E7-F7-G7</f>
        <v>351</v>
      </c>
    </row>
    <row r="8" spans="1:9">
      <c r="A8" s="476">
        <v>2</v>
      </c>
      <c r="B8" s="481" t="s">
        <v>565</v>
      </c>
      <c r="C8" s="585">
        <v>520131.85170000006</v>
      </c>
      <c r="D8" s="585">
        <v>15273149.627499998</v>
      </c>
      <c r="E8" s="585">
        <v>416679.33529999998</v>
      </c>
      <c r="F8" s="585">
        <v>162367.74030000006</v>
      </c>
      <c r="G8" s="585"/>
      <c r="H8" s="585">
        <v>0</v>
      </c>
      <c r="I8" s="591">
        <f t="shared" si="0"/>
        <v>15214234.403599998</v>
      </c>
    </row>
    <row r="9" spans="1:9">
      <c r="A9" s="476">
        <v>3</v>
      </c>
      <c r="B9" s="481" t="s">
        <v>566</v>
      </c>
      <c r="C9" s="585">
        <v>0</v>
      </c>
      <c r="D9" s="585">
        <v>0</v>
      </c>
      <c r="E9" s="585">
        <v>0</v>
      </c>
      <c r="F9" s="585">
        <v>0</v>
      </c>
      <c r="G9" s="585"/>
      <c r="H9" s="585">
        <v>0</v>
      </c>
      <c r="I9" s="591">
        <f t="shared" si="0"/>
        <v>0</v>
      </c>
    </row>
    <row r="10" spans="1:9">
      <c r="A10" s="476">
        <v>4</v>
      </c>
      <c r="B10" s="481" t="s">
        <v>696</v>
      </c>
      <c r="C10" s="585">
        <v>5677143.0265999995</v>
      </c>
      <c r="D10" s="585">
        <v>982685.81030000001</v>
      </c>
      <c r="E10" s="585">
        <v>1703142.9210999999</v>
      </c>
      <c r="F10" s="585">
        <v>19628.849600000001</v>
      </c>
      <c r="G10" s="585"/>
      <c r="H10" s="635">
        <v>0</v>
      </c>
      <c r="I10" s="591">
        <f t="shared" si="0"/>
        <v>4937057.0661999993</v>
      </c>
    </row>
    <row r="11" spans="1:9">
      <c r="A11" s="476">
        <v>5</v>
      </c>
      <c r="B11" s="481" t="s">
        <v>567</v>
      </c>
      <c r="C11" s="585">
        <v>0</v>
      </c>
      <c r="D11" s="585">
        <v>8891319.563000001</v>
      </c>
      <c r="E11" s="585">
        <v>63594.953500000003</v>
      </c>
      <c r="F11" s="585">
        <v>157686.7415</v>
      </c>
      <c r="G11" s="585"/>
      <c r="H11" s="635">
        <v>0</v>
      </c>
      <c r="I11" s="591">
        <f t="shared" si="0"/>
        <v>8670037.8680000007</v>
      </c>
    </row>
    <row r="12" spans="1:9">
      <c r="A12" s="476">
        <v>6</v>
      </c>
      <c r="B12" s="481" t="s">
        <v>568</v>
      </c>
      <c r="C12" s="585">
        <v>0</v>
      </c>
      <c r="D12" s="585">
        <v>0</v>
      </c>
      <c r="E12" s="585">
        <v>0</v>
      </c>
      <c r="F12" s="585">
        <v>0</v>
      </c>
      <c r="G12" s="585"/>
      <c r="H12" s="635">
        <v>0</v>
      </c>
      <c r="I12" s="591">
        <f t="shared" si="0"/>
        <v>0</v>
      </c>
    </row>
    <row r="13" spans="1:9">
      <c r="A13" s="476">
        <v>7</v>
      </c>
      <c r="B13" s="481" t="s">
        <v>569</v>
      </c>
      <c r="C13" s="585">
        <v>0</v>
      </c>
      <c r="D13" s="585">
        <v>0</v>
      </c>
      <c r="E13" s="585">
        <v>0</v>
      </c>
      <c r="F13" s="585">
        <v>0</v>
      </c>
      <c r="G13" s="585"/>
      <c r="H13" s="635">
        <v>0</v>
      </c>
      <c r="I13" s="591">
        <f t="shared" si="0"/>
        <v>0</v>
      </c>
    </row>
    <row r="14" spans="1:9">
      <c r="A14" s="476">
        <v>8</v>
      </c>
      <c r="B14" s="481" t="s">
        <v>570</v>
      </c>
      <c r="C14" s="585">
        <v>7923923.6100000003</v>
      </c>
      <c r="D14" s="585">
        <v>35804086.134400003</v>
      </c>
      <c r="E14" s="585">
        <v>2513469.2869000002</v>
      </c>
      <c r="F14" s="585">
        <v>648797.20299999998</v>
      </c>
      <c r="G14" s="585"/>
      <c r="H14" s="635">
        <v>0</v>
      </c>
      <c r="I14" s="591">
        <f t="shared" si="0"/>
        <v>40565743.254500002</v>
      </c>
    </row>
    <row r="15" spans="1:9">
      <c r="A15" s="476">
        <v>9</v>
      </c>
      <c r="B15" s="481" t="s">
        <v>571</v>
      </c>
      <c r="C15" s="585">
        <v>12571399.802100003</v>
      </c>
      <c r="D15" s="585">
        <v>18081097.682099998</v>
      </c>
      <c r="E15" s="585">
        <v>5887795.6897999998</v>
      </c>
      <c r="F15" s="585">
        <v>85373.549999999988</v>
      </c>
      <c r="G15" s="585"/>
      <c r="H15" s="635">
        <v>0</v>
      </c>
      <c r="I15" s="591">
        <f t="shared" si="0"/>
        <v>24679328.244399998</v>
      </c>
    </row>
    <row r="16" spans="1:9">
      <c r="A16" s="476">
        <v>10</v>
      </c>
      <c r="B16" s="481" t="s">
        <v>572</v>
      </c>
      <c r="C16" s="585">
        <v>0</v>
      </c>
      <c r="D16" s="585">
        <v>15454.01</v>
      </c>
      <c r="E16" s="585">
        <v>1538.66</v>
      </c>
      <c r="F16" s="585">
        <v>0</v>
      </c>
      <c r="G16" s="585"/>
      <c r="H16" s="635">
        <v>0</v>
      </c>
      <c r="I16" s="591">
        <f t="shared" si="0"/>
        <v>13915.35</v>
      </c>
    </row>
    <row r="17" spans="1:10">
      <c r="A17" s="476">
        <v>11</v>
      </c>
      <c r="B17" s="481" t="s">
        <v>573</v>
      </c>
      <c r="C17" s="585">
        <v>0</v>
      </c>
      <c r="D17" s="585">
        <v>0</v>
      </c>
      <c r="E17" s="585">
        <v>0</v>
      </c>
      <c r="F17" s="585">
        <v>0</v>
      </c>
      <c r="G17" s="585"/>
      <c r="H17" s="635">
        <v>0</v>
      </c>
      <c r="I17" s="591">
        <f t="shared" si="0"/>
        <v>0</v>
      </c>
    </row>
    <row r="18" spans="1:10">
      <c r="A18" s="476">
        <v>12</v>
      </c>
      <c r="B18" s="481" t="s">
        <v>574</v>
      </c>
      <c r="C18" s="585">
        <v>0</v>
      </c>
      <c r="D18" s="585">
        <v>6100064.8005999997</v>
      </c>
      <c r="E18" s="585">
        <v>0</v>
      </c>
      <c r="F18" s="585">
        <v>122001.29730000001</v>
      </c>
      <c r="G18" s="585"/>
      <c r="H18" s="635">
        <v>0</v>
      </c>
      <c r="I18" s="591">
        <f t="shared" si="0"/>
        <v>5978063.5033</v>
      </c>
    </row>
    <row r="19" spans="1:10">
      <c r="A19" s="476">
        <v>13</v>
      </c>
      <c r="B19" s="481" t="s">
        <v>575</v>
      </c>
      <c r="C19" s="585">
        <v>0</v>
      </c>
      <c r="D19" s="585">
        <v>3378922.0181999998</v>
      </c>
      <c r="E19" s="585">
        <v>337892.20980000001</v>
      </c>
      <c r="F19" s="585">
        <v>0</v>
      </c>
      <c r="G19" s="585"/>
      <c r="H19" s="635">
        <v>0</v>
      </c>
      <c r="I19" s="591">
        <f t="shared" si="0"/>
        <v>3041029.8084</v>
      </c>
    </row>
    <row r="20" spans="1:10">
      <c r="A20" s="476">
        <v>14</v>
      </c>
      <c r="B20" s="481" t="s">
        <v>576</v>
      </c>
      <c r="C20" s="585">
        <v>0</v>
      </c>
      <c r="D20" s="585">
        <v>34183075.871300004</v>
      </c>
      <c r="E20" s="585">
        <v>1039740.6052999999</v>
      </c>
      <c r="F20" s="585">
        <v>469744.70130000002</v>
      </c>
      <c r="G20" s="585"/>
      <c r="H20" s="635">
        <v>0</v>
      </c>
      <c r="I20" s="591">
        <f t="shared" si="0"/>
        <v>32673590.564700004</v>
      </c>
    </row>
    <row r="21" spans="1:10">
      <c r="A21" s="476">
        <v>15</v>
      </c>
      <c r="B21" s="481" t="s">
        <v>577</v>
      </c>
      <c r="C21" s="585">
        <v>0</v>
      </c>
      <c r="D21" s="585">
        <v>0</v>
      </c>
      <c r="E21" s="585">
        <v>0</v>
      </c>
      <c r="F21" s="585">
        <v>0</v>
      </c>
      <c r="G21" s="585"/>
      <c r="H21" s="635">
        <v>0</v>
      </c>
      <c r="I21" s="591">
        <f t="shared" si="0"/>
        <v>0</v>
      </c>
    </row>
    <row r="22" spans="1:10">
      <c r="A22" s="476">
        <v>16</v>
      </c>
      <c r="B22" s="481" t="s">
        <v>578</v>
      </c>
      <c r="C22" s="585">
        <v>0</v>
      </c>
      <c r="D22" s="585">
        <v>0</v>
      </c>
      <c r="E22" s="585">
        <v>0</v>
      </c>
      <c r="F22" s="585">
        <v>0</v>
      </c>
      <c r="G22" s="585"/>
      <c r="H22" s="635">
        <v>0</v>
      </c>
      <c r="I22" s="591">
        <f t="shared" si="0"/>
        <v>0</v>
      </c>
    </row>
    <row r="23" spans="1:10">
      <c r="A23" s="476">
        <v>17</v>
      </c>
      <c r="B23" s="481" t="s">
        <v>699</v>
      </c>
      <c r="C23" s="585">
        <v>2421482.7837</v>
      </c>
      <c r="D23" s="585">
        <v>26025103.887999997</v>
      </c>
      <c r="E23" s="585">
        <v>2477036.3983999998</v>
      </c>
      <c r="F23" s="585">
        <v>260000</v>
      </c>
      <c r="G23" s="585"/>
      <c r="H23" s="635">
        <v>0</v>
      </c>
      <c r="I23" s="591">
        <f t="shared" si="0"/>
        <v>25709550.273299996</v>
      </c>
    </row>
    <row r="24" spans="1:10">
      <c r="A24" s="476">
        <v>18</v>
      </c>
      <c r="B24" s="481" t="s">
        <v>579</v>
      </c>
      <c r="C24" s="585">
        <v>0</v>
      </c>
      <c r="D24" s="585">
        <v>0</v>
      </c>
      <c r="E24" s="585">
        <v>0</v>
      </c>
      <c r="F24" s="585">
        <v>0</v>
      </c>
      <c r="G24" s="585"/>
      <c r="H24" s="635">
        <v>0</v>
      </c>
      <c r="I24" s="591">
        <f t="shared" si="0"/>
        <v>0</v>
      </c>
    </row>
    <row r="25" spans="1:10">
      <c r="A25" s="476">
        <v>19</v>
      </c>
      <c r="B25" s="481" t="s">
        <v>580</v>
      </c>
      <c r="C25" s="585">
        <v>0</v>
      </c>
      <c r="D25" s="585">
        <v>1401188.79</v>
      </c>
      <c r="E25" s="585">
        <v>138360</v>
      </c>
      <c r="F25" s="585">
        <v>0</v>
      </c>
      <c r="G25" s="585"/>
      <c r="H25" s="635">
        <v>0</v>
      </c>
      <c r="I25" s="591">
        <f t="shared" si="0"/>
        <v>1262828.79</v>
      </c>
    </row>
    <row r="26" spans="1:10">
      <c r="A26" s="476">
        <v>20</v>
      </c>
      <c r="B26" s="481" t="s">
        <v>698</v>
      </c>
      <c r="C26" s="585">
        <v>0</v>
      </c>
      <c r="D26" s="585">
        <v>12078433.73</v>
      </c>
      <c r="E26" s="585">
        <v>0</v>
      </c>
      <c r="F26" s="585">
        <v>239769.69</v>
      </c>
      <c r="G26" s="585"/>
      <c r="H26" s="635">
        <v>0</v>
      </c>
      <c r="I26" s="591">
        <f t="shared" si="0"/>
        <v>11838664.040000001</v>
      </c>
      <c r="J26" s="483"/>
    </row>
    <row r="27" spans="1:10">
      <c r="A27" s="476">
        <v>21</v>
      </c>
      <c r="B27" s="481" t="s">
        <v>581</v>
      </c>
      <c r="C27" s="585">
        <v>0</v>
      </c>
      <c r="D27" s="585">
        <v>0</v>
      </c>
      <c r="E27" s="585">
        <v>0</v>
      </c>
      <c r="F27" s="585">
        <v>0</v>
      </c>
      <c r="G27" s="585"/>
      <c r="H27" s="635">
        <v>0</v>
      </c>
      <c r="I27" s="591">
        <f t="shared" si="0"/>
        <v>0</v>
      </c>
      <c r="J27" s="483"/>
    </row>
    <row r="28" spans="1:10">
      <c r="A28" s="476">
        <v>22</v>
      </c>
      <c r="B28" s="481" t="s">
        <v>582</v>
      </c>
      <c r="C28" s="585">
        <v>0</v>
      </c>
      <c r="D28" s="585">
        <v>0</v>
      </c>
      <c r="E28" s="585">
        <v>0</v>
      </c>
      <c r="F28" s="585">
        <v>0</v>
      </c>
      <c r="G28" s="585"/>
      <c r="H28" s="635">
        <v>0</v>
      </c>
      <c r="I28" s="591">
        <f t="shared" si="0"/>
        <v>0</v>
      </c>
      <c r="J28" s="483"/>
    </row>
    <row r="29" spans="1:10">
      <c r="A29" s="476">
        <v>23</v>
      </c>
      <c r="B29" s="481" t="s">
        <v>583</v>
      </c>
      <c r="C29" s="585">
        <v>7132552.6798999999</v>
      </c>
      <c r="D29" s="585">
        <v>5218671.8261000002</v>
      </c>
      <c r="E29" s="585">
        <v>2226565.804</v>
      </c>
      <c r="F29" s="585">
        <v>103881.20530000002</v>
      </c>
      <c r="G29" s="585"/>
      <c r="H29" s="635">
        <v>0</v>
      </c>
      <c r="I29" s="591">
        <f t="shared" si="0"/>
        <v>10020777.496700002</v>
      </c>
      <c r="J29" s="483"/>
    </row>
    <row r="30" spans="1:10">
      <c r="A30" s="476">
        <v>24</v>
      </c>
      <c r="B30" s="481" t="s">
        <v>697</v>
      </c>
      <c r="C30" s="585">
        <v>0</v>
      </c>
      <c r="D30" s="585">
        <v>5415386.6929000001</v>
      </c>
      <c r="E30" s="585">
        <v>0</v>
      </c>
      <c r="F30" s="585">
        <v>103850.88649999999</v>
      </c>
      <c r="G30" s="585"/>
      <c r="H30" s="635">
        <v>0</v>
      </c>
      <c r="I30" s="591">
        <f t="shared" si="0"/>
        <v>5311535.8064000001</v>
      </c>
      <c r="J30" s="483"/>
    </row>
    <row r="31" spans="1:10">
      <c r="A31" s="476">
        <v>25</v>
      </c>
      <c r="B31" s="481" t="s">
        <v>584</v>
      </c>
      <c r="C31" s="585">
        <v>0</v>
      </c>
      <c r="D31" s="585">
        <v>0</v>
      </c>
      <c r="E31" s="585">
        <v>0</v>
      </c>
      <c r="F31" s="585">
        <v>0</v>
      </c>
      <c r="G31" s="585"/>
      <c r="H31" s="635">
        <v>0</v>
      </c>
      <c r="I31" s="591">
        <f t="shared" si="0"/>
        <v>0</v>
      </c>
      <c r="J31" s="483"/>
    </row>
    <row r="32" spans="1:10">
      <c r="A32" s="476">
        <v>26</v>
      </c>
      <c r="B32" s="481" t="s">
        <v>694</v>
      </c>
      <c r="C32" s="585">
        <v>153053.47</v>
      </c>
      <c r="D32" s="585">
        <v>1246563.4545</v>
      </c>
      <c r="E32" s="585">
        <v>85494.76</v>
      </c>
      <c r="F32" s="585">
        <v>24477.769300000004</v>
      </c>
      <c r="G32" s="585"/>
      <c r="H32" s="635">
        <v>0</v>
      </c>
      <c r="I32" s="591">
        <f t="shared" si="0"/>
        <v>1289644.3951999999</v>
      </c>
      <c r="J32" s="483"/>
    </row>
    <row r="33" spans="1:10">
      <c r="A33" s="476">
        <v>27</v>
      </c>
      <c r="B33" s="476" t="s">
        <v>585</v>
      </c>
      <c r="C33" s="585">
        <v>27558689.9652</v>
      </c>
      <c r="D33" s="585">
        <v>208998396.03479999</v>
      </c>
      <c r="E33" s="585">
        <v>13784156.024600001</v>
      </c>
      <c r="F33" s="585">
        <v>41673.047599999998</v>
      </c>
      <c r="G33" s="585">
        <v>0</v>
      </c>
      <c r="H33" s="585">
        <v>659014.40000000014</v>
      </c>
      <c r="I33" s="591">
        <f t="shared" si="0"/>
        <v>222731256.9278</v>
      </c>
      <c r="J33" s="483"/>
    </row>
    <row r="34" spans="1:10">
      <c r="A34" s="476">
        <v>28</v>
      </c>
      <c r="B34" s="482" t="s">
        <v>107</v>
      </c>
      <c r="C34" s="583">
        <f>SUM(C7:C33)</f>
        <v>63958377.189199999</v>
      </c>
      <c r="D34" s="583">
        <f t="shared" ref="D34:H34" si="1">SUM(D7:D33)</f>
        <v>383093950.93369997</v>
      </c>
      <c r="E34" s="583">
        <f t="shared" si="1"/>
        <v>30675466.648699999</v>
      </c>
      <c r="F34" s="583">
        <f t="shared" si="1"/>
        <v>2439252.6817000001</v>
      </c>
      <c r="G34" s="583">
        <f t="shared" si="1"/>
        <v>0</v>
      </c>
      <c r="H34" s="583">
        <f t="shared" si="1"/>
        <v>659014.40000000014</v>
      </c>
      <c r="I34" s="643">
        <f t="shared" si="0"/>
        <v>413937608.79249996</v>
      </c>
      <c r="J34" s="483"/>
    </row>
    <row r="35" spans="1:10">
      <c r="A35" s="483"/>
      <c r="B35" s="483"/>
      <c r="C35" s="483"/>
      <c r="D35" s="483"/>
      <c r="E35" s="483"/>
      <c r="F35" s="483"/>
      <c r="G35" s="483"/>
      <c r="H35" s="625">
        <f>H34-'18. Assets by Exposure classes'!H21</f>
        <v>0</v>
      </c>
      <c r="I35" s="625">
        <f>I34-'18. Assets by Exposure classes'!I22-'18. Assets by Exposure classes'!I12-'18. Assets by Exposure classes'!I7-'18. Assets by Exposure classes'!I20</f>
        <v>-7.0005655288696289E-4</v>
      </c>
      <c r="J35" s="483"/>
    </row>
    <row r="36" spans="1:10">
      <c r="A36" s="483"/>
      <c r="B36" s="516"/>
      <c r="C36" s="483"/>
      <c r="D36" s="483"/>
      <c r="E36" s="483"/>
      <c r="F36" s="483"/>
      <c r="G36" s="483"/>
      <c r="H36" s="483"/>
      <c r="I36" s="483"/>
      <c r="J36" s="483"/>
    </row>
    <row r="37" spans="1:10">
      <c r="A37" s="483"/>
      <c r="B37" s="483"/>
      <c r="C37" s="483"/>
      <c r="D37" s="483"/>
      <c r="E37" s="483"/>
      <c r="F37" s="483"/>
      <c r="G37" s="483"/>
      <c r="H37" s="483"/>
      <c r="I37" s="483"/>
      <c r="J37" s="483"/>
    </row>
    <row r="38" spans="1:10">
      <c r="A38" s="483"/>
      <c r="B38" s="483"/>
      <c r="C38" s="483"/>
      <c r="D38" s="483"/>
      <c r="E38" s="483"/>
      <c r="F38" s="483"/>
      <c r="G38" s="483"/>
      <c r="H38" s="483"/>
      <c r="I38" s="483"/>
      <c r="J38" s="483"/>
    </row>
    <row r="39" spans="1:10">
      <c r="A39" s="483"/>
      <c r="B39" s="483"/>
      <c r="C39" s="483"/>
      <c r="D39" s="483"/>
      <c r="E39" s="483"/>
      <c r="F39" s="483"/>
      <c r="G39" s="483"/>
      <c r="H39" s="483"/>
      <c r="I39" s="483"/>
      <c r="J39" s="483"/>
    </row>
    <row r="40" spans="1:10">
      <c r="A40" s="483"/>
      <c r="B40" s="483"/>
      <c r="C40" s="483"/>
      <c r="D40" s="483"/>
      <c r="E40" s="483"/>
      <c r="F40" s="483"/>
      <c r="G40" s="483"/>
      <c r="H40" s="483"/>
      <c r="I40" s="483"/>
      <c r="J40" s="483"/>
    </row>
    <row r="41" spans="1:10">
      <c r="A41" s="483"/>
      <c r="B41" s="483"/>
      <c r="C41" s="483"/>
      <c r="D41" s="483"/>
      <c r="E41" s="483"/>
      <c r="F41" s="483"/>
      <c r="G41" s="483"/>
      <c r="H41" s="483"/>
      <c r="I41" s="483"/>
      <c r="J41" s="483"/>
    </row>
    <row r="42" spans="1:10">
      <c r="A42" s="517"/>
      <c r="B42" s="517"/>
      <c r="C42" s="483"/>
      <c r="D42" s="483"/>
      <c r="E42" s="483"/>
      <c r="F42" s="483"/>
      <c r="G42" s="483"/>
      <c r="H42" s="483"/>
      <c r="I42" s="483"/>
      <c r="J42" s="483"/>
    </row>
    <row r="43" spans="1:10">
      <c r="A43" s="517"/>
      <c r="B43" s="517"/>
      <c r="C43" s="483"/>
      <c r="D43" s="483"/>
      <c r="E43" s="483"/>
      <c r="F43" s="483"/>
      <c r="G43" s="483"/>
      <c r="H43" s="483"/>
      <c r="I43" s="483"/>
      <c r="J43" s="483"/>
    </row>
    <row r="44" spans="1:10">
      <c r="A44" s="483"/>
      <c r="B44" s="483"/>
      <c r="C44" s="483"/>
      <c r="D44" s="483"/>
      <c r="E44" s="483"/>
      <c r="F44" s="483"/>
      <c r="G44" s="483"/>
      <c r="H44" s="483"/>
      <c r="I44" s="483"/>
      <c r="J44" s="483"/>
    </row>
    <row r="45" spans="1:10">
      <c r="A45" s="483"/>
      <c r="B45" s="483"/>
      <c r="C45" s="483"/>
      <c r="D45" s="483"/>
      <c r="E45" s="483"/>
      <c r="F45" s="483"/>
      <c r="G45" s="483"/>
      <c r="H45" s="483"/>
      <c r="I45" s="483"/>
      <c r="J45" s="483"/>
    </row>
    <row r="46" spans="1:10">
      <c r="A46" s="483"/>
      <c r="B46" s="483"/>
      <c r="C46" s="483"/>
      <c r="D46" s="483"/>
      <c r="E46" s="483"/>
      <c r="F46" s="483"/>
      <c r="G46" s="483"/>
      <c r="H46" s="483"/>
      <c r="I46" s="483"/>
      <c r="J46" s="483"/>
    </row>
    <row r="47" spans="1:10">
      <c r="A47" s="483"/>
      <c r="B47" s="483"/>
      <c r="C47" s="483"/>
      <c r="D47" s="483"/>
      <c r="E47" s="483"/>
      <c r="F47" s="483"/>
      <c r="G47" s="483"/>
      <c r="H47" s="483"/>
      <c r="I47" s="483"/>
      <c r="J47" s="483"/>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scale="4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zoomScale="80" zoomScaleNormal="80" workbookViewId="0">
      <selection activeCell="C6" sqref="C6:D19"/>
    </sheetView>
  </sheetViews>
  <sheetFormatPr defaultColWidth="9.109375" defaultRowHeight="12"/>
  <cols>
    <col min="1" max="1" width="11.88671875" style="480" bestFit="1" customWidth="1"/>
    <col min="2" max="2" width="108" style="480" bestFit="1" customWidth="1"/>
    <col min="3" max="4" width="35.5546875" style="480" customWidth="1"/>
    <col min="5" max="5" width="12" style="480" bestFit="1" customWidth="1"/>
    <col min="6" max="16384" width="9.109375" style="480"/>
  </cols>
  <sheetData>
    <row r="1" spans="1:5" ht="13.2">
      <c r="A1" s="470" t="s">
        <v>30</v>
      </c>
      <c r="B1" s="3" t="str">
        <f>'Info '!C2</f>
        <v>JSC "VTB Bank (Georgia)"</v>
      </c>
    </row>
    <row r="2" spans="1:5" ht="13.2">
      <c r="A2" s="471" t="s">
        <v>31</v>
      </c>
      <c r="B2" s="633">
        <f>'1. key ratios '!B2</f>
        <v>45107</v>
      </c>
    </row>
    <row r="3" spans="1:5">
      <c r="A3" s="472" t="s">
        <v>586</v>
      </c>
    </row>
    <row r="5" spans="1:5" ht="24">
      <c r="A5" s="722" t="s">
        <v>587</v>
      </c>
      <c r="B5" s="722"/>
      <c r="C5" s="504" t="s">
        <v>588</v>
      </c>
      <c r="D5" s="504" t="s">
        <v>589</v>
      </c>
    </row>
    <row r="6" spans="1:5">
      <c r="A6" s="484">
        <v>1</v>
      </c>
      <c r="B6" s="485" t="s">
        <v>590</v>
      </c>
      <c r="C6" s="584">
        <v>19250064.738177992</v>
      </c>
      <c r="D6" s="584">
        <v>99140</v>
      </c>
    </row>
    <row r="7" spans="1:5">
      <c r="A7" s="486">
        <v>2</v>
      </c>
      <c r="B7" s="485" t="s">
        <v>591</v>
      </c>
      <c r="C7" s="584">
        <v>1510793.1499999994</v>
      </c>
      <c r="D7" s="585">
        <v>0</v>
      </c>
    </row>
    <row r="8" spans="1:5">
      <c r="A8" s="487">
        <v>2.1</v>
      </c>
      <c r="B8" s="488" t="s">
        <v>702</v>
      </c>
      <c r="C8" s="585">
        <v>0</v>
      </c>
      <c r="D8" s="585"/>
    </row>
    <row r="9" spans="1:5">
      <c r="A9" s="487">
        <v>2.2000000000000002</v>
      </c>
      <c r="B9" s="488" t="s">
        <v>700</v>
      </c>
      <c r="C9" s="585">
        <v>356274.9</v>
      </c>
      <c r="D9" s="585"/>
    </row>
    <row r="10" spans="1:5">
      <c r="A10" s="487">
        <v>2.2999999999999998</v>
      </c>
      <c r="B10" s="488" t="s">
        <v>592</v>
      </c>
      <c r="C10" s="585">
        <v>1154518.2499999995</v>
      </c>
      <c r="D10" s="585"/>
    </row>
    <row r="11" spans="1:5">
      <c r="A11" s="487">
        <v>2.4</v>
      </c>
      <c r="B11" s="488" t="s">
        <v>593</v>
      </c>
      <c r="C11" s="585"/>
      <c r="D11" s="585"/>
    </row>
    <row r="12" spans="1:5">
      <c r="A12" s="484">
        <v>3</v>
      </c>
      <c r="B12" s="485" t="s">
        <v>594</v>
      </c>
      <c r="C12" s="584">
        <v>1471967.6299780016</v>
      </c>
      <c r="D12" s="584">
        <v>99140</v>
      </c>
    </row>
    <row r="13" spans="1:5">
      <c r="A13" s="487">
        <v>3.1</v>
      </c>
      <c r="B13" s="488" t="s">
        <v>595</v>
      </c>
      <c r="C13" s="585">
        <v>0</v>
      </c>
      <c r="D13" s="585">
        <v>99140</v>
      </c>
      <c r="E13" s="626">
        <f>C13-'19. Assets by Risk Sectors'!H32</f>
        <v>0</v>
      </c>
    </row>
    <row r="14" spans="1:5">
      <c r="A14" s="487">
        <v>3.2</v>
      </c>
      <c r="B14" s="488" t="s">
        <v>596</v>
      </c>
      <c r="C14" s="585">
        <v>307434.32</v>
      </c>
      <c r="D14" s="585">
        <v>0</v>
      </c>
    </row>
    <row r="15" spans="1:5">
      <c r="A15" s="487">
        <v>3.3</v>
      </c>
      <c r="B15" s="488" t="s">
        <v>691</v>
      </c>
      <c r="C15" s="585">
        <v>46659.32</v>
      </c>
      <c r="D15" s="585"/>
    </row>
    <row r="16" spans="1:5">
      <c r="A16" s="487">
        <v>3.4</v>
      </c>
      <c r="B16" s="488" t="s">
        <v>701</v>
      </c>
      <c r="C16" s="585">
        <v>208508.34999999998</v>
      </c>
      <c r="D16" s="585"/>
    </row>
    <row r="17" spans="1:4">
      <c r="A17" s="486">
        <v>3.5</v>
      </c>
      <c r="B17" s="488" t="s">
        <v>597</v>
      </c>
      <c r="C17" s="585">
        <v>909365.63997800159</v>
      </c>
      <c r="D17" s="585"/>
    </row>
    <row r="18" spans="1:4">
      <c r="A18" s="487">
        <v>3.6</v>
      </c>
      <c r="B18" s="488" t="s">
        <v>598</v>
      </c>
      <c r="C18" s="585">
        <v>0</v>
      </c>
      <c r="D18" s="585"/>
    </row>
    <row r="19" spans="1:4">
      <c r="A19" s="489">
        <v>4</v>
      </c>
      <c r="B19" s="485" t="s">
        <v>599</v>
      </c>
      <c r="C19" s="584">
        <v>19288890.25819999</v>
      </c>
      <c r="D19" s="584">
        <v>0</v>
      </c>
    </row>
    <row r="20" spans="1:4">
      <c r="C20" s="587">
        <f>C19-SUM('19. Assets by Risk Sectors'!E7:E32)-SUM('19. Assets by Risk Sectors'!F7:F32)</f>
        <v>-9.7788870334625244E-9</v>
      </c>
      <c r="D20" s="588">
        <f>D19-'18. Assets by Exposure classes'!F23</f>
        <v>0</v>
      </c>
    </row>
    <row r="21" spans="1:4">
      <c r="C21" s="587"/>
      <c r="D21" s="588"/>
    </row>
    <row r="22" spans="1:4">
      <c r="C22" s="587"/>
      <c r="D22" s="588"/>
    </row>
  </sheetData>
  <mergeCells count="1">
    <mergeCell ref="A5:B5"/>
  </mergeCells>
  <pageMargins left="0.7" right="0.7" top="0.75" bottom="0.75" header="0.3" footer="0.3"/>
  <pageSetup scale="64" orientation="landscape"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showGridLines="0" zoomScale="80" zoomScaleNormal="80" workbookViewId="0">
      <selection activeCell="C7" sqref="C7:C19"/>
    </sheetView>
  </sheetViews>
  <sheetFormatPr defaultColWidth="9.109375" defaultRowHeight="12"/>
  <cols>
    <col min="1" max="1" width="11.88671875" style="480" bestFit="1" customWidth="1"/>
    <col min="2" max="2" width="124.6640625" style="480" customWidth="1"/>
    <col min="3" max="3" width="31.5546875" style="480" customWidth="1"/>
    <col min="4" max="4" width="39.109375" style="480" customWidth="1"/>
    <col min="5" max="5" width="11.33203125" style="480" bestFit="1" customWidth="1"/>
    <col min="6" max="16384" width="9.109375" style="480"/>
  </cols>
  <sheetData>
    <row r="1" spans="1:5" ht="13.2">
      <c r="A1" s="470" t="s">
        <v>30</v>
      </c>
      <c r="B1" s="3" t="str">
        <f>'Info '!C2</f>
        <v>JSC "VTB Bank (Georgia)"</v>
      </c>
    </row>
    <row r="2" spans="1:5" ht="13.2">
      <c r="A2" s="471" t="s">
        <v>31</v>
      </c>
      <c r="B2" s="633">
        <f>'1. key ratios '!B2</f>
        <v>45107</v>
      </c>
    </row>
    <row r="3" spans="1:5">
      <c r="A3" s="472" t="s">
        <v>600</v>
      </c>
    </row>
    <row r="4" spans="1:5">
      <c r="A4" s="472"/>
    </row>
    <row r="5" spans="1:5" ht="15" customHeight="1">
      <c r="A5" s="723" t="s">
        <v>703</v>
      </c>
      <c r="B5" s="724"/>
      <c r="C5" s="713" t="s">
        <v>601</v>
      </c>
      <c r="D5" s="727" t="s">
        <v>602</v>
      </c>
    </row>
    <row r="6" spans="1:5">
      <c r="A6" s="725"/>
      <c r="B6" s="726"/>
      <c r="C6" s="716"/>
      <c r="D6" s="727"/>
    </row>
    <row r="7" spans="1:5">
      <c r="A7" s="482">
        <v>1</v>
      </c>
      <c r="B7" s="482" t="s">
        <v>590</v>
      </c>
      <c r="C7" s="636">
        <v>35571276.485399999</v>
      </c>
      <c r="D7" s="589"/>
    </row>
    <row r="8" spans="1:5">
      <c r="A8" s="476">
        <v>2</v>
      </c>
      <c r="B8" s="476" t="s">
        <v>603</v>
      </c>
      <c r="C8" s="636">
        <v>392638.40379999997</v>
      </c>
      <c r="D8" s="589"/>
    </row>
    <row r="9" spans="1:5">
      <c r="A9" s="476">
        <v>3</v>
      </c>
      <c r="B9" s="490" t="s">
        <v>604</v>
      </c>
      <c r="C9" s="636">
        <v>485007.544099994</v>
      </c>
      <c r="D9" s="589"/>
    </row>
    <row r="10" spans="1:5">
      <c r="A10" s="476">
        <v>4</v>
      </c>
      <c r="B10" s="476" t="s">
        <v>605</v>
      </c>
      <c r="C10" s="644">
        <v>49235.209300000002</v>
      </c>
      <c r="D10" s="589"/>
    </row>
    <row r="11" spans="1:5">
      <c r="A11" s="476">
        <v>5</v>
      </c>
      <c r="B11" s="491" t="s">
        <v>606</v>
      </c>
      <c r="C11" s="636">
        <v>0</v>
      </c>
      <c r="D11" s="589"/>
    </row>
    <row r="12" spans="1:5">
      <c r="A12" s="476">
        <v>6</v>
      </c>
      <c r="B12" s="491" t="s">
        <v>607</v>
      </c>
      <c r="C12" s="636">
        <v>7914.94</v>
      </c>
      <c r="D12" s="589"/>
    </row>
    <row r="13" spans="1:5">
      <c r="A13" s="476">
        <v>7</v>
      </c>
      <c r="B13" s="491" t="s">
        <v>608</v>
      </c>
      <c r="C13" s="636">
        <v>41320.2693</v>
      </c>
      <c r="D13" s="589"/>
    </row>
    <row r="14" spans="1:5">
      <c r="A14" s="476">
        <v>8</v>
      </c>
      <c r="B14" s="491" t="s">
        <v>609</v>
      </c>
      <c r="C14" s="636">
        <v>0</v>
      </c>
      <c r="D14" s="586"/>
    </row>
    <row r="15" spans="1:5">
      <c r="A15" s="476">
        <v>9</v>
      </c>
      <c r="B15" s="491" t="s">
        <v>610</v>
      </c>
      <c r="C15" s="636">
        <v>0</v>
      </c>
      <c r="D15" s="586"/>
    </row>
    <row r="16" spans="1:5">
      <c r="A16" s="476">
        <v>10</v>
      </c>
      <c r="B16" s="491" t="s">
        <v>611</v>
      </c>
      <c r="C16" s="636">
        <v>0</v>
      </c>
      <c r="D16" s="589"/>
      <c r="E16" s="634">
        <f>C16-'18. Assets by Exposure classes'!H14</f>
        <v>0</v>
      </c>
    </row>
    <row r="17" spans="1:4">
      <c r="A17" s="476">
        <v>11</v>
      </c>
      <c r="B17" s="491" t="s">
        <v>612</v>
      </c>
      <c r="C17" s="636">
        <v>0</v>
      </c>
      <c r="D17" s="586"/>
    </row>
    <row r="18" spans="1:4">
      <c r="A18" s="476">
        <v>12</v>
      </c>
      <c r="B18" s="488" t="s">
        <v>708</v>
      </c>
      <c r="C18" s="636">
        <v>0</v>
      </c>
      <c r="D18" s="589"/>
    </row>
    <row r="19" spans="1:4">
      <c r="A19" s="482">
        <v>13</v>
      </c>
      <c r="B19" s="518" t="s">
        <v>599</v>
      </c>
      <c r="C19" s="637">
        <v>36399687.223999999</v>
      </c>
      <c r="D19" s="590"/>
    </row>
    <row r="20" spans="1:4">
      <c r="C20" s="588"/>
      <c r="D20" s="588"/>
    </row>
    <row r="22" spans="1:4">
      <c r="B22" s="470"/>
    </row>
    <row r="23" spans="1:4">
      <c r="B23" s="471"/>
      <c r="C23" s="647"/>
    </row>
    <row r="24" spans="1:4">
      <c r="B24" s="472"/>
    </row>
    <row r="25" spans="1:4">
      <c r="C25" s="647"/>
    </row>
    <row r="26" spans="1:4">
      <c r="C26" s="647"/>
    </row>
    <row r="28" spans="1:4">
      <c r="C28" s="647"/>
    </row>
  </sheetData>
  <mergeCells count="3">
    <mergeCell ref="A5:B6"/>
    <mergeCell ref="C5:C6"/>
    <mergeCell ref="D5:D6"/>
  </mergeCells>
  <pageMargins left="0.7" right="0.7" top="0.75" bottom="0.75" header="0.3" footer="0.3"/>
  <pageSetup paperSize="9" scale="6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9"/>
  <sheetViews>
    <sheetView showGridLines="0" zoomScale="60" zoomScaleNormal="60" workbookViewId="0">
      <selection activeCell="D22" sqref="D22"/>
    </sheetView>
  </sheetViews>
  <sheetFormatPr defaultColWidth="9.109375" defaultRowHeight="12"/>
  <cols>
    <col min="1" max="1" width="11.88671875" style="480" bestFit="1" customWidth="1"/>
    <col min="2" max="2" width="35.109375" style="480" customWidth="1"/>
    <col min="3" max="3" width="20.109375" style="480" bestFit="1" customWidth="1"/>
    <col min="4" max="4" width="15.6640625" style="480" bestFit="1" customWidth="1"/>
    <col min="5" max="5" width="22.33203125" style="480" customWidth="1"/>
    <col min="6" max="6" width="23.44140625" style="480" customWidth="1"/>
    <col min="7" max="7" width="14.5546875" style="480" bestFit="1" customWidth="1"/>
    <col min="8" max="11" width="22.33203125" style="480" customWidth="1"/>
    <col min="12" max="12" width="15.33203125" style="480" bestFit="1" customWidth="1"/>
    <col min="13" max="14" width="22.33203125" style="480" customWidth="1"/>
    <col min="15" max="15" width="23.33203125" style="480" bestFit="1" customWidth="1"/>
    <col min="16" max="16" width="21.6640625" style="480" bestFit="1" customWidth="1"/>
    <col min="17" max="19" width="19" style="480" bestFit="1" customWidth="1"/>
    <col min="20" max="20" width="16.109375" style="480" customWidth="1"/>
    <col min="21" max="21" width="21" style="480" customWidth="1"/>
    <col min="22" max="22" width="20" style="480" customWidth="1"/>
    <col min="23" max="16384" width="9.109375" style="480"/>
  </cols>
  <sheetData>
    <row r="1" spans="1:22" ht="13.2">
      <c r="A1" s="470" t="s">
        <v>30</v>
      </c>
      <c r="B1" s="3" t="str">
        <f>'Info '!C2</f>
        <v>JSC "VTB Bank (Georgia)"</v>
      </c>
    </row>
    <row r="2" spans="1:22" ht="13.2">
      <c r="A2" s="471" t="s">
        <v>31</v>
      </c>
      <c r="B2" s="507">
        <f>'1. key ratios '!B2</f>
        <v>45107</v>
      </c>
      <c r="C2" s="510"/>
    </row>
    <row r="3" spans="1:22">
      <c r="A3" s="472" t="s">
        <v>613</v>
      </c>
      <c r="C3" s="634">
        <f>C8-'24. Risk Sector'!C33</f>
        <v>0</v>
      </c>
    </row>
    <row r="4" spans="1:22">
      <c r="C4" s="634">
        <f>C8-'23. LTV'!C8</f>
        <v>0</v>
      </c>
    </row>
    <row r="5" spans="1:22" ht="15" customHeight="1">
      <c r="A5" s="713" t="s">
        <v>538</v>
      </c>
      <c r="B5" s="715"/>
      <c r="C5" s="730" t="s">
        <v>614</v>
      </c>
      <c r="D5" s="731"/>
      <c r="E5" s="731"/>
      <c r="F5" s="731"/>
      <c r="G5" s="731"/>
      <c r="H5" s="731"/>
      <c r="I5" s="731"/>
      <c r="J5" s="731"/>
      <c r="K5" s="731"/>
      <c r="L5" s="731"/>
      <c r="M5" s="731"/>
      <c r="N5" s="731"/>
      <c r="O5" s="731"/>
      <c r="P5" s="731"/>
      <c r="Q5" s="731"/>
      <c r="R5" s="731"/>
      <c r="S5" s="731"/>
      <c r="T5" s="731"/>
      <c r="U5" s="732"/>
      <c r="V5" s="519"/>
    </row>
    <row r="6" spans="1:22">
      <c r="A6" s="728"/>
      <c r="B6" s="729"/>
      <c r="C6" s="733" t="s">
        <v>107</v>
      </c>
      <c r="D6" s="735" t="s">
        <v>615</v>
      </c>
      <c r="E6" s="735"/>
      <c r="F6" s="720"/>
      <c r="G6" s="736" t="s">
        <v>616</v>
      </c>
      <c r="H6" s="737"/>
      <c r="I6" s="737"/>
      <c r="J6" s="737"/>
      <c r="K6" s="738"/>
      <c r="L6" s="506"/>
      <c r="M6" s="739" t="s">
        <v>617</v>
      </c>
      <c r="N6" s="739"/>
      <c r="O6" s="720"/>
      <c r="P6" s="720"/>
      <c r="Q6" s="720"/>
      <c r="R6" s="720"/>
      <c r="S6" s="720"/>
      <c r="T6" s="720"/>
      <c r="U6" s="720"/>
      <c r="V6" s="506"/>
    </row>
    <row r="7" spans="1:22" ht="24">
      <c r="A7" s="716"/>
      <c r="B7" s="718"/>
      <c r="C7" s="734"/>
      <c r="D7" s="520"/>
      <c r="E7" s="512" t="s">
        <v>618</v>
      </c>
      <c r="F7" s="512" t="s">
        <v>619</v>
      </c>
      <c r="G7" s="510"/>
      <c r="H7" s="512" t="s">
        <v>618</v>
      </c>
      <c r="I7" s="512" t="s">
        <v>620</v>
      </c>
      <c r="J7" s="512" t="s">
        <v>621</v>
      </c>
      <c r="K7" s="512" t="s">
        <v>622</v>
      </c>
      <c r="L7" s="505"/>
      <c r="M7" s="500" t="s">
        <v>623</v>
      </c>
      <c r="N7" s="512" t="s">
        <v>621</v>
      </c>
      <c r="O7" s="512" t="s">
        <v>624</v>
      </c>
      <c r="P7" s="512" t="s">
        <v>625</v>
      </c>
      <c r="Q7" s="512" t="s">
        <v>626</v>
      </c>
      <c r="R7" s="512" t="s">
        <v>627</v>
      </c>
      <c r="S7" s="512" t="s">
        <v>628</v>
      </c>
      <c r="T7" s="521" t="s">
        <v>629</v>
      </c>
      <c r="U7" s="512" t="s">
        <v>630</v>
      </c>
      <c r="V7" s="519"/>
    </row>
    <row r="8" spans="1:22">
      <c r="A8" s="522">
        <v>1</v>
      </c>
      <c r="B8" s="482" t="s">
        <v>631</v>
      </c>
      <c r="C8" s="784">
        <f>SUM(C9:C14)</f>
        <v>202569135.2644999</v>
      </c>
      <c r="D8" s="784">
        <f t="shared" ref="D8:U8" si="0">SUM(D9:D14)</f>
        <v>119918239.93449999</v>
      </c>
      <c r="E8" s="784">
        <f t="shared" si="0"/>
        <v>8000314.1778999995</v>
      </c>
      <c r="F8" s="784">
        <f t="shared" si="0"/>
        <v>29949000.162900001</v>
      </c>
      <c r="G8" s="784">
        <f t="shared" si="0"/>
        <v>46251208.105999999</v>
      </c>
      <c r="H8" s="784">
        <f t="shared" si="0"/>
        <v>35352.29</v>
      </c>
      <c r="I8" s="784">
        <f t="shared" si="0"/>
        <v>0</v>
      </c>
      <c r="J8" s="784">
        <f t="shared" si="0"/>
        <v>0</v>
      </c>
      <c r="K8" s="784">
        <f t="shared" si="0"/>
        <v>19126003.113199998</v>
      </c>
      <c r="L8" s="784">
        <f t="shared" si="0"/>
        <v>36399687.223999999</v>
      </c>
      <c r="M8" s="784">
        <f t="shared" si="0"/>
        <v>673292.3872</v>
      </c>
      <c r="N8" s="784">
        <f t="shared" si="0"/>
        <v>0</v>
      </c>
      <c r="O8" s="784">
        <f t="shared" si="0"/>
        <v>5910236.7745000003</v>
      </c>
      <c r="P8" s="784">
        <f t="shared" si="0"/>
        <v>18077833.3092</v>
      </c>
      <c r="Q8" s="784">
        <f t="shared" si="0"/>
        <v>9033740.1521000024</v>
      </c>
      <c r="R8" s="784">
        <f t="shared" si="0"/>
        <v>2659837.4309999999</v>
      </c>
      <c r="S8" s="784">
        <f t="shared" si="0"/>
        <v>0</v>
      </c>
      <c r="T8" s="784">
        <f t="shared" si="0"/>
        <v>0</v>
      </c>
      <c r="U8" s="784">
        <f t="shared" si="0"/>
        <v>379858.85</v>
      </c>
      <c r="V8" s="483"/>
    </row>
    <row r="9" spans="1:22">
      <c r="A9" s="476">
        <v>1.1000000000000001</v>
      </c>
      <c r="B9" s="502" t="s">
        <v>632</v>
      </c>
      <c r="C9" s="785"/>
      <c r="D9" s="786"/>
      <c r="E9" s="786"/>
      <c r="F9" s="786"/>
      <c r="G9" s="786"/>
      <c r="H9" s="786"/>
      <c r="I9" s="786"/>
      <c r="J9" s="786"/>
      <c r="K9" s="786"/>
      <c r="L9" s="786"/>
      <c r="M9" s="786"/>
      <c r="N9" s="786"/>
      <c r="O9" s="786"/>
      <c r="P9" s="786"/>
      <c r="Q9" s="786"/>
      <c r="R9" s="786"/>
      <c r="S9" s="786"/>
      <c r="T9" s="786"/>
      <c r="U9" s="786"/>
      <c r="V9" s="483"/>
    </row>
    <row r="10" spans="1:22">
      <c r="A10" s="476">
        <v>1.2</v>
      </c>
      <c r="B10" s="502" t="s">
        <v>633</v>
      </c>
      <c r="C10" s="785"/>
      <c r="D10" s="786"/>
      <c r="E10" s="786"/>
      <c r="F10" s="786"/>
      <c r="G10" s="786"/>
      <c r="H10" s="786"/>
      <c r="I10" s="786"/>
      <c r="J10" s="786"/>
      <c r="K10" s="786"/>
      <c r="L10" s="786"/>
      <c r="M10" s="786"/>
      <c r="N10" s="786"/>
      <c r="O10" s="786"/>
      <c r="P10" s="786"/>
      <c r="Q10" s="786"/>
      <c r="R10" s="786"/>
      <c r="S10" s="786"/>
      <c r="T10" s="786"/>
      <c r="U10" s="786"/>
      <c r="V10" s="483"/>
    </row>
    <row r="11" spans="1:22">
      <c r="A11" s="476">
        <v>1.3</v>
      </c>
      <c r="B11" s="502" t="s">
        <v>634</v>
      </c>
      <c r="C11" s="785"/>
      <c r="D11" s="786"/>
      <c r="E11" s="786"/>
      <c r="F11" s="786"/>
      <c r="G11" s="786"/>
      <c r="H11" s="786"/>
      <c r="I11" s="786"/>
      <c r="J11" s="786"/>
      <c r="K11" s="786"/>
      <c r="L11" s="786"/>
      <c r="M11" s="786"/>
      <c r="N11" s="786"/>
      <c r="O11" s="786"/>
      <c r="P11" s="786"/>
      <c r="Q11" s="786"/>
      <c r="R11" s="786"/>
      <c r="S11" s="786"/>
      <c r="T11" s="786"/>
      <c r="U11" s="786"/>
      <c r="V11" s="483"/>
    </row>
    <row r="12" spans="1:22">
      <c r="A12" s="476">
        <v>1.4</v>
      </c>
      <c r="B12" s="502" t="s">
        <v>635</v>
      </c>
      <c r="C12" s="785">
        <v>351150.48</v>
      </c>
      <c r="D12" s="786">
        <v>351150.48</v>
      </c>
      <c r="E12" s="786">
        <v>0</v>
      </c>
      <c r="F12" s="786">
        <v>351150.48</v>
      </c>
      <c r="G12" s="786">
        <v>0</v>
      </c>
      <c r="H12" s="786">
        <v>0</v>
      </c>
      <c r="I12" s="786">
        <v>0</v>
      </c>
      <c r="J12" s="786">
        <v>0</v>
      </c>
      <c r="K12" s="786">
        <v>0</v>
      </c>
      <c r="L12" s="786">
        <v>0</v>
      </c>
      <c r="M12" s="786">
        <v>0</v>
      </c>
      <c r="N12" s="786">
        <v>0</v>
      </c>
      <c r="O12" s="786">
        <v>0</v>
      </c>
      <c r="P12" s="786">
        <v>0</v>
      </c>
      <c r="Q12" s="786">
        <v>0</v>
      </c>
      <c r="R12" s="786">
        <v>0</v>
      </c>
      <c r="S12" s="786">
        <v>0</v>
      </c>
      <c r="T12" s="786">
        <v>0</v>
      </c>
      <c r="U12" s="786">
        <v>0</v>
      </c>
      <c r="V12" s="483"/>
    </row>
    <row r="13" spans="1:22">
      <c r="A13" s="476">
        <v>1.5</v>
      </c>
      <c r="B13" s="502" t="s">
        <v>636</v>
      </c>
      <c r="C13" s="785">
        <v>190793831.94459993</v>
      </c>
      <c r="D13" s="786">
        <v>109434815.3263</v>
      </c>
      <c r="E13" s="786">
        <v>7976446.7578999996</v>
      </c>
      <c r="F13" s="786">
        <v>28463693.9529</v>
      </c>
      <c r="G13" s="786">
        <v>45632514.715999998</v>
      </c>
      <c r="H13" s="786">
        <v>0</v>
      </c>
      <c r="I13" s="786">
        <v>0</v>
      </c>
      <c r="J13" s="786">
        <v>0</v>
      </c>
      <c r="K13" s="786">
        <v>19126003.113199998</v>
      </c>
      <c r="L13" s="786">
        <v>35726501.9023</v>
      </c>
      <c r="M13" s="786">
        <v>585209.12</v>
      </c>
      <c r="N13" s="786">
        <v>0</v>
      </c>
      <c r="O13" s="786">
        <v>5748814.71</v>
      </c>
      <c r="P13" s="786">
        <v>17842802.0392</v>
      </c>
      <c r="Q13" s="786">
        <v>8889838.6021000016</v>
      </c>
      <c r="R13" s="786">
        <v>2659837.4309999999</v>
      </c>
      <c r="S13" s="786">
        <v>0</v>
      </c>
      <c r="T13" s="786">
        <v>0</v>
      </c>
      <c r="U13" s="786">
        <v>124000</v>
      </c>
      <c r="V13" s="483"/>
    </row>
    <row r="14" spans="1:22">
      <c r="A14" s="476">
        <v>1.6</v>
      </c>
      <c r="B14" s="502" t="s">
        <v>637</v>
      </c>
      <c r="C14" s="785">
        <v>11424152.839899993</v>
      </c>
      <c r="D14" s="786">
        <v>10132274.128199996</v>
      </c>
      <c r="E14" s="786">
        <v>23867.420000000002</v>
      </c>
      <c r="F14" s="786">
        <v>1134155.73</v>
      </c>
      <c r="G14" s="786">
        <v>618693.38999999978</v>
      </c>
      <c r="H14" s="786">
        <v>35352.29</v>
      </c>
      <c r="I14" s="786">
        <v>0</v>
      </c>
      <c r="J14" s="786">
        <v>0</v>
      </c>
      <c r="K14" s="786">
        <v>0</v>
      </c>
      <c r="L14" s="786">
        <v>673185.32169999997</v>
      </c>
      <c r="M14" s="786">
        <v>88083.267200000002</v>
      </c>
      <c r="N14" s="786">
        <v>0</v>
      </c>
      <c r="O14" s="786">
        <v>161422.06450000001</v>
      </c>
      <c r="P14" s="786">
        <v>235031.27000000002</v>
      </c>
      <c r="Q14" s="786">
        <v>143901.54999999999</v>
      </c>
      <c r="R14" s="786">
        <v>0</v>
      </c>
      <c r="S14" s="786">
        <v>0</v>
      </c>
      <c r="T14" s="786">
        <v>0</v>
      </c>
      <c r="U14" s="786">
        <v>255858.84999999998</v>
      </c>
      <c r="V14" s="483"/>
    </row>
    <row r="15" spans="1:22">
      <c r="A15" s="522">
        <v>2</v>
      </c>
      <c r="B15" s="482" t="s">
        <v>638</v>
      </c>
      <c r="C15" s="784">
        <f>SUM(C16:C21)</f>
        <v>0</v>
      </c>
      <c r="D15" s="784">
        <f>SUM(D16:D21)</f>
        <v>0</v>
      </c>
      <c r="E15" s="784">
        <f t="shared" ref="E15:U15" si="1">SUM(E16:E21)</f>
        <v>0</v>
      </c>
      <c r="F15" s="784">
        <f t="shared" si="1"/>
        <v>0</v>
      </c>
      <c r="G15" s="784">
        <f t="shared" si="1"/>
        <v>0</v>
      </c>
      <c r="H15" s="784">
        <f t="shared" si="1"/>
        <v>0</v>
      </c>
      <c r="I15" s="784">
        <f t="shared" si="1"/>
        <v>0</v>
      </c>
      <c r="J15" s="784">
        <f t="shared" si="1"/>
        <v>0</v>
      </c>
      <c r="K15" s="784">
        <f t="shared" si="1"/>
        <v>0</v>
      </c>
      <c r="L15" s="784">
        <f t="shared" si="1"/>
        <v>0</v>
      </c>
      <c r="M15" s="784">
        <f t="shared" si="1"/>
        <v>0</v>
      </c>
      <c r="N15" s="784">
        <f t="shared" si="1"/>
        <v>0</v>
      </c>
      <c r="O15" s="784">
        <f t="shared" si="1"/>
        <v>0</v>
      </c>
      <c r="P15" s="784">
        <f t="shared" si="1"/>
        <v>0</v>
      </c>
      <c r="Q15" s="784">
        <f t="shared" si="1"/>
        <v>0</v>
      </c>
      <c r="R15" s="784">
        <f t="shared" si="1"/>
        <v>0</v>
      </c>
      <c r="S15" s="784">
        <f t="shared" si="1"/>
        <v>0</v>
      </c>
      <c r="T15" s="784">
        <f t="shared" si="1"/>
        <v>0</v>
      </c>
      <c r="U15" s="784">
        <f t="shared" si="1"/>
        <v>0</v>
      </c>
      <c r="V15" s="483"/>
    </row>
    <row r="16" spans="1:22">
      <c r="A16" s="476">
        <v>2.1</v>
      </c>
      <c r="B16" s="502" t="s">
        <v>632</v>
      </c>
      <c r="C16" s="785"/>
      <c r="D16" s="787"/>
      <c r="E16" s="786"/>
      <c r="F16" s="786"/>
      <c r="G16" s="786"/>
      <c r="H16" s="786"/>
      <c r="I16" s="786"/>
      <c r="J16" s="786"/>
      <c r="K16" s="786"/>
      <c r="L16" s="786"/>
      <c r="M16" s="786"/>
      <c r="N16" s="786"/>
      <c r="O16" s="786"/>
      <c r="P16" s="786"/>
      <c r="Q16" s="786"/>
      <c r="R16" s="786"/>
      <c r="S16" s="786"/>
      <c r="T16" s="786"/>
      <c r="U16" s="786"/>
      <c r="V16" s="483"/>
    </row>
    <row r="17" spans="1:22">
      <c r="A17" s="476">
        <v>2.2000000000000002</v>
      </c>
      <c r="B17" s="502" t="s">
        <v>633</v>
      </c>
      <c r="C17" s="785"/>
      <c r="D17" s="787"/>
      <c r="E17" s="786"/>
      <c r="F17" s="786"/>
      <c r="G17" s="786"/>
      <c r="H17" s="786"/>
      <c r="I17" s="786"/>
      <c r="J17" s="786"/>
      <c r="K17" s="786"/>
      <c r="L17" s="786"/>
      <c r="M17" s="786"/>
      <c r="N17" s="786"/>
      <c r="O17" s="786"/>
      <c r="P17" s="786"/>
      <c r="Q17" s="786"/>
      <c r="R17" s="786"/>
      <c r="S17" s="786"/>
      <c r="T17" s="786"/>
      <c r="U17" s="786"/>
      <c r="V17" s="483"/>
    </row>
    <row r="18" spans="1:22">
      <c r="A18" s="476">
        <v>2.2999999999999998</v>
      </c>
      <c r="B18" s="502" t="s">
        <v>634</v>
      </c>
      <c r="C18" s="785"/>
      <c r="D18" s="786"/>
      <c r="E18" s="786"/>
      <c r="F18" s="786"/>
      <c r="G18" s="786"/>
      <c r="H18" s="786"/>
      <c r="I18" s="786"/>
      <c r="J18" s="786"/>
      <c r="K18" s="786"/>
      <c r="L18" s="786"/>
      <c r="M18" s="786"/>
      <c r="N18" s="786"/>
      <c r="O18" s="786"/>
      <c r="P18" s="786"/>
      <c r="Q18" s="786"/>
      <c r="R18" s="786"/>
      <c r="S18" s="786"/>
      <c r="T18" s="786"/>
      <c r="U18" s="786"/>
      <c r="V18" s="483"/>
    </row>
    <row r="19" spans="1:22">
      <c r="A19" s="476">
        <v>2.4</v>
      </c>
      <c r="B19" s="502" t="s">
        <v>635</v>
      </c>
      <c r="C19" s="785">
        <f>'[4]18. Assets by Exposure classes'!F23/0.02</f>
        <v>0</v>
      </c>
      <c r="D19" s="787">
        <f>C19</f>
        <v>0</v>
      </c>
      <c r="E19" s="786"/>
      <c r="F19" s="786"/>
      <c r="G19" s="786"/>
      <c r="H19" s="786"/>
      <c r="I19" s="786"/>
      <c r="J19" s="786"/>
      <c r="K19" s="786"/>
      <c r="L19" s="786"/>
      <c r="M19" s="786"/>
      <c r="N19" s="786"/>
      <c r="O19" s="786"/>
      <c r="P19" s="786"/>
      <c r="Q19" s="786"/>
      <c r="R19" s="786"/>
      <c r="S19" s="786"/>
      <c r="T19" s="786"/>
      <c r="U19" s="786"/>
      <c r="V19" s="483"/>
    </row>
    <row r="20" spans="1:22">
      <c r="A20" s="476">
        <v>2.5</v>
      </c>
      <c r="B20" s="502" t="s">
        <v>636</v>
      </c>
      <c r="C20" s="785"/>
      <c r="D20" s="787"/>
      <c r="E20" s="786"/>
      <c r="F20" s="786"/>
      <c r="G20" s="786"/>
      <c r="H20" s="786"/>
      <c r="I20" s="786"/>
      <c r="J20" s="786"/>
      <c r="K20" s="786"/>
      <c r="L20" s="786"/>
      <c r="M20" s="786"/>
      <c r="N20" s="786"/>
      <c r="O20" s="786"/>
      <c r="P20" s="786"/>
      <c r="Q20" s="786"/>
      <c r="R20" s="786"/>
      <c r="S20" s="786"/>
      <c r="T20" s="786"/>
      <c r="U20" s="786"/>
      <c r="V20" s="483"/>
    </row>
    <row r="21" spans="1:22">
      <c r="A21" s="476">
        <v>2.6</v>
      </c>
      <c r="B21" s="502" t="s">
        <v>637</v>
      </c>
      <c r="C21" s="785"/>
      <c r="D21" s="786"/>
      <c r="E21" s="786"/>
      <c r="F21" s="786"/>
      <c r="G21" s="786"/>
      <c r="H21" s="786"/>
      <c r="I21" s="786"/>
      <c r="J21" s="786"/>
      <c r="K21" s="786"/>
      <c r="L21" s="786"/>
      <c r="M21" s="786"/>
      <c r="N21" s="786"/>
      <c r="O21" s="786"/>
      <c r="P21" s="786"/>
      <c r="Q21" s="786"/>
      <c r="R21" s="786"/>
      <c r="S21" s="786"/>
      <c r="T21" s="786"/>
      <c r="U21" s="786"/>
      <c r="V21" s="483"/>
    </row>
    <row r="22" spans="1:22">
      <c r="A22" s="522">
        <v>3</v>
      </c>
      <c r="B22" s="482" t="s">
        <v>693</v>
      </c>
      <c r="C22" s="784">
        <f>SUM(C23:C28)</f>
        <v>24669310.386100002</v>
      </c>
      <c r="D22" s="784">
        <f>SUM(D23:D28)</f>
        <v>2972096</v>
      </c>
      <c r="E22" s="784">
        <f t="shared" ref="E22:U22" si="2">SUM(E23:E28)</f>
        <v>0</v>
      </c>
      <c r="F22" s="788">
        <f t="shared" si="2"/>
        <v>0</v>
      </c>
      <c r="G22" s="784">
        <f t="shared" si="2"/>
        <v>0</v>
      </c>
      <c r="H22" s="788">
        <f t="shared" si="2"/>
        <v>0</v>
      </c>
      <c r="I22" s="788">
        <f t="shared" si="2"/>
        <v>0</v>
      </c>
      <c r="J22" s="788">
        <f t="shared" si="2"/>
        <v>0</v>
      </c>
      <c r="K22" s="788">
        <f t="shared" si="2"/>
        <v>0</v>
      </c>
      <c r="L22" s="784">
        <f t="shared" si="2"/>
        <v>120000</v>
      </c>
      <c r="M22" s="788">
        <f t="shared" si="2"/>
        <v>0</v>
      </c>
      <c r="N22" s="788">
        <f t="shared" si="2"/>
        <v>0</v>
      </c>
      <c r="O22" s="788">
        <f t="shared" si="2"/>
        <v>0</v>
      </c>
      <c r="P22" s="788">
        <f t="shared" si="2"/>
        <v>0</v>
      </c>
      <c r="Q22" s="788">
        <f t="shared" si="2"/>
        <v>0</v>
      </c>
      <c r="R22" s="788">
        <f t="shared" si="2"/>
        <v>0</v>
      </c>
      <c r="S22" s="788">
        <f t="shared" si="2"/>
        <v>0</v>
      </c>
      <c r="T22" s="788">
        <f t="shared" si="2"/>
        <v>0</v>
      </c>
      <c r="U22" s="784">
        <f t="shared" si="2"/>
        <v>0</v>
      </c>
      <c r="V22" s="483"/>
    </row>
    <row r="23" spans="1:22">
      <c r="A23" s="476">
        <v>3.1</v>
      </c>
      <c r="B23" s="502" t="s">
        <v>632</v>
      </c>
      <c r="C23" s="785"/>
      <c r="D23" s="786"/>
      <c r="E23" s="788"/>
      <c r="F23" s="788"/>
      <c r="G23" s="786"/>
      <c r="H23" s="788"/>
      <c r="I23" s="788"/>
      <c r="J23" s="788"/>
      <c r="K23" s="788"/>
      <c r="L23" s="786"/>
      <c r="M23" s="788"/>
      <c r="N23" s="788"/>
      <c r="O23" s="788"/>
      <c r="P23" s="788"/>
      <c r="Q23" s="788"/>
      <c r="R23" s="788"/>
      <c r="S23" s="788"/>
      <c r="T23" s="788"/>
      <c r="U23" s="786"/>
      <c r="V23" s="483"/>
    </row>
    <row r="24" spans="1:22">
      <c r="A24" s="476">
        <v>3.2</v>
      </c>
      <c r="B24" s="502" t="s">
        <v>633</v>
      </c>
      <c r="C24" s="785"/>
      <c r="D24" s="786"/>
      <c r="E24" s="788"/>
      <c r="F24" s="788"/>
      <c r="G24" s="786"/>
      <c r="H24" s="788"/>
      <c r="I24" s="788"/>
      <c r="J24" s="788"/>
      <c r="K24" s="788"/>
      <c r="L24" s="786"/>
      <c r="M24" s="788"/>
      <c r="N24" s="788"/>
      <c r="O24" s="788"/>
      <c r="P24" s="788"/>
      <c r="Q24" s="788"/>
      <c r="R24" s="788"/>
      <c r="S24" s="788"/>
      <c r="T24" s="788"/>
      <c r="U24" s="786"/>
      <c r="V24" s="483"/>
    </row>
    <row r="25" spans="1:22">
      <c r="A25" s="476">
        <v>3.3</v>
      </c>
      <c r="B25" s="502" t="s">
        <v>634</v>
      </c>
      <c r="C25" s="785"/>
      <c r="D25" s="786"/>
      <c r="E25" s="788"/>
      <c r="F25" s="788"/>
      <c r="G25" s="786"/>
      <c r="H25" s="788"/>
      <c r="I25" s="788"/>
      <c r="J25" s="788"/>
      <c r="K25" s="788"/>
      <c r="L25" s="786"/>
      <c r="M25" s="788"/>
      <c r="N25" s="788"/>
      <c r="O25" s="788"/>
      <c r="P25" s="788"/>
      <c r="Q25" s="788"/>
      <c r="R25" s="788"/>
      <c r="S25" s="788"/>
      <c r="T25" s="788"/>
      <c r="U25" s="786"/>
      <c r="V25" s="483"/>
    </row>
    <row r="26" spans="1:22">
      <c r="A26" s="476">
        <v>3.4</v>
      </c>
      <c r="B26" s="502" t="s">
        <v>635</v>
      </c>
      <c r="C26" s="785">
        <v>24651867.7161</v>
      </c>
      <c r="D26" s="786">
        <v>2972096</v>
      </c>
      <c r="E26" s="788"/>
      <c r="F26" s="788"/>
      <c r="G26" s="786">
        <v>0</v>
      </c>
      <c r="H26" s="788"/>
      <c r="I26" s="788"/>
      <c r="J26" s="788"/>
      <c r="K26" s="788"/>
      <c r="L26" s="786">
        <v>0</v>
      </c>
      <c r="M26" s="788"/>
      <c r="N26" s="788"/>
      <c r="O26" s="788"/>
      <c r="P26" s="788"/>
      <c r="Q26" s="788"/>
      <c r="R26" s="788"/>
      <c r="S26" s="788"/>
      <c r="T26" s="788"/>
      <c r="U26" s="786">
        <v>0</v>
      </c>
      <c r="V26" s="483"/>
    </row>
    <row r="27" spans="1:22">
      <c r="A27" s="476">
        <v>3.5</v>
      </c>
      <c r="B27" s="502" t="s">
        <v>636</v>
      </c>
      <c r="C27" s="785">
        <v>17442.669999999998</v>
      </c>
      <c r="D27" s="786">
        <v>0</v>
      </c>
      <c r="E27" s="788"/>
      <c r="F27" s="788"/>
      <c r="G27" s="786">
        <v>0</v>
      </c>
      <c r="H27" s="788"/>
      <c r="I27" s="788"/>
      <c r="J27" s="788"/>
      <c r="K27" s="788"/>
      <c r="L27" s="786">
        <v>120000</v>
      </c>
      <c r="M27" s="788"/>
      <c r="N27" s="788"/>
      <c r="O27" s="788"/>
      <c r="P27" s="788"/>
      <c r="Q27" s="788"/>
      <c r="R27" s="788"/>
      <c r="S27" s="788"/>
      <c r="T27" s="788"/>
      <c r="U27" s="786">
        <v>0</v>
      </c>
      <c r="V27" s="483"/>
    </row>
    <row r="28" spans="1:22">
      <c r="A28" s="476">
        <v>3.6</v>
      </c>
      <c r="B28" s="502" t="s">
        <v>637</v>
      </c>
      <c r="C28" s="785"/>
      <c r="D28" s="786"/>
      <c r="E28" s="788"/>
      <c r="F28" s="788"/>
      <c r="G28" s="786">
        <v>0</v>
      </c>
      <c r="H28" s="788"/>
      <c r="I28" s="788"/>
      <c r="J28" s="788"/>
      <c r="K28" s="788"/>
      <c r="L28" s="786">
        <v>0</v>
      </c>
      <c r="M28" s="788"/>
      <c r="N28" s="788"/>
      <c r="O28" s="788"/>
      <c r="P28" s="788"/>
      <c r="Q28" s="788"/>
      <c r="R28" s="788"/>
      <c r="S28" s="788"/>
      <c r="T28" s="788"/>
      <c r="U28" s="786">
        <v>0</v>
      </c>
      <c r="V28" s="483"/>
    </row>
    <row r="29" spans="1:22">
      <c r="C29" s="634"/>
    </row>
  </sheetData>
  <mergeCells count="6">
    <mergeCell ref="A5:B7"/>
    <mergeCell ref="C5:U5"/>
    <mergeCell ref="C6:C7"/>
    <mergeCell ref="D6:F6"/>
    <mergeCell ref="G6:K6"/>
    <mergeCell ref="M6:U6"/>
  </mergeCells>
  <pageMargins left="0.7" right="0.7" top="0.75" bottom="0.75" header="0.3" footer="0.3"/>
  <pageSetup scale="27"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2"/>
  <sheetViews>
    <sheetView showGridLines="0" view="pageBreakPreview" zoomScale="70" zoomScaleNormal="60" zoomScaleSheetLayoutView="70" workbookViewId="0">
      <selection activeCell="C8" sqref="C8:T22"/>
    </sheetView>
  </sheetViews>
  <sheetFormatPr defaultColWidth="9.109375" defaultRowHeight="12"/>
  <cols>
    <col min="1" max="1" width="11.88671875" style="480" bestFit="1" customWidth="1"/>
    <col min="2" max="2" width="90.33203125" style="480" bestFit="1" customWidth="1"/>
    <col min="3" max="3" width="19.5546875" style="480" customWidth="1"/>
    <col min="4" max="4" width="21.109375" style="480" customWidth="1"/>
    <col min="5" max="5" width="17.109375" style="480" customWidth="1"/>
    <col min="6" max="6" width="22.33203125" style="480" customWidth="1"/>
    <col min="7" max="7" width="19.33203125" style="480" customWidth="1"/>
    <col min="8" max="8" width="17.109375" style="480" customWidth="1"/>
    <col min="9" max="14" width="22.33203125" style="480" customWidth="1"/>
    <col min="15" max="15" width="23" style="480" customWidth="1"/>
    <col min="16" max="16" width="21.6640625" style="480" bestFit="1" customWidth="1"/>
    <col min="17" max="19" width="19" style="480" bestFit="1" customWidth="1"/>
    <col min="20" max="20" width="14.6640625" style="480" customWidth="1"/>
    <col min="21" max="21" width="20" style="480" customWidth="1"/>
    <col min="22" max="16384" width="9.109375" style="480"/>
  </cols>
  <sheetData>
    <row r="1" spans="1:21" ht="13.2">
      <c r="A1" s="470" t="s">
        <v>30</v>
      </c>
      <c r="B1" s="3" t="str">
        <f>'Info '!C2</f>
        <v>JSC "VTB Bank (Georgia)"</v>
      </c>
    </row>
    <row r="2" spans="1:21" ht="13.2">
      <c r="A2" s="471" t="s">
        <v>31</v>
      </c>
      <c r="B2" s="507">
        <f>'1. key ratios '!B2</f>
        <v>45107</v>
      </c>
      <c r="C2" s="507"/>
    </row>
    <row r="3" spans="1:21">
      <c r="A3" s="472" t="s">
        <v>640</v>
      </c>
    </row>
    <row r="5" spans="1:21" ht="13.5" customHeight="1">
      <c r="A5" s="740" t="s">
        <v>641</v>
      </c>
      <c r="B5" s="741"/>
      <c r="C5" s="749" t="s">
        <v>642</v>
      </c>
      <c r="D5" s="750"/>
      <c r="E5" s="750"/>
      <c r="F5" s="750"/>
      <c r="G5" s="750"/>
      <c r="H5" s="750"/>
      <c r="I5" s="750"/>
      <c r="J5" s="750"/>
      <c r="K5" s="750"/>
      <c r="L5" s="750"/>
      <c r="M5" s="750"/>
      <c r="N5" s="750"/>
      <c r="O5" s="750"/>
      <c r="P5" s="750"/>
      <c r="Q5" s="750"/>
      <c r="R5" s="750"/>
      <c r="S5" s="750"/>
      <c r="T5" s="751"/>
      <c r="U5" s="519"/>
    </row>
    <row r="6" spans="1:21">
      <c r="A6" s="742"/>
      <c r="B6" s="743"/>
      <c r="C6" s="733" t="s">
        <v>107</v>
      </c>
      <c r="D6" s="746" t="s">
        <v>643</v>
      </c>
      <c r="E6" s="746"/>
      <c r="F6" s="747"/>
      <c r="G6" s="748" t="s">
        <v>644</v>
      </c>
      <c r="H6" s="746"/>
      <c r="I6" s="746"/>
      <c r="J6" s="746"/>
      <c r="K6" s="747"/>
      <c r="L6" s="736" t="s">
        <v>645</v>
      </c>
      <c r="M6" s="737"/>
      <c r="N6" s="737"/>
      <c r="O6" s="737"/>
      <c r="P6" s="737"/>
      <c r="Q6" s="737"/>
      <c r="R6" s="737"/>
      <c r="S6" s="737"/>
      <c r="T6" s="738"/>
      <c r="U6" s="506"/>
    </row>
    <row r="7" spans="1:21">
      <c r="A7" s="744"/>
      <c r="B7" s="745"/>
      <c r="C7" s="734"/>
      <c r="E7" s="500" t="s">
        <v>618</v>
      </c>
      <c r="F7" s="512" t="s">
        <v>619</v>
      </c>
      <c r="H7" s="500" t="s">
        <v>618</v>
      </c>
      <c r="I7" s="512" t="s">
        <v>620</v>
      </c>
      <c r="J7" s="512" t="s">
        <v>621</v>
      </c>
      <c r="K7" s="512" t="s">
        <v>622</v>
      </c>
      <c r="L7" s="523"/>
      <c r="M7" s="500" t="s">
        <v>623</v>
      </c>
      <c r="N7" s="512" t="s">
        <v>621</v>
      </c>
      <c r="O7" s="512" t="s">
        <v>624</v>
      </c>
      <c r="P7" s="512" t="s">
        <v>625</v>
      </c>
      <c r="Q7" s="512" t="s">
        <v>626</v>
      </c>
      <c r="R7" s="512" t="s">
        <v>627</v>
      </c>
      <c r="S7" s="512" t="s">
        <v>628</v>
      </c>
      <c r="T7" s="521" t="s">
        <v>629</v>
      </c>
      <c r="U7" s="519"/>
    </row>
    <row r="8" spans="1:21">
      <c r="A8" s="523">
        <v>1</v>
      </c>
      <c r="B8" s="518" t="s">
        <v>631</v>
      </c>
      <c r="C8" s="652">
        <v>202569135.26450005</v>
      </c>
      <c r="D8" s="786">
        <v>119918239.93450005</v>
      </c>
      <c r="E8" s="786">
        <v>8000314.1779000005</v>
      </c>
      <c r="F8" s="786">
        <v>29949000.162900001</v>
      </c>
      <c r="G8" s="786">
        <v>46251208.105999991</v>
      </c>
      <c r="H8" s="786">
        <v>35352.29</v>
      </c>
      <c r="I8" s="786">
        <v>0</v>
      </c>
      <c r="J8" s="786">
        <v>0</v>
      </c>
      <c r="K8" s="786">
        <v>19126003.113199998</v>
      </c>
      <c r="L8" s="786">
        <v>36399687.224000007</v>
      </c>
      <c r="M8" s="786">
        <v>673292.3872</v>
      </c>
      <c r="N8" s="786">
        <v>0</v>
      </c>
      <c r="O8" s="786">
        <v>5910236.7745000003</v>
      </c>
      <c r="P8" s="786">
        <v>18077833.309199996</v>
      </c>
      <c r="Q8" s="786">
        <v>9033740.1521000024</v>
      </c>
      <c r="R8" s="786">
        <v>2659837.4309999999</v>
      </c>
      <c r="S8" s="786">
        <v>0</v>
      </c>
      <c r="T8" s="786">
        <v>0</v>
      </c>
      <c r="U8" s="483"/>
    </row>
    <row r="9" spans="1:21">
      <c r="A9" s="502">
        <v>1.1000000000000001</v>
      </c>
      <c r="B9" s="502" t="s">
        <v>646</v>
      </c>
      <c r="C9" s="785">
        <v>186944494.4745</v>
      </c>
      <c r="D9" s="786">
        <v>104754683.25450003</v>
      </c>
      <c r="E9" s="786">
        <v>7994603.5479000006</v>
      </c>
      <c r="F9" s="786">
        <v>29597849.6829</v>
      </c>
      <c r="G9" s="786">
        <v>46189895.725999989</v>
      </c>
      <c r="H9" s="786">
        <v>21036.33</v>
      </c>
      <c r="I9" s="786">
        <v>0</v>
      </c>
      <c r="J9" s="786">
        <v>0</v>
      </c>
      <c r="K9" s="786">
        <v>19126003.113199998</v>
      </c>
      <c r="L9" s="786">
        <v>35999915.494000003</v>
      </c>
      <c r="M9" s="786">
        <v>673292.3872</v>
      </c>
      <c r="N9" s="786">
        <v>0</v>
      </c>
      <c r="O9" s="786">
        <v>5909936.7745000003</v>
      </c>
      <c r="P9" s="786">
        <v>17853919.479199998</v>
      </c>
      <c r="Q9" s="786">
        <v>8889838.6021000016</v>
      </c>
      <c r="R9" s="786">
        <v>2659837.4309999999</v>
      </c>
      <c r="S9" s="786">
        <v>0</v>
      </c>
      <c r="T9" s="786">
        <v>0</v>
      </c>
      <c r="U9" s="483"/>
    </row>
    <row r="10" spans="1:21">
      <c r="A10" s="524" t="s">
        <v>14</v>
      </c>
      <c r="B10" s="524" t="s">
        <v>647</v>
      </c>
      <c r="C10" s="789">
        <v>176574186.90689999</v>
      </c>
      <c r="D10" s="786">
        <v>99141027.683300018</v>
      </c>
      <c r="E10" s="786">
        <v>7994603.5479000006</v>
      </c>
      <c r="F10" s="786">
        <v>24172155.322300002</v>
      </c>
      <c r="G10" s="786">
        <v>41433243.72959999</v>
      </c>
      <c r="H10" s="786">
        <v>21036.33</v>
      </c>
      <c r="I10" s="786">
        <v>0</v>
      </c>
      <c r="J10" s="786">
        <v>0</v>
      </c>
      <c r="K10" s="786">
        <v>15768337.686799999</v>
      </c>
      <c r="L10" s="786">
        <v>35999915.494000003</v>
      </c>
      <c r="M10" s="786">
        <v>673292.3872</v>
      </c>
      <c r="N10" s="786">
        <v>0</v>
      </c>
      <c r="O10" s="786">
        <v>5909936.7745000003</v>
      </c>
      <c r="P10" s="786">
        <v>17853919.479199998</v>
      </c>
      <c r="Q10" s="786">
        <v>8889838.6021000016</v>
      </c>
      <c r="R10" s="786">
        <v>2659837.4309999999</v>
      </c>
      <c r="S10" s="786">
        <v>0</v>
      </c>
      <c r="T10" s="786">
        <v>0</v>
      </c>
      <c r="U10" s="483"/>
    </row>
    <row r="11" spans="1:21">
      <c r="A11" s="492" t="s">
        <v>648</v>
      </c>
      <c r="B11" s="492" t="s">
        <v>649</v>
      </c>
      <c r="C11" s="790">
        <v>72210208.168200016</v>
      </c>
      <c r="D11" s="786">
        <v>41932476.905800015</v>
      </c>
      <c r="E11" s="786">
        <v>7994603.5479000006</v>
      </c>
      <c r="F11" s="786">
        <v>0</v>
      </c>
      <c r="G11" s="786">
        <v>5176982.6304000011</v>
      </c>
      <c r="H11" s="786">
        <v>0</v>
      </c>
      <c r="I11" s="786">
        <v>0</v>
      </c>
      <c r="J11" s="786">
        <v>0</v>
      </c>
      <c r="K11" s="786">
        <v>4209518.8028999995</v>
      </c>
      <c r="L11" s="786">
        <v>25100748.631999999</v>
      </c>
      <c r="M11" s="786">
        <v>88083.267200000002</v>
      </c>
      <c r="N11" s="786">
        <v>0</v>
      </c>
      <c r="O11" s="786">
        <v>0</v>
      </c>
      <c r="P11" s="786">
        <v>15871381.295400001</v>
      </c>
      <c r="Q11" s="786">
        <v>8889838.6021000016</v>
      </c>
      <c r="R11" s="786">
        <v>238354.64730000001</v>
      </c>
      <c r="S11" s="786">
        <v>0</v>
      </c>
      <c r="T11" s="786">
        <v>0</v>
      </c>
      <c r="U11" s="483"/>
    </row>
    <row r="12" spans="1:21">
      <c r="A12" s="492" t="s">
        <v>650</v>
      </c>
      <c r="B12" s="492" t="s">
        <v>651</v>
      </c>
      <c r="C12" s="790">
        <v>12339114.9745</v>
      </c>
      <c r="D12" s="786">
        <v>1889046.5460999999</v>
      </c>
      <c r="E12" s="786">
        <v>0</v>
      </c>
      <c r="F12" s="786">
        <v>0</v>
      </c>
      <c r="G12" s="786">
        <v>10288946.3639</v>
      </c>
      <c r="H12" s="786">
        <v>0</v>
      </c>
      <c r="I12" s="786">
        <v>0</v>
      </c>
      <c r="J12" s="786">
        <v>0</v>
      </c>
      <c r="K12" s="786">
        <v>9844225.3838999998</v>
      </c>
      <c r="L12" s="786">
        <v>161122.06450000001</v>
      </c>
      <c r="M12" s="786">
        <v>0</v>
      </c>
      <c r="N12" s="786">
        <v>0</v>
      </c>
      <c r="O12" s="786">
        <v>161122.06450000001</v>
      </c>
      <c r="P12" s="786">
        <v>0</v>
      </c>
      <c r="Q12" s="786">
        <v>0</v>
      </c>
      <c r="R12" s="786">
        <v>0</v>
      </c>
      <c r="S12" s="786">
        <v>0</v>
      </c>
      <c r="T12" s="786">
        <v>0</v>
      </c>
      <c r="U12" s="483"/>
    </row>
    <row r="13" spans="1:21">
      <c r="A13" s="492" t="s">
        <v>652</v>
      </c>
      <c r="B13" s="492" t="s">
        <v>653</v>
      </c>
      <c r="C13" s="790">
        <v>27301372.5143</v>
      </c>
      <c r="D13" s="786">
        <v>24879889.730599999</v>
      </c>
      <c r="E13" s="786">
        <v>0</v>
      </c>
      <c r="F13" s="786">
        <v>24172155.322300002</v>
      </c>
      <c r="G13" s="786">
        <v>0</v>
      </c>
      <c r="H13" s="786">
        <v>0</v>
      </c>
      <c r="I13" s="786">
        <v>0</v>
      </c>
      <c r="J13" s="786">
        <v>0</v>
      </c>
      <c r="K13" s="786">
        <v>0</v>
      </c>
      <c r="L13" s="786">
        <v>2421482.7837</v>
      </c>
      <c r="M13" s="786">
        <v>0</v>
      </c>
      <c r="N13" s="786">
        <v>0</v>
      </c>
      <c r="O13" s="786">
        <v>0</v>
      </c>
      <c r="P13" s="786">
        <v>0</v>
      </c>
      <c r="Q13" s="786">
        <v>0</v>
      </c>
      <c r="R13" s="786">
        <v>2421482.7837</v>
      </c>
      <c r="S13" s="786">
        <v>0</v>
      </c>
      <c r="T13" s="786">
        <v>0</v>
      </c>
      <c r="U13" s="483"/>
    </row>
    <row r="14" spans="1:21">
      <c r="A14" s="492" t="s">
        <v>654</v>
      </c>
      <c r="B14" s="492" t="s">
        <v>655</v>
      </c>
      <c r="C14" s="790">
        <v>64723491.249899998</v>
      </c>
      <c r="D14" s="786">
        <v>30439614.500799999</v>
      </c>
      <c r="E14" s="786">
        <v>0</v>
      </c>
      <c r="F14" s="786">
        <v>0</v>
      </c>
      <c r="G14" s="786">
        <v>25967314.735299997</v>
      </c>
      <c r="H14" s="786">
        <v>21036.33</v>
      </c>
      <c r="I14" s="786">
        <v>0</v>
      </c>
      <c r="J14" s="786">
        <v>0</v>
      </c>
      <c r="K14" s="786">
        <v>1714593.5</v>
      </c>
      <c r="L14" s="786">
        <v>8316562.0137999998</v>
      </c>
      <c r="M14" s="786">
        <v>585209.12</v>
      </c>
      <c r="N14" s="786">
        <v>0</v>
      </c>
      <c r="O14" s="786">
        <v>5748814.71</v>
      </c>
      <c r="P14" s="786">
        <v>1982538.1838</v>
      </c>
      <c r="Q14" s="786">
        <v>0</v>
      </c>
      <c r="R14" s="786">
        <v>0</v>
      </c>
      <c r="S14" s="786">
        <v>0</v>
      </c>
      <c r="T14" s="786">
        <v>0</v>
      </c>
      <c r="U14" s="483"/>
    </row>
    <row r="15" spans="1:21">
      <c r="A15" s="493">
        <v>1.2</v>
      </c>
      <c r="B15" s="493" t="s">
        <v>656</v>
      </c>
      <c r="C15" s="787">
        <v>18601875.588199999</v>
      </c>
      <c r="D15" s="786">
        <v>2094308.5040999998</v>
      </c>
      <c r="E15" s="786">
        <v>159892.07</v>
      </c>
      <c r="F15" s="786">
        <v>591957.00340000005</v>
      </c>
      <c r="G15" s="786">
        <v>4618989.5933000008</v>
      </c>
      <c r="H15" s="786">
        <v>2103.63</v>
      </c>
      <c r="I15" s="786">
        <v>0</v>
      </c>
      <c r="J15" s="786">
        <v>0</v>
      </c>
      <c r="K15" s="786">
        <v>1912600.3258000002</v>
      </c>
      <c r="L15" s="786">
        <v>11888577.490799999</v>
      </c>
      <c r="M15" s="786">
        <v>190741.62440000003</v>
      </c>
      <c r="N15" s="786">
        <v>0</v>
      </c>
      <c r="O15" s="786">
        <v>1715646.1509</v>
      </c>
      <c r="P15" s="786">
        <v>6020842.6429999992</v>
      </c>
      <c r="Q15" s="786">
        <v>2666951.5855</v>
      </c>
      <c r="R15" s="786">
        <v>1282247.807</v>
      </c>
      <c r="S15" s="786">
        <v>0</v>
      </c>
      <c r="T15" s="786">
        <v>0</v>
      </c>
      <c r="U15" s="483"/>
    </row>
    <row r="16" spans="1:21">
      <c r="A16" s="525">
        <v>1.3</v>
      </c>
      <c r="B16" s="493" t="s">
        <v>704</v>
      </c>
      <c r="C16" s="791">
        <v>0</v>
      </c>
      <c r="D16" s="791"/>
      <c r="E16" s="791"/>
      <c r="F16" s="791"/>
      <c r="G16" s="791"/>
      <c r="H16" s="791"/>
      <c r="I16" s="791"/>
      <c r="J16" s="791"/>
      <c r="K16" s="791"/>
      <c r="L16" s="791"/>
      <c r="M16" s="791"/>
      <c r="N16" s="791"/>
      <c r="O16" s="791"/>
      <c r="P16" s="791"/>
      <c r="Q16" s="791"/>
      <c r="R16" s="791"/>
      <c r="S16" s="791"/>
      <c r="T16" s="791"/>
      <c r="U16" s="483"/>
    </row>
    <row r="17" spans="1:21">
      <c r="A17" s="496" t="s">
        <v>657</v>
      </c>
      <c r="B17" s="494" t="s">
        <v>658</v>
      </c>
      <c r="C17" s="792">
        <v>172078191.53070003</v>
      </c>
      <c r="D17" s="793">
        <v>90375350.544500023</v>
      </c>
      <c r="E17" s="793">
        <v>7994603.5479000006</v>
      </c>
      <c r="F17" s="793">
        <v>29597849.6829</v>
      </c>
      <c r="G17" s="793">
        <v>45781439.89599999</v>
      </c>
      <c r="H17" s="793">
        <v>18324</v>
      </c>
      <c r="I17" s="793">
        <v>0</v>
      </c>
      <c r="J17" s="793">
        <v>0</v>
      </c>
      <c r="K17" s="793">
        <v>18720259.613199998</v>
      </c>
      <c r="L17" s="793">
        <v>35921401.0902</v>
      </c>
      <c r="M17" s="793">
        <v>673292.3872</v>
      </c>
      <c r="N17" s="793">
        <v>0</v>
      </c>
      <c r="O17" s="793">
        <v>5909936.7745000003</v>
      </c>
      <c r="P17" s="793">
        <v>17775405.075399999</v>
      </c>
      <c r="Q17" s="793">
        <v>8889838.6021000016</v>
      </c>
      <c r="R17" s="793">
        <v>2659837.4309999999</v>
      </c>
      <c r="S17" s="793">
        <v>0</v>
      </c>
      <c r="T17" s="793">
        <v>0</v>
      </c>
      <c r="U17" s="483"/>
    </row>
    <row r="18" spans="1:21">
      <c r="A18" s="495" t="s">
        <v>659</v>
      </c>
      <c r="B18" s="495" t="s">
        <v>660</v>
      </c>
      <c r="C18" s="794">
        <v>155409851.65700001</v>
      </c>
      <c r="D18" s="793">
        <v>84581008.18250002</v>
      </c>
      <c r="E18" s="793">
        <v>7994603.5479000006</v>
      </c>
      <c r="F18" s="793">
        <v>24172155.322300002</v>
      </c>
      <c r="G18" s="793">
        <v>35868282.994299993</v>
      </c>
      <c r="H18" s="793">
        <v>18324</v>
      </c>
      <c r="I18" s="793">
        <v>0</v>
      </c>
      <c r="J18" s="793">
        <v>0</v>
      </c>
      <c r="K18" s="793">
        <v>15362594.186799999</v>
      </c>
      <c r="L18" s="793">
        <v>34960560.4802</v>
      </c>
      <c r="M18" s="793">
        <v>598927.2672</v>
      </c>
      <c r="N18" s="793">
        <v>0</v>
      </c>
      <c r="O18" s="793">
        <v>5225498.0645000003</v>
      </c>
      <c r="P18" s="793">
        <v>17573368.295400001</v>
      </c>
      <c r="Q18" s="793">
        <v>8889838.6021000016</v>
      </c>
      <c r="R18" s="793">
        <v>2659837.4309999999</v>
      </c>
      <c r="S18" s="793">
        <v>0</v>
      </c>
      <c r="T18" s="793">
        <v>0</v>
      </c>
      <c r="U18" s="483"/>
    </row>
    <row r="19" spans="1:21">
      <c r="A19" s="496" t="s">
        <v>661</v>
      </c>
      <c r="B19" s="496" t="s">
        <v>662</v>
      </c>
      <c r="C19" s="795">
        <v>1434664810.4693</v>
      </c>
      <c r="D19" s="793">
        <v>1282570937.4554999</v>
      </c>
      <c r="E19" s="793">
        <v>6587653.4520999994</v>
      </c>
      <c r="F19" s="793">
        <v>76305009.317099988</v>
      </c>
      <c r="G19" s="793">
        <v>59954730.104000002</v>
      </c>
      <c r="H19" s="793">
        <v>0</v>
      </c>
      <c r="I19" s="793">
        <v>0</v>
      </c>
      <c r="J19" s="793">
        <v>0</v>
      </c>
      <c r="K19" s="793">
        <v>37133523.386800006</v>
      </c>
      <c r="L19" s="793">
        <v>92139142.909799993</v>
      </c>
      <c r="M19" s="793">
        <v>407158.6128</v>
      </c>
      <c r="N19" s="793">
        <v>0</v>
      </c>
      <c r="O19" s="793">
        <v>2838182.2255000002</v>
      </c>
      <c r="P19" s="793">
        <v>72081240.92459999</v>
      </c>
      <c r="Q19" s="793">
        <v>16446914.397899998</v>
      </c>
      <c r="R19" s="793">
        <v>320413.56899999996</v>
      </c>
      <c r="S19" s="793">
        <v>0</v>
      </c>
      <c r="T19" s="793">
        <v>0</v>
      </c>
      <c r="U19" s="483"/>
    </row>
    <row r="20" spans="1:21">
      <c r="A20" s="495" t="s">
        <v>663</v>
      </c>
      <c r="B20" s="495" t="s">
        <v>660</v>
      </c>
      <c r="C20" s="794">
        <v>373100407.34300005</v>
      </c>
      <c r="D20" s="793">
        <v>320833814.81750005</v>
      </c>
      <c r="E20" s="793">
        <v>4463891.4520999994</v>
      </c>
      <c r="F20" s="793">
        <v>2033196.6776999992</v>
      </c>
      <c r="G20" s="793">
        <v>8097031.0056999996</v>
      </c>
      <c r="H20" s="793">
        <v>0</v>
      </c>
      <c r="I20" s="793">
        <v>0</v>
      </c>
      <c r="J20" s="793">
        <v>0</v>
      </c>
      <c r="K20" s="793">
        <v>6984626.8131999988</v>
      </c>
      <c r="L20" s="793">
        <v>44169561.5198</v>
      </c>
      <c r="M20" s="793">
        <v>131068.7328</v>
      </c>
      <c r="N20" s="793">
        <v>0</v>
      </c>
      <c r="O20" s="793">
        <v>48293.935499999992</v>
      </c>
      <c r="P20" s="793">
        <v>32415288.704600003</v>
      </c>
      <c r="Q20" s="793">
        <v>11209263.397899998</v>
      </c>
      <c r="R20" s="793">
        <v>320413.56899999996</v>
      </c>
      <c r="S20" s="793">
        <v>0</v>
      </c>
      <c r="T20" s="793">
        <v>0</v>
      </c>
      <c r="U20" s="483"/>
    </row>
    <row r="21" spans="1:21">
      <c r="A21" s="497">
        <v>1.4</v>
      </c>
      <c r="B21" s="498" t="s">
        <v>664</v>
      </c>
      <c r="C21" s="796">
        <v>44649</v>
      </c>
      <c r="D21" s="793">
        <v>44649</v>
      </c>
      <c r="E21" s="793">
        <v>0</v>
      </c>
      <c r="F21" s="793">
        <v>0</v>
      </c>
      <c r="G21" s="793">
        <v>0</v>
      </c>
      <c r="H21" s="793">
        <v>0</v>
      </c>
      <c r="I21" s="793">
        <v>0</v>
      </c>
      <c r="J21" s="793">
        <v>0</v>
      </c>
      <c r="K21" s="793">
        <v>0</v>
      </c>
      <c r="L21" s="793">
        <v>0</v>
      </c>
      <c r="M21" s="793">
        <v>0</v>
      </c>
      <c r="N21" s="793">
        <v>0</v>
      </c>
      <c r="O21" s="793">
        <v>0</v>
      </c>
      <c r="P21" s="793">
        <v>0</v>
      </c>
      <c r="Q21" s="793">
        <v>0</v>
      </c>
      <c r="R21" s="793">
        <v>0</v>
      </c>
      <c r="S21" s="793">
        <v>0</v>
      </c>
      <c r="T21" s="793">
        <v>0</v>
      </c>
      <c r="U21" s="483"/>
    </row>
    <row r="22" spans="1:21">
      <c r="A22" s="497">
        <v>1.5</v>
      </c>
      <c r="B22" s="498" t="s">
        <v>665</v>
      </c>
      <c r="C22" s="796">
        <v>0</v>
      </c>
      <c r="D22" s="793">
        <v>0</v>
      </c>
      <c r="E22" s="793">
        <v>0</v>
      </c>
      <c r="F22" s="793">
        <v>0</v>
      </c>
      <c r="G22" s="793">
        <v>0</v>
      </c>
      <c r="H22" s="793">
        <v>0</v>
      </c>
      <c r="I22" s="793">
        <v>0</v>
      </c>
      <c r="J22" s="793">
        <v>0</v>
      </c>
      <c r="K22" s="793">
        <v>0</v>
      </c>
      <c r="L22" s="793">
        <v>0</v>
      </c>
      <c r="M22" s="793">
        <v>0</v>
      </c>
      <c r="N22" s="793">
        <v>0</v>
      </c>
      <c r="O22" s="793">
        <v>0</v>
      </c>
      <c r="P22" s="793">
        <v>0</v>
      </c>
      <c r="Q22" s="793">
        <v>0</v>
      </c>
      <c r="R22" s="793">
        <v>0</v>
      </c>
      <c r="S22" s="793">
        <v>0</v>
      </c>
      <c r="T22" s="793">
        <v>0</v>
      </c>
      <c r="U22" s="483"/>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25" right="0.25" top="0.75" bottom="0.75" header="0.3" footer="0.3"/>
  <pageSetup scale="2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showGridLines="0" topLeftCell="A5" zoomScale="60" zoomScaleNormal="60" workbookViewId="0">
      <selection activeCell="C7" sqref="C7:O32"/>
    </sheetView>
  </sheetViews>
  <sheetFormatPr defaultColWidth="9.109375" defaultRowHeight="12"/>
  <cols>
    <col min="1" max="1" width="11.88671875" style="480" bestFit="1" customWidth="1"/>
    <col min="2" max="2" width="53.109375" style="480" customWidth="1"/>
    <col min="3" max="3" width="14.5546875" style="480" customWidth="1"/>
    <col min="4" max="4" width="13.44140625" style="480" bestFit="1" customWidth="1"/>
    <col min="5" max="5" width="12.6640625" style="480" bestFit="1" customWidth="1"/>
    <col min="6" max="6" width="12.6640625" style="526" bestFit="1" customWidth="1"/>
    <col min="7" max="7" width="11.5546875" style="526" bestFit="1" customWidth="1"/>
    <col min="8" max="8" width="9.5546875" style="480" bestFit="1" customWidth="1"/>
    <col min="9" max="9" width="12.33203125" style="480" bestFit="1" customWidth="1"/>
    <col min="10" max="13" width="11.5546875" style="526" bestFit="1" customWidth="1"/>
    <col min="14" max="14" width="9.5546875" style="526" bestFit="1" customWidth="1"/>
    <col min="15" max="15" width="18.88671875" style="480" bestFit="1" customWidth="1"/>
    <col min="16" max="16384" width="9.109375" style="480"/>
  </cols>
  <sheetData>
    <row r="1" spans="1:15" ht="13.2">
      <c r="A1" s="470" t="s">
        <v>30</v>
      </c>
      <c r="B1" s="3" t="str">
        <f>'Info '!C2</f>
        <v>JSC "VTB Bank (Georgia)"</v>
      </c>
      <c r="F1" s="480"/>
      <c r="G1" s="480"/>
      <c r="J1" s="480"/>
      <c r="K1" s="480"/>
      <c r="L1" s="480"/>
      <c r="M1" s="480"/>
      <c r="N1" s="480"/>
    </row>
    <row r="2" spans="1:15" ht="13.2">
      <c r="A2" s="471" t="s">
        <v>31</v>
      </c>
      <c r="B2" s="507">
        <f>'1. key ratios '!B2</f>
        <v>45107</v>
      </c>
      <c r="F2" s="480"/>
      <c r="G2" s="480"/>
      <c r="J2" s="480"/>
      <c r="K2" s="480"/>
      <c r="L2" s="480"/>
      <c r="M2" s="480"/>
      <c r="N2" s="480"/>
    </row>
    <row r="3" spans="1:15">
      <c r="A3" s="472" t="s">
        <v>666</v>
      </c>
      <c r="F3" s="480"/>
      <c r="G3" s="480"/>
      <c r="J3" s="480"/>
      <c r="K3" s="480"/>
      <c r="L3" s="480"/>
      <c r="M3" s="480"/>
      <c r="N3" s="480"/>
    </row>
    <row r="4" spans="1:15">
      <c r="F4" s="480"/>
      <c r="G4" s="480"/>
      <c r="J4" s="480"/>
      <c r="K4" s="480"/>
      <c r="L4" s="480"/>
      <c r="M4" s="480"/>
      <c r="N4" s="480"/>
    </row>
    <row r="5" spans="1:15" ht="46.5" customHeight="1">
      <c r="A5" s="707" t="s">
        <v>692</v>
      </c>
      <c r="B5" s="708"/>
      <c r="C5" s="752" t="s">
        <v>667</v>
      </c>
      <c r="D5" s="753"/>
      <c r="E5" s="753"/>
      <c r="F5" s="753"/>
      <c r="G5" s="753"/>
      <c r="H5" s="754"/>
      <c r="I5" s="752" t="s">
        <v>668</v>
      </c>
      <c r="J5" s="755"/>
      <c r="K5" s="755"/>
      <c r="L5" s="755"/>
      <c r="M5" s="755"/>
      <c r="N5" s="756"/>
      <c r="O5" s="757" t="s">
        <v>669</v>
      </c>
    </row>
    <row r="6" spans="1:15" ht="75" customHeight="1">
      <c r="A6" s="711"/>
      <c r="B6" s="712"/>
      <c r="C6" s="499"/>
      <c r="D6" s="500" t="s">
        <v>670</v>
      </c>
      <c r="E6" s="500" t="s">
        <v>671</v>
      </c>
      <c r="F6" s="500" t="s">
        <v>672</v>
      </c>
      <c r="G6" s="500" t="s">
        <v>673</v>
      </c>
      <c r="H6" s="500" t="s">
        <v>674</v>
      </c>
      <c r="I6" s="505"/>
      <c r="J6" s="500" t="s">
        <v>670</v>
      </c>
      <c r="K6" s="500" t="s">
        <v>671</v>
      </c>
      <c r="L6" s="500" t="s">
        <v>672</v>
      </c>
      <c r="M6" s="500" t="s">
        <v>673</v>
      </c>
      <c r="N6" s="500" t="s">
        <v>674</v>
      </c>
      <c r="O6" s="758"/>
    </row>
    <row r="7" spans="1:15">
      <c r="A7" s="476">
        <v>1</v>
      </c>
      <c r="B7" s="481" t="s">
        <v>695</v>
      </c>
      <c r="C7" s="797">
        <v>0</v>
      </c>
      <c r="D7" s="798">
        <v>0</v>
      </c>
      <c r="E7" s="798">
        <v>0</v>
      </c>
      <c r="F7" s="799">
        <v>0</v>
      </c>
      <c r="G7" s="799">
        <v>0</v>
      </c>
      <c r="H7" s="798">
        <v>0</v>
      </c>
      <c r="I7" s="798">
        <v>0</v>
      </c>
      <c r="J7" s="799">
        <v>0</v>
      </c>
      <c r="K7" s="799">
        <v>0</v>
      </c>
      <c r="L7" s="799">
        <v>0</v>
      </c>
      <c r="M7" s="799">
        <v>0</v>
      </c>
      <c r="N7" s="799">
        <v>0</v>
      </c>
      <c r="O7" s="800"/>
    </row>
    <row r="8" spans="1:15">
      <c r="A8" s="476">
        <v>2</v>
      </c>
      <c r="B8" s="481" t="s">
        <v>565</v>
      </c>
      <c r="C8" s="797">
        <v>9257207.6576000005</v>
      </c>
      <c r="D8" s="798">
        <v>8118382.4158999994</v>
      </c>
      <c r="E8" s="798">
        <v>618693.38999999978</v>
      </c>
      <c r="F8" s="799">
        <v>121086.96720000001</v>
      </c>
      <c r="G8" s="799">
        <v>161122.06450000001</v>
      </c>
      <c r="H8" s="798">
        <v>237922.82</v>
      </c>
      <c r="I8" s="798">
        <v>579047.0756000001</v>
      </c>
      <c r="J8" s="799">
        <v>162367.74030000006</v>
      </c>
      <c r="K8" s="799">
        <v>61869.359999999986</v>
      </c>
      <c r="L8" s="799">
        <v>36326.094400000002</v>
      </c>
      <c r="M8" s="799">
        <v>80561.060899999997</v>
      </c>
      <c r="N8" s="799">
        <v>237922.82</v>
      </c>
      <c r="O8" s="800"/>
    </row>
    <row r="9" spans="1:15">
      <c r="A9" s="476">
        <v>3</v>
      </c>
      <c r="B9" s="481" t="s">
        <v>566</v>
      </c>
      <c r="C9" s="797">
        <v>0</v>
      </c>
      <c r="D9" s="798">
        <v>0</v>
      </c>
      <c r="E9" s="798">
        <v>0</v>
      </c>
      <c r="F9" s="799">
        <v>0</v>
      </c>
      <c r="G9" s="799">
        <v>0</v>
      </c>
      <c r="H9" s="798">
        <v>0</v>
      </c>
      <c r="I9" s="798">
        <v>0</v>
      </c>
      <c r="J9" s="799">
        <v>0</v>
      </c>
      <c r="K9" s="799">
        <v>0</v>
      </c>
      <c r="L9" s="799">
        <v>0</v>
      </c>
      <c r="M9" s="799">
        <v>0</v>
      </c>
      <c r="N9" s="799">
        <v>0</v>
      </c>
      <c r="O9" s="800"/>
    </row>
    <row r="10" spans="1:15" ht="24">
      <c r="A10" s="476">
        <v>4</v>
      </c>
      <c r="B10" s="481" t="s">
        <v>696</v>
      </c>
      <c r="C10" s="797">
        <v>6658586.2408999996</v>
      </c>
      <c r="D10" s="798">
        <v>981443.21429999999</v>
      </c>
      <c r="E10" s="798">
        <v>0</v>
      </c>
      <c r="F10" s="799">
        <v>5677143.0265999995</v>
      </c>
      <c r="G10" s="799">
        <v>0</v>
      </c>
      <c r="H10" s="798">
        <v>0</v>
      </c>
      <c r="I10" s="798">
        <v>1722771.7707</v>
      </c>
      <c r="J10" s="799">
        <v>19628.849600000001</v>
      </c>
      <c r="K10" s="799">
        <v>0</v>
      </c>
      <c r="L10" s="799">
        <v>1703142.9210999999</v>
      </c>
      <c r="M10" s="799">
        <v>0</v>
      </c>
      <c r="N10" s="799">
        <v>0</v>
      </c>
      <c r="O10" s="800"/>
    </row>
    <row r="11" spans="1:15">
      <c r="A11" s="476">
        <v>5</v>
      </c>
      <c r="B11" s="481" t="s">
        <v>567</v>
      </c>
      <c r="C11" s="797">
        <v>8520286.0610000007</v>
      </c>
      <c r="D11" s="798">
        <v>7884336.4735000003</v>
      </c>
      <c r="E11" s="798">
        <v>635949.58750000002</v>
      </c>
      <c r="F11" s="799">
        <v>0</v>
      </c>
      <c r="G11" s="799">
        <v>0</v>
      </c>
      <c r="H11" s="798">
        <v>0</v>
      </c>
      <c r="I11" s="798">
        <v>221281.69500000001</v>
      </c>
      <c r="J11" s="799">
        <v>157686.7415</v>
      </c>
      <c r="K11" s="799">
        <v>63594.953500000003</v>
      </c>
      <c r="L11" s="799">
        <v>0</v>
      </c>
      <c r="M11" s="799">
        <v>0</v>
      </c>
      <c r="N11" s="799">
        <v>0</v>
      </c>
      <c r="O11" s="800"/>
    </row>
    <row r="12" spans="1:15">
      <c r="A12" s="476">
        <v>6</v>
      </c>
      <c r="B12" s="481" t="s">
        <v>568</v>
      </c>
      <c r="C12" s="797">
        <v>0</v>
      </c>
      <c r="D12" s="798">
        <v>0</v>
      </c>
      <c r="E12" s="798">
        <v>0</v>
      </c>
      <c r="F12" s="799">
        <v>0</v>
      </c>
      <c r="G12" s="799">
        <v>0</v>
      </c>
      <c r="H12" s="798">
        <v>0</v>
      </c>
      <c r="I12" s="798">
        <v>0</v>
      </c>
      <c r="J12" s="799">
        <v>0</v>
      </c>
      <c r="K12" s="799">
        <v>0</v>
      </c>
      <c r="L12" s="799">
        <v>0</v>
      </c>
      <c r="M12" s="799">
        <v>0</v>
      </c>
      <c r="N12" s="799">
        <v>0</v>
      </c>
      <c r="O12" s="800"/>
    </row>
    <row r="13" spans="1:15">
      <c r="A13" s="476">
        <v>7</v>
      </c>
      <c r="B13" s="481" t="s">
        <v>569</v>
      </c>
      <c r="C13" s="797">
        <v>0</v>
      </c>
      <c r="D13" s="798">
        <v>0</v>
      </c>
      <c r="E13" s="798">
        <v>0</v>
      </c>
      <c r="F13" s="799">
        <v>0</v>
      </c>
      <c r="G13" s="799">
        <v>0</v>
      </c>
      <c r="H13" s="798">
        <v>0</v>
      </c>
      <c r="I13" s="798">
        <v>0</v>
      </c>
      <c r="J13" s="799">
        <v>0</v>
      </c>
      <c r="K13" s="799">
        <v>0</v>
      </c>
      <c r="L13" s="799">
        <v>0</v>
      </c>
      <c r="M13" s="799">
        <v>0</v>
      </c>
      <c r="N13" s="799">
        <v>0</v>
      </c>
      <c r="O13" s="800"/>
    </row>
    <row r="14" spans="1:15">
      <c r="A14" s="476">
        <v>8</v>
      </c>
      <c r="B14" s="481" t="s">
        <v>570</v>
      </c>
      <c r="C14" s="797">
        <v>43721448.109900005</v>
      </c>
      <c r="D14" s="798">
        <v>32439859.073500004</v>
      </c>
      <c r="E14" s="798">
        <v>3357665.4264000002</v>
      </c>
      <c r="F14" s="799">
        <v>7923923.6100000003</v>
      </c>
      <c r="G14" s="799">
        <v>0</v>
      </c>
      <c r="H14" s="798">
        <v>0</v>
      </c>
      <c r="I14" s="798">
        <v>3162266.4898999999</v>
      </c>
      <c r="J14" s="799">
        <v>648797.20299999998</v>
      </c>
      <c r="K14" s="799">
        <v>335766.55690000003</v>
      </c>
      <c r="L14" s="799">
        <v>2177702.73</v>
      </c>
      <c r="M14" s="799">
        <v>0</v>
      </c>
      <c r="N14" s="799">
        <v>0</v>
      </c>
      <c r="O14" s="800"/>
    </row>
    <row r="15" spans="1:15">
      <c r="A15" s="476">
        <v>9</v>
      </c>
      <c r="B15" s="481" t="s">
        <v>571</v>
      </c>
      <c r="C15" s="797">
        <v>30640712.334199999</v>
      </c>
      <c r="D15" s="798">
        <v>4268677.34</v>
      </c>
      <c r="E15" s="798">
        <v>13800635.1921</v>
      </c>
      <c r="F15" s="799">
        <v>8889838.6021000016</v>
      </c>
      <c r="G15" s="799">
        <v>3681561.2</v>
      </c>
      <c r="H15" s="798">
        <v>0</v>
      </c>
      <c r="I15" s="798">
        <v>5973169.2398000006</v>
      </c>
      <c r="J15" s="799">
        <v>85373.549999999988</v>
      </c>
      <c r="K15" s="799">
        <v>1380063.5042999999</v>
      </c>
      <c r="L15" s="799">
        <v>2666951.5855</v>
      </c>
      <c r="M15" s="799">
        <v>1840780.6</v>
      </c>
      <c r="N15" s="799">
        <v>0</v>
      </c>
      <c r="O15" s="800"/>
    </row>
    <row r="16" spans="1:15">
      <c r="A16" s="476">
        <v>10</v>
      </c>
      <c r="B16" s="481" t="s">
        <v>572</v>
      </c>
      <c r="C16" s="797">
        <v>15386.57</v>
      </c>
      <c r="D16" s="798">
        <v>0</v>
      </c>
      <c r="E16" s="798">
        <v>15386.57</v>
      </c>
      <c r="F16" s="799">
        <v>0</v>
      </c>
      <c r="G16" s="799">
        <v>0</v>
      </c>
      <c r="H16" s="798">
        <v>0</v>
      </c>
      <c r="I16" s="798">
        <v>1538.66</v>
      </c>
      <c r="J16" s="799">
        <v>0</v>
      </c>
      <c r="K16" s="799">
        <v>1538.66</v>
      </c>
      <c r="L16" s="799">
        <v>0</v>
      </c>
      <c r="M16" s="799">
        <v>0</v>
      </c>
      <c r="N16" s="799">
        <v>0</v>
      </c>
      <c r="O16" s="800"/>
    </row>
    <row r="17" spans="1:15">
      <c r="A17" s="476">
        <v>11</v>
      </c>
      <c r="B17" s="481" t="s">
        <v>573</v>
      </c>
      <c r="C17" s="797">
        <v>0</v>
      </c>
      <c r="D17" s="798">
        <v>0</v>
      </c>
      <c r="E17" s="798">
        <v>0</v>
      </c>
      <c r="F17" s="799">
        <v>0</v>
      </c>
      <c r="G17" s="799">
        <v>0</v>
      </c>
      <c r="H17" s="798">
        <v>0</v>
      </c>
      <c r="I17" s="798">
        <v>0</v>
      </c>
      <c r="J17" s="799">
        <v>0</v>
      </c>
      <c r="K17" s="799">
        <v>0</v>
      </c>
      <c r="L17" s="799">
        <v>0</v>
      </c>
      <c r="M17" s="799">
        <v>0</v>
      </c>
      <c r="N17" s="799">
        <v>0</v>
      </c>
      <c r="O17" s="800"/>
    </row>
    <row r="18" spans="1:15">
      <c r="A18" s="476">
        <v>12</v>
      </c>
      <c r="B18" s="481" t="s">
        <v>574</v>
      </c>
      <c r="C18" s="797">
        <v>6100064.8005999997</v>
      </c>
      <c r="D18" s="798">
        <v>6100064.8005999997</v>
      </c>
      <c r="E18" s="798">
        <v>0</v>
      </c>
      <c r="F18" s="799">
        <v>0</v>
      </c>
      <c r="G18" s="799">
        <v>0</v>
      </c>
      <c r="H18" s="798">
        <v>0</v>
      </c>
      <c r="I18" s="798">
        <v>122001.29730000001</v>
      </c>
      <c r="J18" s="799">
        <v>122001.29730000001</v>
      </c>
      <c r="K18" s="799">
        <v>0</v>
      </c>
      <c r="L18" s="799">
        <v>0</v>
      </c>
      <c r="M18" s="799">
        <v>0</v>
      </c>
      <c r="N18" s="799">
        <v>0</v>
      </c>
      <c r="O18" s="800"/>
    </row>
    <row r="19" spans="1:15">
      <c r="A19" s="476">
        <v>13</v>
      </c>
      <c r="B19" s="481" t="s">
        <v>575</v>
      </c>
      <c r="C19" s="797">
        <v>3378922.0181999998</v>
      </c>
      <c r="D19" s="798">
        <v>0</v>
      </c>
      <c r="E19" s="798">
        <v>3378922.0181999998</v>
      </c>
      <c r="F19" s="799">
        <v>0</v>
      </c>
      <c r="G19" s="799">
        <v>0</v>
      </c>
      <c r="H19" s="798">
        <v>0</v>
      </c>
      <c r="I19" s="798">
        <v>337892.20980000001</v>
      </c>
      <c r="J19" s="799">
        <v>0</v>
      </c>
      <c r="K19" s="799">
        <v>337892.20980000001</v>
      </c>
      <c r="L19" s="799">
        <v>0</v>
      </c>
      <c r="M19" s="799">
        <v>0</v>
      </c>
      <c r="N19" s="799">
        <v>0</v>
      </c>
      <c r="O19" s="800"/>
    </row>
    <row r="20" spans="1:15">
      <c r="A20" s="476">
        <v>14</v>
      </c>
      <c r="B20" s="481" t="s">
        <v>576</v>
      </c>
      <c r="C20" s="797">
        <v>33884640.945100002</v>
      </c>
      <c r="D20" s="798">
        <v>23487235.010400001</v>
      </c>
      <c r="E20" s="798">
        <v>10397405.934700001</v>
      </c>
      <c r="F20" s="799">
        <v>0</v>
      </c>
      <c r="G20" s="799">
        <v>0</v>
      </c>
      <c r="H20" s="798">
        <v>0</v>
      </c>
      <c r="I20" s="798">
        <v>1509485.3066</v>
      </c>
      <c r="J20" s="799">
        <v>469744.70130000002</v>
      </c>
      <c r="K20" s="799">
        <v>1039740.6052999999</v>
      </c>
      <c r="L20" s="799">
        <v>0</v>
      </c>
      <c r="M20" s="799">
        <v>0</v>
      </c>
      <c r="N20" s="799">
        <v>0</v>
      </c>
      <c r="O20" s="800"/>
    </row>
    <row r="21" spans="1:15">
      <c r="A21" s="476">
        <v>15</v>
      </c>
      <c r="B21" s="481" t="s">
        <v>577</v>
      </c>
      <c r="C21" s="797">
        <v>0</v>
      </c>
      <c r="D21" s="798">
        <v>0</v>
      </c>
      <c r="E21" s="798">
        <v>0</v>
      </c>
      <c r="F21" s="799">
        <v>0</v>
      </c>
      <c r="G21" s="799">
        <v>0</v>
      </c>
      <c r="H21" s="798">
        <v>0</v>
      </c>
      <c r="I21" s="798">
        <v>0</v>
      </c>
      <c r="J21" s="799">
        <v>0</v>
      </c>
      <c r="K21" s="799">
        <v>0</v>
      </c>
      <c r="L21" s="799">
        <v>0</v>
      </c>
      <c r="M21" s="799">
        <v>0</v>
      </c>
      <c r="N21" s="799">
        <v>0</v>
      </c>
      <c r="O21" s="800"/>
    </row>
    <row r="22" spans="1:15">
      <c r="A22" s="476">
        <v>16</v>
      </c>
      <c r="B22" s="481" t="s">
        <v>578</v>
      </c>
      <c r="C22" s="797">
        <v>0</v>
      </c>
      <c r="D22" s="798">
        <v>0</v>
      </c>
      <c r="E22" s="798">
        <v>0</v>
      </c>
      <c r="F22" s="799">
        <v>0</v>
      </c>
      <c r="G22" s="799">
        <v>0</v>
      </c>
      <c r="H22" s="798">
        <v>0</v>
      </c>
      <c r="I22" s="798">
        <v>0</v>
      </c>
      <c r="J22" s="799">
        <v>0</v>
      </c>
      <c r="K22" s="799">
        <v>0</v>
      </c>
      <c r="L22" s="799">
        <v>0</v>
      </c>
      <c r="M22" s="799">
        <v>0</v>
      </c>
      <c r="N22" s="799">
        <v>0</v>
      </c>
      <c r="O22" s="800"/>
    </row>
    <row r="23" spans="1:15">
      <c r="A23" s="476">
        <v>17</v>
      </c>
      <c r="B23" s="481" t="s">
        <v>699</v>
      </c>
      <c r="C23" s="797">
        <v>28084432.770799998</v>
      </c>
      <c r="D23" s="798">
        <v>13000000</v>
      </c>
      <c r="E23" s="798">
        <v>12662949.9871</v>
      </c>
      <c r="F23" s="799">
        <v>0</v>
      </c>
      <c r="G23" s="799">
        <v>2421482.7837</v>
      </c>
      <c r="H23" s="798">
        <v>0</v>
      </c>
      <c r="I23" s="798">
        <v>2737036.3983999998</v>
      </c>
      <c r="J23" s="799">
        <v>260000</v>
      </c>
      <c r="K23" s="799">
        <v>1266294.9934999999</v>
      </c>
      <c r="L23" s="799">
        <v>0</v>
      </c>
      <c r="M23" s="799">
        <v>1210741.4049</v>
      </c>
      <c r="N23" s="799">
        <v>0</v>
      </c>
      <c r="O23" s="800"/>
    </row>
    <row r="24" spans="1:15">
      <c r="A24" s="476">
        <v>18</v>
      </c>
      <c r="B24" s="481" t="s">
        <v>579</v>
      </c>
      <c r="C24" s="797">
        <v>0</v>
      </c>
      <c r="D24" s="798">
        <v>0</v>
      </c>
      <c r="E24" s="798">
        <v>0</v>
      </c>
      <c r="F24" s="799">
        <v>0</v>
      </c>
      <c r="G24" s="799">
        <v>0</v>
      </c>
      <c r="H24" s="798">
        <v>0</v>
      </c>
      <c r="I24" s="798">
        <v>0</v>
      </c>
      <c r="J24" s="799">
        <v>0</v>
      </c>
      <c r="K24" s="799">
        <v>0</v>
      </c>
      <c r="L24" s="799">
        <v>0</v>
      </c>
      <c r="M24" s="799">
        <v>0</v>
      </c>
      <c r="N24" s="799">
        <v>0</v>
      </c>
      <c r="O24" s="800"/>
    </row>
    <row r="25" spans="1:15">
      <c r="A25" s="476">
        <v>19</v>
      </c>
      <c r="B25" s="481" t="s">
        <v>580</v>
      </c>
      <c r="C25" s="797">
        <v>1383600</v>
      </c>
      <c r="D25" s="798">
        <v>0</v>
      </c>
      <c r="E25" s="798">
        <v>1383600</v>
      </c>
      <c r="F25" s="799">
        <v>0</v>
      </c>
      <c r="G25" s="799">
        <v>0</v>
      </c>
      <c r="H25" s="798">
        <v>0</v>
      </c>
      <c r="I25" s="798">
        <v>138360</v>
      </c>
      <c r="J25" s="799">
        <v>0</v>
      </c>
      <c r="K25" s="799">
        <v>138360</v>
      </c>
      <c r="L25" s="799">
        <v>0</v>
      </c>
      <c r="M25" s="799">
        <v>0</v>
      </c>
      <c r="N25" s="799">
        <v>0</v>
      </c>
      <c r="O25" s="800"/>
    </row>
    <row r="26" spans="1:15">
      <c r="A26" s="476">
        <v>20</v>
      </c>
      <c r="B26" s="481" t="s">
        <v>698</v>
      </c>
      <c r="C26" s="797">
        <v>11988483.940000001</v>
      </c>
      <c r="D26" s="798">
        <v>11988483.940000001</v>
      </c>
      <c r="E26" s="798">
        <v>0</v>
      </c>
      <c r="F26" s="799">
        <v>0</v>
      </c>
      <c r="G26" s="799">
        <v>0</v>
      </c>
      <c r="H26" s="798">
        <v>0</v>
      </c>
      <c r="I26" s="798">
        <v>239769.69</v>
      </c>
      <c r="J26" s="799">
        <v>239769.69</v>
      </c>
      <c r="K26" s="799">
        <v>0</v>
      </c>
      <c r="L26" s="799">
        <v>0</v>
      </c>
      <c r="M26" s="799">
        <v>0</v>
      </c>
      <c r="N26" s="799">
        <v>0</v>
      </c>
      <c r="O26" s="800"/>
    </row>
    <row r="27" spans="1:15">
      <c r="A27" s="476">
        <v>21</v>
      </c>
      <c r="B27" s="481" t="s">
        <v>581</v>
      </c>
      <c r="C27" s="797">
        <v>0</v>
      </c>
      <c r="D27" s="798">
        <v>0</v>
      </c>
      <c r="E27" s="798">
        <v>0</v>
      </c>
      <c r="F27" s="799">
        <v>0</v>
      </c>
      <c r="G27" s="799">
        <v>0</v>
      </c>
      <c r="H27" s="798">
        <v>0</v>
      </c>
      <c r="I27" s="798">
        <v>0</v>
      </c>
      <c r="J27" s="799">
        <v>0</v>
      </c>
      <c r="K27" s="799">
        <v>0</v>
      </c>
      <c r="L27" s="799">
        <v>0</v>
      </c>
      <c r="M27" s="799">
        <v>0</v>
      </c>
      <c r="N27" s="799">
        <v>0</v>
      </c>
      <c r="O27" s="800"/>
    </row>
    <row r="28" spans="1:15">
      <c r="A28" s="476">
        <v>22</v>
      </c>
      <c r="B28" s="481" t="s">
        <v>582</v>
      </c>
      <c r="C28" s="797">
        <v>0</v>
      </c>
      <c r="D28" s="798">
        <v>0</v>
      </c>
      <c r="E28" s="798">
        <v>0</v>
      </c>
      <c r="F28" s="799">
        <v>0</v>
      </c>
      <c r="G28" s="799">
        <v>0</v>
      </c>
      <c r="H28" s="798">
        <v>0</v>
      </c>
      <c r="I28" s="798">
        <v>0</v>
      </c>
      <c r="J28" s="799">
        <v>0</v>
      </c>
      <c r="K28" s="799">
        <v>0</v>
      </c>
      <c r="L28" s="799">
        <v>0</v>
      </c>
      <c r="M28" s="799">
        <v>0</v>
      </c>
      <c r="N28" s="799">
        <v>0</v>
      </c>
      <c r="O28" s="800"/>
    </row>
    <row r="29" spans="1:15">
      <c r="A29" s="476">
        <v>23</v>
      </c>
      <c r="B29" s="481" t="s">
        <v>583</v>
      </c>
      <c r="C29" s="797">
        <v>12326613.257100001</v>
      </c>
      <c r="D29" s="798">
        <v>5194060.5772000002</v>
      </c>
      <c r="E29" s="798">
        <v>0</v>
      </c>
      <c r="F29" s="799">
        <v>7008552.6798999999</v>
      </c>
      <c r="G29" s="799">
        <v>0</v>
      </c>
      <c r="H29" s="798">
        <v>124000</v>
      </c>
      <c r="I29" s="798">
        <v>2330447.0093</v>
      </c>
      <c r="J29" s="799">
        <v>103881.20530000002</v>
      </c>
      <c r="K29" s="799">
        <v>0</v>
      </c>
      <c r="L29" s="799">
        <v>2102565.804</v>
      </c>
      <c r="M29" s="799">
        <v>0</v>
      </c>
      <c r="N29" s="799">
        <v>124000</v>
      </c>
      <c r="O29" s="800"/>
    </row>
    <row r="30" spans="1:15">
      <c r="A30" s="476">
        <v>24</v>
      </c>
      <c r="B30" s="481" t="s">
        <v>697</v>
      </c>
      <c r="C30" s="797">
        <v>5231810.6267999997</v>
      </c>
      <c r="D30" s="798">
        <v>5231810.6267999997</v>
      </c>
      <c r="E30" s="798">
        <v>0</v>
      </c>
      <c r="F30" s="799">
        <v>0</v>
      </c>
      <c r="G30" s="799">
        <v>0</v>
      </c>
      <c r="H30" s="798">
        <v>0</v>
      </c>
      <c r="I30" s="798">
        <v>103850.88649999999</v>
      </c>
      <c r="J30" s="799">
        <v>103850.88649999999</v>
      </c>
      <c r="K30" s="799">
        <v>0</v>
      </c>
      <c r="L30" s="799">
        <v>0</v>
      </c>
      <c r="M30" s="799">
        <v>0</v>
      </c>
      <c r="N30" s="799">
        <v>0</v>
      </c>
      <c r="O30" s="800"/>
    </row>
    <row r="31" spans="1:15">
      <c r="A31" s="476">
        <v>25</v>
      </c>
      <c r="B31" s="481" t="s">
        <v>584</v>
      </c>
      <c r="C31" s="797">
        <v>0</v>
      </c>
      <c r="D31" s="798">
        <v>0</v>
      </c>
      <c r="E31" s="798">
        <v>0</v>
      </c>
      <c r="F31" s="799">
        <v>0</v>
      </c>
      <c r="G31" s="799">
        <v>0</v>
      </c>
      <c r="H31" s="798">
        <v>0</v>
      </c>
      <c r="I31" s="798">
        <v>0</v>
      </c>
      <c r="J31" s="799">
        <v>0</v>
      </c>
      <c r="K31" s="799">
        <v>0</v>
      </c>
      <c r="L31" s="799">
        <v>0</v>
      </c>
      <c r="M31" s="799">
        <v>0</v>
      </c>
      <c r="N31" s="799">
        <v>0</v>
      </c>
      <c r="O31" s="800"/>
    </row>
    <row r="32" spans="1:15">
      <c r="A32" s="476">
        <v>26</v>
      </c>
      <c r="B32" s="481" t="s">
        <v>694</v>
      </c>
      <c r="C32" s="797">
        <v>1376939.9323</v>
      </c>
      <c r="D32" s="798">
        <v>1223886.4623</v>
      </c>
      <c r="E32" s="798">
        <v>0</v>
      </c>
      <c r="F32" s="799">
        <v>0</v>
      </c>
      <c r="G32" s="799">
        <v>135117.44</v>
      </c>
      <c r="H32" s="798">
        <v>17936.03</v>
      </c>
      <c r="I32" s="798">
        <v>109972.52929999999</v>
      </c>
      <c r="J32" s="799">
        <v>24477.769300000004</v>
      </c>
      <c r="K32" s="799">
        <v>0</v>
      </c>
      <c r="L32" s="799">
        <v>0</v>
      </c>
      <c r="M32" s="799">
        <v>67558.73</v>
      </c>
      <c r="N32" s="799">
        <v>17936.03</v>
      </c>
      <c r="O32" s="800"/>
    </row>
    <row r="33" spans="1:15">
      <c r="A33" s="476">
        <v>27</v>
      </c>
      <c r="B33" s="501" t="s">
        <v>107</v>
      </c>
      <c r="C33" s="646">
        <f>SUM(C7:C32)</f>
        <v>202569135.26449999</v>
      </c>
      <c r="D33" s="646">
        <f t="shared" ref="D33:N33" si="0">SUM(D7:D32)</f>
        <v>119918239.93450001</v>
      </c>
      <c r="E33" s="646">
        <f t="shared" si="0"/>
        <v>46251208.105999999</v>
      </c>
      <c r="F33" s="646">
        <f t="shared" si="0"/>
        <v>29620544.885799997</v>
      </c>
      <c r="G33" s="646">
        <f t="shared" si="0"/>
        <v>6399283.4882000005</v>
      </c>
      <c r="H33" s="646">
        <f t="shared" si="0"/>
        <v>379858.85</v>
      </c>
      <c r="I33" s="646">
        <f t="shared" si="0"/>
        <v>19288890.258200001</v>
      </c>
      <c r="J33" s="646">
        <f t="shared" si="0"/>
        <v>2397579.6340999999</v>
      </c>
      <c r="K33" s="646">
        <f t="shared" si="0"/>
        <v>4625120.8432999998</v>
      </c>
      <c r="L33" s="646">
        <f t="shared" si="0"/>
        <v>8686689.1349999998</v>
      </c>
      <c r="M33" s="646">
        <f t="shared" si="0"/>
        <v>3199641.7958</v>
      </c>
      <c r="N33" s="646">
        <f t="shared" si="0"/>
        <v>379858.85</v>
      </c>
      <c r="O33" s="645">
        <v>0</v>
      </c>
    </row>
    <row r="34" spans="1:15">
      <c r="A34" s="483"/>
      <c r="B34" s="483"/>
      <c r="C34" s="625">
        <f>C33-'23. LTV'!C8</f>
        <v>0</v>
      </c>
      <c r="D34" s="483"/>
      <c r="E34" s="483"/>
      <c r="H34" s="483"/>
      <c r="I34" s="483"/>
      <c r="O34" s="483"/>
    </row>
    <row r="35" spans="1:15">
      <c r="A35" s="483"/>
      <c r="B35" s="516"/>
      <c r="C35" s="516"/>
      <c r="D35" s="483"/>
      <c r="E35" s="483"/>
      <c r="H35" s="483"/>
      <c r="I35" s="483"/>
      <c r="O35" s="483"/>
    </row>
    <row r="36" spans="1:15">
      <c r="A36" s="483"/>
      <c r="B36" s="483"/>
      <c r="C36" s="483"/>
      <c r="D36" s="483"/>
      <c r="E36" s="483"/>
      <c r="H36" s="483"/>
      <c r="I36" s="483"/>
      <c r="O36" s="483"/>
    </row>
    <row r="37" spans="1:15">
      <c r="A37" s="483"/>
      <c r="B37" s="483"/>
      <c r="C37" s="483"/>
      <c r="D37" s="483"/>
      <c r="E37" s="483"/>
      <c r="H37" s="483"/>
      <c r="I37" s="483"/>
      <c r="O37" s="483"/>
    </row>
    <row r="38" spans="1:15">
      <c r="A38" s="483"/>
      <c r="B38" s="483"/>
      <c r="C38" s="483"/>
      <c r="D38" s="483"/>
      <c r="E38" s="483"/>
      <c r="H38" s="483"/>
      <c r="I38" s="483"/>
      <c r="O38" s="483"/>
    </row>
    <row r="39" spans="1:15">
      <c r="A39" s="483"/>
      <c r="B39" s="483"/>
      <c r="C39" s="483"/>
      <c r="D39" s="483"/>
      <c r="E39" s="483"/>
      <c r="H39" s="483"/>
      <c r="I39" s="483"/>
      <c r="O39" s="483"/>
    </row>
    <row r="40" spans="1:15">
      <c r="A40" s="483"/>
      <c r="B40" s="483"/>
      <c r="C40" s="483"/>
      <c r="D40" s="483"/>
      <c r="E40" s="483"/>
      <c r="H40" s="483"/>
      <c r="I40" s="483"/>
      <c r="O40" s="483"/>
    </row>
    <row r="41" spans="1:15">
      <c r="A41" s="517"/>
      <c r="B41" s="517"/>
      <c r="C41" s="517"/>
      <c r="D41" s="483"/>
      <c r="E41" s="483"/>
      <c r="H41" s="483"/>
      <c r="I41" s="483"/>
      <c r="O41" s="483"/>
    </row>
    <row r="42" spans="1:15">
      <c r="A42" s="517"/>
      <c r="B42" s="517"/>
      <c r="C42" s="517"/>
      <c r="D42" s="483"/>
      <c r="E42" s="483"/>
      <c r="H42" s="483"/>
      <c r="I42" s="483"/>
      <c r="O42" s="483"/>
    </row>
    <row r="43" spans="1:15">
      <c r="A43" s="483"/>
      <c r="B43" s="483"/>
      <c r="C43" s="483"/>
      <c r="D43" s="483"/>
      <c r="E43" s="483"/>
      <c r="H43" s="483"/>
      <c r="I43" s="483"/>
      <c r="O43" s="483"/>
    </row>
    <row r="44" spans="1:15">
      <c r="A44" s="483"/>
      <c r="B44" s="483"/>
      <c r="C44" s="483"/>
      <c r="D44" s="483"/>
      <c r="E44" s="483"/>
      <c r="H44" s="483"/>
      <c r="I44" s="483"/>
      <c r="O44" s="483"/>
    </row>
    <row r="45" spans="1:15">
      <c r="A45" s="483"/>
      <c r="B45" s="483"/>
      <c r="C45" s="483"/>
      <c r="D45" s="483"/>
      <c r="E45" s="483"/>
      <c r="H45" s="483"/>
      <c r="I45" s="483"/>
      <c r="O45" s="483"/>
    </row>
    <row r="46" spans="1:15">
      <c r="A46" s="483"/>
      <c r="B46" s="483"/>
      <c r="C46" s="483"/>
      <c r="D46" s="483"/>
      <c r="E46" s="483"/>
      <c r="H46" s="483"/>
      <c r="I46" s="483"/>
      <c r="O46" s="483"/>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scale="54"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showGridLines="0" zoomScale="70" zoomScaleNormal="70" workbookViewId="0">
      <selection activeCell="C6" sqref="C6:K11"/>
    </sheetView>
  </sheetViews>
  <sheetFormatPr defaultColWidth="8.6640625" defaultRowHeight="12"/>
  <cols>
    <col min="1" max="1" width="11.88671875" style="527" bestFit="1" customWidth="1"/>
    <col min="2" max="2" width="40.6640625" style="527" customWidth="1"/>
    <col min="3" max="3" width="17.109375" style="527" bestFit="1" customWidth="1"/>
    <col min="4" max="4" width="22.44140625" style="527" bestFit="1" customWidth="1"/>
    <col min="5" max="5" width="22.33203125" style="527" bestFit="1" customWidth="1"/>
    <col min="6" max="6" width="20.109375" style="527" bestFit="1" customWidth="1"/>
    <col min="7" max="7" width="20.88671875" style="527" bestFit="1" customWidth="1"/>
    <col min="8" max="8" width="23.44140625" style="527" bestFit="1" customWidth="1"/>
    <col min="9" max="9" width="22.109375" style="527" customWidth="1"/>
    <col min="10" max="10" width="19.109375" style="527" bestFit="1" customWidth="1"/>
    <col min="11" max="11" width="17.88671875" style="527" bestFit="1" customWidth="1"/>
    <col min="12" max="16384" width="8.6640625" style="527"/>
  </cols>
  <sheetData>
    <row r="1" spans="1:11" s="480" customFormat="1" ht="13.2">
      <c r="A1" s="470" t="s">
        <v>30</v>
      </c>
      <c r="B1" s="3" t="str">
        <f>'Info '!C2</f>
        <v>JSC "VTB Bank (Georgia)"</v>
      </c>
    </row>
    <row r="2" spans="1:11" s="480" customFormat="1" ht="13.2">
      <c r="A2" s="471" t="s">
        <v>31</v>
      </c>
      <c r="B2" s="507">
        <f>'1. key ratios '!B2</f>
        <v>45107</v>
      </c>
    </row>
    <row r="3" spans="1:11" s="480" customFormat="1">
      <c r="A3" s="472" t="s">
        <v>675</v>
      </c>
    </row>
    <row r="4" spans="1:11">
      <c r="C4" s="528" t="s">
        <v>0</v>
      </c>
      <c r="D4" s="528" t="s">
        <v>1</v>
      </c>
      <c r="E4" s="528" t="s">
        <v>2</v>
      </c>
      <c r="F4" s="528" t="s">
        <v>3</v>
      </c>
      <c r="G4" s="528" t="s">
        <v>4</v>
      </c>
      <c r="H4" s="528" t="s">
        <v>5</v>
      </c>
      <c r="I4" s="528" t="s">
        <v>8</v>
      </c>
      <c r="J4" s="528" t="s">
        <v>9</v>
      </c>
      <c r="K4" s="528" t="s">
        <v>10</v>
      </c>
    </row>
    <row r="5" spans="1:11" ht="105" customHeight="1">
      <c r="A5" s="759" t="s">
        <v>676</v>
      </c>
      <c r="B5" s="760"/>
      <c r="C5" s="504" t="s">
        <v>677</v>
      </c>
      <c r="D5" s="504" t="s">
        <v>678</v>
      </c>
      <c r="E5" s="504" t="s">
        <v>679</v>
      </c>
      <c r="F5" s="529" t="s">
        <v>680</v>
      </c>
      <c r="G5" s="504" t="s">
        <v>681</v>
      </c>
      <c r="H5" s="504" t="s">
        <v>682</v>
      </c>
      <c r="I5" s="504" t="s">
        <v>683</v>
      </c>
      <c r="J5" s="504" t="s">
        <v>684</v>
      </c>
      <c r="K5" s="504" t="s">
        <v>685</v>
      </c>
    </row>
    <row r="6" spans="1:11">
      <c r="A6" s="476">
        <v>1</v>
      </c>
      <c r="B6" s="476" t="s">
        <v>631</v>
      </c>
      <c r="C6" s="801">
        <v>777408.99389999988</v>
      </c>
      <c r="D6" s="801">
        <v>44648.72</v>
      </c>
      <c r="E6" s="801">
        <v>0</v>
      </c>
      <c r="F6" s="801">
        <v>0</v>
      </c>
      <c r="G6" s="801">
        <v>154954433.76429999</v>
      </c>
      <c r="H6" s="801">
        <v>8783362.4147000015</v>
      </c>
      <c r="I6" s="801">
        <v>7529905.7584999995</v>
      </c>
      <c r="J6" s="801">
        <v>15073401.4164</v>
      </c>
      <c r="K6" s="801">
        <v>15405974.196699999</v>
      </c>
    </row>
    <row r="7" spans="1:11">
      <c r="A7" s="476">
        <v>2</v>
      </c>
      <c r="B7" s="476" t="s">
        <v>686</v>
      </c>
      <c r="C7" s="801"/>
      <c r="D7" s="801"/>
      <c r="E7" s="801"/>
      <c r="F7" s="801"/>
      <c r="G7" s="801"/>
      <c r="H7" s="801"/>
      <c r="I7" s="801"/>
      <c r="J7" s="801"/>
      <c r="K7" s="801"/>
    </row>
    <row r="8" spans="1:11">
      <c r="A8" s="476">
        <v>3</v>
      </c>
      <c r="B8" s="476" t="s">
        <v>639</v>
      </c>
      <c r="C8" s="801">
        <v>2676200.39</v>
      </c>
      <c r="D8" s="801">
        <v>0</v>
      </c>
      <c r="E8" s="801">
        <v>0</v>
      </c>
      <c r="F8" s="801">
        <v>0</v>
      </c>
      <c r="G8" s="801">
        <v>4533180.5741000008</v>
      </c>
      <c r="H8" s="801">
        <v>0</v>
      </c>
      <c r="I8" s="801">
        <v>766332.62999999989</v>
      </c>
      <c r="J8" s="801">
        <v>13118676.026900001</v>
      </c>
      <c r="K8" s="801">
        <v>3574920.7651</v>
      </c>
    </row>
    <row r="9" spans="1:11">
      <c r="A9" s="476">
        <v>4</v>
      </c>
      <c r="B9" s="502" t="s">
        <v>687</v>
      </c>
      <c r="C9" s="801">
        <v>538143.4939</v>
      </c>
      <c r="D9" s="801">
        <v>0</v>
      </c>
      <c r="E9" s="801">
        <v>0</v>
      </c>
      <c r="F9" s="801">
        <v>0</v>
      </c>
      <c r="G9" s="801">
        <v>34777492.0669</v>
      </c>
      <c r="H9" s="801">
        <v>2.6276999999999999</v>
      </c>
      <c r="I9" s="801">
        <v>605762.9016999997</v>
      </c>
      <c r="J9" s="801">
        <v>202514.40379999997</v>
      </c>
      <c r="K9" s="801">
        <v>275771.73</v>
      </c>
    </row>
    <row r="10" spans="1:11">
      <c r="A10" s="476">
        <v>5</v>
      </c>
      <c r="B10" s="502" t="s">
        <v>688</v>
      </c>
      <c r="C10" s="801"/>
      <c r="D10" s="801"/>
      <c r="E10" s="801"/>
      <c r="F10" s="801"/>
      <c r="G10" s="801"/>
      <c r="H10" s="801"/>
      <c r="I10" s="801"/>
      <c r="J10" s="801"/>
      <c r="K10" s="801"/>
    </row>
    <row r="11" spans="1:11">
      <c r="A11" s="476">
        <v>6</v>
      </c>
      <c r="B11" s="502" t="s">
        <v>689</v>
      </c>
      <c r="C11" s="801">
        <v>0</v>
      </c>
      <c r="D11" s="801">
        <v>0</v>
      </c>
      <c r="E11" s="801">
        <v>0</v>
      </c>
      <c r="F11" s="801">
        <v>0</v>
      </c>
      <c r="G11" s="801">
        <v>120000</v>
      </c>
      <c r="H11" s="801">
        <v>0</v>
      </c>
      <c r="I11" s="801">
        <v>0</v>
      </c>
      <c r="J11" s="801">
        <v>0</v>
      </c>
      <c r="K11" s="801">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scale="44"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0"/>
  <sheetViews>
    <sheetView showGridLines="0" zoomScale="50" zoomScaleNormal="50" workbookViewId="0">
      <selection activeCell="C7" sqref="C7:S20"/>
    </sheetView>
  </sheetViews>
  <sheetFormatPr defaultRowHeight="14.4"/>
  <cols>
    <col min="1" max="1" width="10" bestFit="1" customWidth="1"/>
    <col min="2" max="2" width="71.6640625" customWidth="1"/>
    <col min="3" max="3" width="10.5546875" bestFit="1" customWidth="1"/>
    <col min="4" max="8" width="9.88671875" customWidth="1"/>
    <col min="9" max="9" width="10.5546875" bestFit="1" customWidth="1"/>
    <col min="10" max="14" width="11.88671875" customWidth="1"/>
    <col min="15" max="15" width="12.44140625" bestFit="1" customWidth="1"/>
    <col min="16" max="16" width="34.109375" bestFit="1" customWidth="1"/>
    <col min="17" max="17" width="34.109375" customWidth="1"/>
    <col min="18" max="18" width="33.5546875" bestFit="1" customWidth="1"/>
    <col min="19" max="19" width="36.5546875" bestFit="1" customWidth="1"/>
  </cols>
  <sheetData>
    <row r="1" spans="1:19">
      <c r="A1" s="470" t="s">
        <v>30</v>
      </c>
      <c r="B1" s="3" t="str">
        <f>'Info '!C2</f>
        <v>JSC "VTB Bank (Georgia)"</v>
      </c>
    </row>
    <row r="2" spans="1:19">
      <c r="A2" s="471" t="s">
        <v>31</v>
      </c>
      <c r="B2" s="507">
        <f>'1. key ratios '!B2</f>
        <v>45107</v>
      </c>
    </row>
    <row r="3" spans="1:19">
      <c r="A3" s="472" t="s">
        <v>710</v>
      </c>
      <c r="B3" s="480"/>
    </row>
    <row r="4" spans="1:19">
      <c r="A4" s="472"/>
      <c r="B4" s="480"/>
    </row>
    <row r="5" spans="1:19">
      <c r="A5" s="763" t="s">
        <v>711</v>
      </c>
      <c r="B5" s="763"/>
      <c r="C5" s="761" t="s">
        <v>730</v>
      </c>
      <c r="D5" s="761"/>
      <c r="E5" s="761"/>
      <c r="F5" s="761"/>
      <c r="G5" s="761"/>
      <c r="H5" s="761"/>
      <c r="I5" s="761" t="s">
        <v>732</v>
      </c>
      <c r="J5" s="761"/>
      <c r="K5" s="761"/>
      <c r="L5" s="761"/>
      <c r="M5" s="761"/>
      <c r="N5" s="762"/>
      <c r="O5" s="764" t="s">
        <v>712</v>
      </c>
      <c r="P5" s="764" t="s">
        <v>726</v>
      </c>
      <c r="Q5" s="764" t="s">
        <v>727</v>
      </c>
      <c r="R5" s="764" t="s">
        <v>731</v>
      </c>
      <c r="S5" s="764" t="s">
        <v>728</v>
      </c>
    </row>
    <row r="6" spans="1:19" ht="24" customHeight="1">
      <c r="A6" s="763"/>
      <c r="B6" s="763"/>
      <c r="C6" s="539"/>
      <c r="D6" s="538" t="s">
        <v>670</v>
      </c>
      <c r="E6" s="538" t="s">
        <v>671</v>
      </c>
      <c r="F6" s="538" t="s">
        <v>672</v>
      </c>
      <c r="G6" s="538" t="s">
        <v>673</v>
      </c>
      <c r="H6" s="538" t="s">
        <v>674</v>
      </c>
      <c r="I6" s="539"/>
      <c r="J6" s="538" t="s">
        <v>670</v>
      </c>
      <c r="K6" s="538" t="s">
        <v>671</v>
      </c>
      <c r="L6" s="538" t="s">
        <v>672</v>
      </c>
      <c r="M6" s="538" t="s">
        <v>673</v>
      </c>
      <c r="N6" s="540" t="s">
        <v>674</v>
      </c>
      <c r="O6" s="764"/>
      <c r="P6" s="764"/>
      <c r="Q6" s="764"/>
      <c r="R6" s="764"/>
      <c r="S6" s="764"/>
    </row>
    <row r="7" spans="1:19">
      <c r="A7" s="530">
        <v>1</v>
      </c>
      <c r="B7" s="533" t="s">
        <v>720</v>
      </c>
      <c r="C7" s="653">
        <v>195211.04150000005</v>
      </c>
      <c r="D7" s="653">
        <v>195211.04150000005</v>
      </c>
      <c r="E7" s="653">
        <v>0</v>
      </c>
      <c r="F7" s="653">
        <v>0</v>
      </c>
      <c r="G7" s="653">
        <v>0</v>
      </c>
      <c r="H7" s="653">
        <v>0</v>
      </c>
      <c r="I7" s="653">
        <v>3904.2071000000005</v>
      </c>
      <c r="J7" s="653">
        <v>3904.2071000000005</v>
      </c>
      <c r="K7" s="653">
        <v>0</v>
      </c>
      <c r="L7" s="653">
        <v>0</v>
      </c>
      <c r="M7" s="653">
        <v>0</v>
      </c>
      <c r="N7" s="653">
        <v>0</v>
      </c>
      <c r="O7" s="654">
        <v>5</v>
      </c>
      <c r="P7" s="654">
        <v>0</v>
      </c>
      <c r="Q7" s="654">
        <v>0</v>
      </c>
      <c r="R7" s="654">
        <v>7.7946815831111668E-2</v>
      </c>
      <c r="S7" s="654">
        <v>55.815476139467968</v>
      </c>
    </row>
    <row r="8" spans="1:19">
      <c r="A8" s="530">
        <v>2</v>
      </c>
      <c r="B8" s="534" t="s">
        <v>719</v>
      </c>
      <c r="C8" s="653">
        <v>1013090.6500000003</v>
      </c>
      <c r="D8" s="653">
        <v>662677.08000000019</v>
      </c>
      <c r="E8" s="653">
        <v>60946.770000000004</v>
      </c>
      <c r="F8" s="653">
        <v>45651.42</v>
      </c>
      <c r="G8" s="653">
        <v>0</v>
      </c>
      <c r="H8" s="653">
        <v>243815.38</v>
      </c>
      <c r="I8" s="653">
        <v>276859.03999999998</v>
      </c>
      <c r="J8" s="653">
        <v>13253.529999999997</v>
      </c>
      <c r="K8" s="653">
        <v>6094.7</v>
      </c>
      <c r="L8" s="653">
        <v>13695.43</v>
      </c>
      <c r="M8" s="653">
        <v>0</v>
      </c>
      <c r="N8" s="653">
        <v>243815.38</v>
      </c>
      <c r="O8" s="654">
        <v>204</v>
      </c>
      <c r="P8" s="654">
        <v>0.15</v>
      </c>
      <c r="Q8" s="654">
        <v>0.16070399999999999</v>
      </c>
      <c r="R8" s="654">
        <v>0.16565249091974146</v>
      </c>
      <c r="S8" s="654">
        <v>18.006398507490996</v>
      </c>
    </row>
    <row r="9" spans="1:19">
      <c r="A9" s="530">
        <v>3</v>
      </c>
      <c r="B9" s="534" t="s">
        <v>718</v>
      </c>
      <c r="C9" s="653">
        <v>595.29</v>
      </c>
      <c r="D9" s="653">
        <v>295.29000000000002</v>
      </c>
      <c r="E9" s="653">
        <v>0</v>
      </c>
      <c r="F9" s="653">
        <v>300</v>
      </c>
      <c r="G9" s="653">
        <v>0</v>
      </c>
      <c r="H9" s="653">
        <v>0</v>
      </c>
      <c r="I9" s="653">
        <v>95.91</v>
      </c>
      <c r="J9" s="653">
        <v>5.91</v>
      </c>
      <c r="K9" s="653">
        <v>0</v>
      </c>
      <c r="L9" s="653">
        <v>90</v>
      </c>
      <c r="M9" s="653">
        <v>0</v>
      </c>
      <c r="N9" s="653">
        <v>0</v>
      </c>
      <c r="O9" s="654">
        <v>3</v>
      </c>
      <c r="P9" s="654" t="s">
        <v>734</v>
      </c>
      <c r="Q9" s="654" t="s">
        <v>734</v>
      </c>
      <c r="R9" s="654">
        <v>0</v>
      </c>
      <c r="S9" s="654">
        <v>0.39291674357711986</v>
      </c>
    </row>
    <row r="10" spans="1:19">
      <c r="A10" s="530">
        <v>4</v>
      </c>
      <c r="B10" s="534" t="s">
        <v>717</v>
      </c>
      <c r="C10" s="653">
        <v>0</v>
      </c>
      <c r="D10" s="653">
        <v>0</v>
      </c>
      <c r="E10" s="653">
        <v>0</v>
      </c>
      <c r="F10" s="653">
        <v>0</v>
      </c>
      <c r="G10" s="653">
        <v>0</v>
      </c>
      <c r="H10" s="653">
        <v>0</v>
      </c>
      <c r="I10" s="653">
        <v>0</v>
      </c>
      <c r="J10" s="653">
        <v>0</v>
      </c>
      <c r="K10" s="653">
        <v>0</v>
      </c>
      <c r="L10" s="653">
        <v>0</v>
      </c>
      <c r="M10" s="653">
        <v>0</v>
      </c>
      <c r="N10" s="653">
        <v>0</v>
      </c>
      <c r="O10" s="654">
        <v>0</v>
      </c>
      <c r="P10" s="654" t="s">
        <v>734</v>
      </c>
      <c r="Q10" s="654" t="s">
        <v>734</v>
      </c>
      <c r="R10" s="654">
        <v>0</v>
      </c>
      <c r="S10" s="654">
        <v>0</v>
      </c>
    </row>
    <row r="11" spans="1:19">
      <c r="A11" s="530">
        <v>5</v>
      </c>
      <c r="B11" s="534" t="s">
        <v>716</v>
      </c>
      <c r="C11" s="653">
        <v>0</v>
      </c>
      <c r="D11" s="653">
        <v>0</v>
      </c>
      <c r="E11" s="653">
        <v>0</v>
      </c>
      <c r="F11" s="653">
        <v>0</v>
      </c>
      <c r="G11" s="653">
        <v>0</v>
      </c>
      <c r="H11" s="653">
        <v>0</v>
      </c>
      <c r="I11" s="653">
        <v>0</v>
      </c>
      <c r="J11" s="653">
        <v>0</v>
      </c>
      <c r="K11" s="653">
        <v>0</v>
      </c>
      <c r="L11" s="653">
        <v>0</v>
      </c>
      <c r="M11" s="653">
        <v>0</v>
      </c>
      <c r="N11" s="653">
        <v>0</v>
      </c>
      <c r="O11" s="654">
        <v>0</v>
      </c>
      <c r="P11" s="654">
        <v>0</v>
      </c>
      <c r="Q11" s="654">
        <v>0</v>
      </c>
      <c r="R11" s="654">
        <v>0</v>
      </c>
      <c r="S11" s="654">
        <v>0</v>
      </c>
    </row>
    <row r="12" spans="1:19">
      <c r="A12" s="530">
        <v>6</v>
      </c>
      <c r="B12" s="534" t="s">
        <v>715</v>
      </c>
      <c r="C12" s="653">
        <v>0</v>
      </c>
      <c r="D12" s="653">
        <v>0</v>
      </c>
      <c r="E12" s="653">
        <v>0</v>
      </c>
      <c r="F12" s="653">
        <v>0</v>
      </c>
      <c r="G12" s="653">
        <v>0</v>
      </c>
      <c r="H12" s="653">
        <v>0</v>
      </c>
      <c r="I12" s="653">
        <v>0</v>
      </c>
      <c r="J12" s="653">
        <v>0</v>
      </c>
      <c r="K12" s="653">
        <v>0</v>
      </c>
      <c r="L12" s="653">
        <v>0</v>
      </c>
      <c r="M12" s="653">
        <v>0</v>
      </c>
      <c r="N12" s="653">
        <v>0</v>
      </c>
      <c r="O12" s="654">
        <v>0</v>
      </c>
      <c r="P12" s="654">
        <v>0</v>
      </c>
      <c r="Q12" s="654">
        <v>0</v>
      </c>
      <c r="R12" s="654">
        <v>0</v>
      </c>
      <c r="S12" s="654">
        <v>0</v>
      </c>
    </row>
    <row r="13" spans="1:19">
      <c r="A13" s="530">
        <v>7</v>
      </c>
      <c r="B13" s="534" t="s">
        <v>714</v>
      </c>
      <c r="C13" s="653">
        <v>9473618.9585999995</v>
      </c>
      <c r="D13" s="653">
        <v>8518579.1634999998</v>
      </c>
      <c r="E13" s="653">
        <v>561210.13</v>
      </c>
      <c r="F13" s="653">
        <v>100202.0751</v>
      </c>
      <c r="G13" s="653">
        <v>293627.58999999997</v>
      </c>
      <c r="H13" s="653">
        <v>0</v>
      </c>
      <c r="I13" s="653">
        <v>403367.08929999999</v>
      </c>
      <c r="J13" s="653">
        <v>170371.64419999998</v>
      </c>
      <c r="K13" s="653">
        <v>56121</v>
      </c>
      <c r="L13" s="653">
        <v>30060.6122</v>
      </c>
      <c r="M13" s="653">
        <v>146813.83290000001</v>
      </c>
      <c r="N13" s="653">
        <v>0</v>
      </c>
      <c r="O13" s="654">
        <v>156</v>
      </c>
      <c r="P13" s="654">
        <v>0</v>
      </c>
      <c r="Q13" s="654">
        <v>0</v>
      </c>
      <c r="R13" s="654">
        <v>8.4171398162064162E-2</v>
      </c>
      <c r="S13" s="654">
        <v>123.70298439069414</v>
      </c>
    </row>
    <row r="14" spans="1:19">
      <c r="A14" s="541">
        <v>7.1</v>
      </c>
      <c r="B14" s="535" t="s">
        <v>723</v>
      </c>
      <c r="C14" s="653">
        <v>9307322.3150999993</v>
      </c>
      <c r="D14" s="653">
        <v>8352282.5199999996</v>
      </c>
      <c r="E14" s="653">
        <v>561210.13</v>
      </c>
      <c r="F14" s="653">
        <v>100202.0751</v>
      </c>
      <c r="G14" s="653">
        <v>293627.58999999997</v>
      </c>
      <c r="H14" s="653">
        <v>0</v>
      </c>
      <c r="I14" s="653">
        <v>400041.16259999998</v>
      </c>
      <c r="J14" s="653">
        <v>167045.71749999997</v>
      </c>
      <c r="K14" s="653">
        <v>56121</v>
      </c>
      <c r="L14" s="653">
        <v>30060.6122</v>
      </c>
      <c r="M14" s="653">
        <v>146813.83290000001</v>
      </c>
      <c r="N14" s="653">
        <v>0</v>
      </c>
      <c r="O14" s="654">
        <v>153</v>
      </c>
      <c r="P14" s="654">
        <v>0</v>
      </c>
      <c r="Q14" s="654">
        <v>0</v>
      </c>
      <c r="R14" s="654">
        <v>8.3883344045511538E-2</v>
      </c>
      <c r="S14" s="654">
        <v>124.8932691539067</v>
      </c>
    </row>
    <row r="15" spans="1:19">
      <c r="A15" s="541">
        <v>7.2</v>
      </c>
      <c r="B15" s="535" t="s">
        <v>725</v>
      </c>
      <c r="C15" s="653">
        <v>166296.64350000001</v>
      </c>
      <c r="D15" s="653">
        <v>166296.64350000001</v>
      </c>
      <c r="E15" s="653">
        <v>0</v>
      </c>
      <c r="F15" s="653">
        <v>0</v>
      </c>
      <c r="G15" s="653">
        <v>0</v>
      </c>
      <c r="H15" s="653">
        <v>0</v>
      </c>
      <c r="I15" s="653">
        <v>3325.9267</v>
      </c>
      <c r="J15" s="653">
        <v>3325.9267</v>
      </c>
      <c r="K15" s="653">
        <v>0</v>
      </c>
      <c r="L15" s="653">
        <v>0</v>
      </c>
      <c r="M15" s="653">
        <v>0</v>
      </c>
      <c r="N15" s="653">
        <v>0</v>
      </c>
      <c r="O15" s="654">
        <v>3</v>
      </c>
      <c r="P15" s="654" t="s">
        <v>734</v>
      </c>
      <c r="Q15" s="654" t="s">
        <v>734</v>
      </c>
      <c r="R15" s="654">
        <v>0.10029326599126456</v>
      </c>
      <c r="S15" s="654">
        <v>57.084899354168044</v>
      </c>
    </row>
    <row r="16" spans="1:19">
      <c r="A16" s="541">
        <v>7.3</v>
      </c>
      <c r="B16" s="535" t="s">
        <v>722</v>
      </c>
      <c r="C16" s="653"/>
      <c r="D16" s="653"/>
      <c r="E16" s="653"/>
      <c r="F16" s="653"/>
      <c r="G16" s="653"/>
      <c r="H16" s="653"/>
      <c r="I16" s="653"/>
      <c r="J16" s="653"/>
      <c r="K16" s="653"/>
      <c r="L16" s="653"/>
      <c r="M16" s="653"/>
      <c r="N16" s="653"/>
      <c r="O16" s="654"/>
      <c r="P16" s="654" t="s">
        <v>734</v>
      </c>
      <c r="Q16" s="654" t="s">
        <v>734</v>
      </c>
      <c r="R16" s="654"/>
      <c r="S16" s="654"/>
    </row>
    <row r="17" spans="1:19">
      <c r="A17" s="530">
        <v>8</v>
      </c>
      <c r="B17" s="534" t="s">
        <v>721</v>
      </c>
      <c r="C17" s="653">
        <v>0</v>
      </c>
      <c r="D17" s="653">
        <v>0</v>
      </c>
      <c r="E17" s="653">
        <v>0</v>
      </c>
      <c r="F17" s="653">
        <v>0</v>
      </c>
      <c r="G17" s="653">
        <v>0</v>
      </c>
      <c r="H17" s="653">
        <v>0</v>
      </c>
      <c r="I17" s="653">
        <v>0</v>
      </c>
      <c r="J17" s="653">
        <v>0</v>
      </c>
      <c r="K17" s="653">
        <v>0</v>
      </c>
      <c r="L17" s="653">
        <v>0</v>
      </c>
      <c r="M17" s="653">
        <v>0</v>
      </c>
      <c r="N17" s="653">
        <v>0</v>
      </c>
      <c r="O17" s="654">
        <v>0</v>
      </c>
      <c r="P17" s="654">
        <v>0</v>
      </c>
      <c r="Q17" s="654">
        <v>0</v>
      </c>
      <c r="R17" s="654">
        <v>0</v>
      </c>
      <c r="S17" s="654">
        <v>0</v>
      </c>
    </row>
    <row r="18" spans="1:19">
      <c r="A18" s="531">
        <v>9</v>
      </c>
      <c r="B18" s="536" t="s">
        <v>713</v>
      </c>
      <c r="C18" s="655">
        <v>0</v>
      </c>
      <c r="D18" s="655">
        <v>0</v>
      </c>
      <c r="E18" s="655">
        <v>0</v>
      </c>
      <c r="F18" s="655">
        <v>0</v>
      </c>
      <c r="G18" s="655">
        <v>0</v>
      </c>
      <c r="H18" s="655">
        <v>0</v>
      </c>
      <c r="I18" s="655">
        <v>0</v>
      </c>
      <c r="J18" s="655">
        <v>0</v>
      </c>
      <c r="K18" s="655">
        <v>0</v>
      </c>
      <c r="L18" s="655">
        <v>0</v>
      </c>
      <c r="M18" s="655">
        <v>0</v>
      </c>
      <c r="N18" s="655">
        <v>0</v>
      </c>
      <c r="O18" s="656">
        <v>0</v>
      </c>
      <c r="P18" s="656">
        <v>0</v>
      </c>
      <c r="Q18" s="656">
        <v>0</v>
      </c>
      <c r="R18" s="656">
        <v>0</v>
      </c>
      <c r="S18" s="656">
        <v>0</v>
      </c>
    </row>
    <row r="19" spans="1:19">
      <c r="A19" s="532">
        <v>10</v>
      </c>
      <c r="B19" s="537" t="s">
        <v>724</v>
      </c>
      <c r="C19" s="653">
        <v>10682515.940099999</v>
      </c>
      <c r="D19" s="653">
        <v>9376762.5749999993</v>
      </c>
      <c r="E19" s="653">
        <v>622156.9</v>
      </c>
      <c r="F19" s="653">
        <v>146153.4951</v>
      </c>
      <c r="G19" s="653">
        <v>293627.58999999997</v>
      </c>
      <c r="H19" s="653">
        <v>243815.38</v>
      </c>
      <c r="I19" s="653">
        <v>684226.24639999995</v>
      </c>
      <c r="J19" s="653">
        <v>187535.29129999998</v>
      </c>
      <c r="K19" s="653">
        <v>62215.7</v>
      </c>
      <c r="L19" s="653">
        <v>43846.042199999996</v>
      </c>
      <c r="M19" s="653">
        <v>146813.83290000001</v>
      </c>
      <c r="N19" s="653">
        <v>243815.38</v>
      </c>
      <c r="O19" s="654">
        <v>368</v>
      </c>
      <c r="P19" s="654">
        <v>0.15</v>
      </c>
      <c r="Q19" s="654">
        <v>0.16070399999999999</v>
      </c>
      <c r="R19" s="654">
        <v>9.1780328501042507E-2</v>
      </c>
      <c r="S19" s="654">
        <v>112.43166778222115</v>
      </c>
    </row>
    <row r="20" spans="1:19" ht="24">
      <c r="A20" s="541">
        <v>10.1</v>
      </c>
      <c r="B20" s="535" t="s">
        <v>729</v>
      </c>
      <c r="C20" s="653"/>
      <c r="D20" s="653"/>
      <c r="E20" s="653"/>
      <c r="F20" s="653"/>
      <c r="G20" s="653"/>
      <c r="H20" s="653"/>
      <c r="I20" s="653"/>
      <c r="J20" s="653"/>
      <c r="K20" s="653"/>
      <c r="L20" s="653"/>
      <c r="M20" s="653"/>
      <c r="N20" s="653"/>
      <c r="O20" s="653"/>
      <c r="P20" s="653" t="s">
        <v>734</v>
      </c>
      <c r="Q20" s="653" t="s">
        <v>734</v>
      </c>
      <c r="R20" s="653"/>
      <c r="S20" s="653"/>
    </row>
  </sheetData>
  <mergeCells count="8">
    <mergeCell ref="C5:H5"/>
    <mergeCell ref="I5:N5"/>
    <mergeCell ref="A5:B6"/>
    <mergeCell ref="S5:S6"/>
    <mergeCell ref="R5:R6"/>
    <mergeCell ref="Q5:Q6"/>
    <mergeCell ref="P5:P6"/>
    <mergeCell ref="O5:O6"/>
  </mergeCells>
  <pageMargins left="0.7" right="0.7" top="0.75" bottom="0.75" header="0.3" footer="0.3"/>
  <pageSetup paperSize="9" scale="3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zoomScale="80" zoomScaleNormal="80" workbookViewId="0">
      <pane xSplit="1" ySplit="5" topLeftCell="B6" activePane="bottomRight" state="frozen"/>
      <selection activeCell="B9" sqref="B9"/>
      <selection pane="topRight" activeCell="B9" sqref="B9"/>
      <selection pane="bottomLeft" activeCell="B9" sqref="B9"/>
      <selection pane="bottomRight" activeCell="C7" sqref="C7:H41"/>
    </sheetView>
  </sheetViews>
  <sheetFormatPr defaultColWidth="9.109375" defaultRowHeight="13.8"/>
  <cols>
    <col min="1" max="1" width="9.5546875" style="4" bestFit="1" customWidth="1"/>
    <col min="2" max="2" width="55.109375" style="4" bestFit="1" customWidth="1"/>
    <col min="3" max="3" width="11.6640625" style="4" customWidth="1"/>
    <col min="4" max="4" width="13.33203125" style="4" customWidth="1"/>
    <col min="5" max="5" width="14.5546875" style="4" customWidth="1"/>
    <col min="6" max="6" width="11.6640625" style="4" customWidth="1"/>
    <col min="7" max="7" width="13.6640625" style="4" customWidth="1"/>
    <col min="8" max="8" width="14.5546875" style="4" customWidth="1"/>
    <col min="9" max="16384" width="9.109375" style="5"/>
  </cols>
  <sheetData>
    <row r="1" spans="1:8">
      <c r="A1" s="2" t="s">
        <v>30</v>
      </c>
      <c r="B1" s="4" t="str">
        <f>'Info '!C2</f>
        <v>JSC "VTB Bank (Georgia)"</v>
      </c>
    </row>
    <row r="2" spans="1:8">
      <c r="A2" s="2" t="s">
        <v>31</v>
      </c>
      <c r="B2" s="426">
        <f>'1. key ratios '!B2</f>
        <v>45107</v>
      </c>
    </row>
    <row r="3" spans="1:8">
      <c r="A3" s="2"/>
    </row>
    <row r="4" spans="1:8" ht="14.4" thickBot="1">
      <c r="A4" s="17" t="s">
        <v>32</v>
      </c>
      <c r="B4" s="18" t="s">
        <v>33</v>
      </c>
      <c r="C4" s="17"/>
      <c r="D4" s="19"/>
      <c r="E4" s="19"/>
      <c r="F4" s="20"/>
      <c r="G4" s="20"/>
      <c r="H4" s="21" t="s">
        <v>73</v>
      </c>
    </row>
    <row r="5" spans="1:8">
      <c r="A5" s="22"/>
      <c r="B5" s="23"/>
      <c r="C5" s="659" t="s">
        <v>68</v>
      </c>
      <c r="D5" s="660"/>
      <c r="E5" s="661"/>
      <c r="F5" s="659" t="s">
        <v>72</v>
      </c>
      <c r="G5" s="660"/>
      <c r="H5" s="662"/>
    </row>
    <row r="6" spans="1:8">
      <c r="A6" s="24" t="s">
        <v>6</v>
      </c>
      <c r="B6" s="25" t="s">
        <v>34</v>
      </c>
      <c r="C6" s="26" t="s">
        <v>69</v>
      </c>
      <c r="D6" s="26" t="s">
        <v>70</v>
      </c>
      <c r="E6" s="26" t="s">
        <v>71</v>
      </c>
      <c r="F6" s="26" t="s">
        <v>69</v>
      </c>
      <c r="G6" s="26" t="s">
        <v>70</v>
      </c>
      <c r="H6" s="27" t="s">
        <v>71</v>
      </c>
    </row>
    <row r="7" spans="1:8" ht="14.4">
      <c r="A7" s="24">
        <v>1</v>
      </c>
      <c r="B7" s="28" t="s">
        <v>35</v>
      </c>
      <c r="C7" s="593">
        <v>81960098</v>
      </c>
      <c r="D7" s="593">
        <v>54717492</v>
      </c>
      <c r="E7" s="594">
        <v>136677590</v>
      </c>
      <c r="F7" s="595">
        <v>38090289</v>
      </c>
      <c r="G7" s="596">
        <v>30334949</v>
      </c>
      <c r="H7" s="597">
        <v>68425238</v>
      </c>
    </row>
    <row r="8" spans="1:8" ht="14.4">
      <c r="A8" s="24">
        <v>2</v>
      </c>
      <c r="B8" s="28" t="s">
        <v>36</v>
      </c>
      <c r="C8" s="593">
        <v>351</v>
      </c>
      <c r="D8" s="593">
        <v>0</v>
      </c>
      <c r="E8" s="594">
        <v>351</v>
      </c>
      <c r="F8" s="595">
        <v>351</v>
      </c>
      <c r="G8" s="596">
        <v>0</v>
      </c>
      <c r="H8" s="597">
        <v>351</v>
      </c>
    </row>
    <row r="9" spans="1:8" ht="14.4">
      <c r="A9" s="24">
        <v>3</v>
      </c>
      <c r="B9" s="28" t="s">
        <v>37</v>
      </c>
      <c r="C9" s="593">
        <v>0</v>
      </c>
      <c r="D9" s="593">
        <v>6432644</v>
      </c>
      <c r="E9" s="594">
        <v>6432644</v>
      </c>
      <c r="F9" s="595">
        <v>0</v>
      </c>
      <c r="G9" s="596">
        <v>6931738</v>
      </c>
      <c r="H9" s="597">
        <v>6931738</v>
      </c>
    </row>
    <row r="10" spans="1:8" ht="14.4">
      <c r="A10" s="24">
        <v>4</v>
      </c>
      <c r="B10" s="28" t="s">
        <v>38</v>
      </c>
      <c r="C10" s="593">
        <v>0</v>
      </c>
      <c r="D10" s="593">
        <v>0</v>
      </c>
      <c r="E10" s="594">
        <v>0</v>
      </c>
      <c r="F10" s="595">
        <v>0</v>
      </c>
      <c r="G10" s="596">
        <v>0</v>
      </c>
      <c r="H10" s="597">
        <v>0</v>
      </c>
    </row>
    <row r="11" spans="1:8" ht="14.4">
      <c r="A11" s="24">
        <v>5</v>
      </c>
      <c r="B11" s="28" t="s">
        <v>39</v>
      </c>
      <c r="C11" s="593">
        <v>0</v>
      </c>
      <c r="D11" s="593">
        <v>0</v>
      </c>
      <c r="E11" s="594">
        <v>0</v>
      </c>
      <c r="F11" s="595">
        <v>4857860</v>
      </c>
      <c r="G11" s="596">
        <v>0</v>
      </c>
      <c r="H11" s="597">
        <v>4857860</v>
      </c>
    </row>
    <row r="12" spans="1:8" ht="14.4">
      <c r="A12" s="24">
        <v>6.1</v>
      </c>
      <c r="B12" s="31" t="s">
        <v>40</v>
      </c>
      <c r="C12" s="593">
        <v>88006355</v>
      </c>
      <c r="D12" s="593">
        <v>114562781</v>
      </c>
      <c r="E12" s="594">
        <v>202569136</v>
      </c>
      <c r="F12" s="595">
        <v>122947009.8</v>
      </c>
      <c r="G12" s="596">
        <v>188001825.8064</v>
      </c>
      <c r="H12" s="597">
        <v>310948835.60640001</v>
      </c>
    </row>
    <row r="13" spans="1:8" ht="14.4">
      <c r="A13" s="24">
        <v>6.2</v>
      </c>
      <c r="B13" s="31" t="s">
        <v>41</v>
      </c>
      <c r="C13" s="593">
        <v>-7732262</v>
      </c>
      <c r="D13" s="593">
        <v>-11556628</v>
      </c>
      <c r="E13" s="594">
        <v>-19288890</v>
      </c>
      <c r="F13" s="595">
        <v>-5728309.8100000015</v>
      </c>
      <c r="G13" s="596">
        <v>-13014173.212699998</v>
      </c>
      <c r="H13" s="597">
        <v>-18742483.022700001</v>
      </c>
    </row>
    <row r="14" spans="1:8" ht="14.4">
      <c r="A14" s="24">
        <v>6</v>
      </c>
      <c r="B14" s="28" t="s">
        <v>42</v>
      </c>
      <c r="C14" s="594">
        <v>80274093</v>
      </c>
      <c r="D14" s="594">
        <v>103006153</v>
      </c>
      <c r="E14" s="594">
        <v>183280246</v>
      </c>
      <c r="F14" s="594">
        <v>117218699.98999999</v>
      </c>
      <c r="G14" s="594">
        <v>174987652.59369999</v>
      </c>
      <c r="H14" s="597">
        <v>292206352.5837</v>
      </c>
    </row>
    <row r="15" spans="1:8" ht="14.4">
      <c r="A15" s="24">
        <v>7</v>
      </c>
      <c r="B15" s="28" t="s">
        <v>43</v>
      </c>
      <c r="C15" s="593">
        <v>876411</v>
      </c>
      <c r="D15" s="593">
        <v>616701</v>
      </c>
      <c r="E15" s="594">
        <v>1493112</v>
      </c>
      <c r="F15" s="595">
        <v>2011744</v>
      </c>
      <c r="G15" s="596">
        <v>1304705</v>
      </c>
      <c r="H15" s="597">
        <v>3316449</v>
      </c>
    </row>
    <row r="16" spans="1:8" ht="14.4">
      <c r="A16" s="24">
        <v>8</v>
      </c>
      <c r="B16" s="28" t="s">
        <v>197</v>
      </c>
      <c r="C16" s="593">
        <v>13232416.539999999</v>
      </c>
      <c r="D16" s="593" t="s">
        <v>757</v>
      </c>
      <c r="E16" s="594">
        <v>13232416.539999999</v>
      </c>
      <c r="F16" s="595">
        <v>18576510.34</v>
      </c>
      <c r="G16" s="593" t="s">
        <v>757</v>
      </c>
      <c r="H16" s="597">
        <v>18576510.34</v>
      </c>
    </row>
    <row r="17" spans="1:8" ht="14.4">
      <c r="A17" s="24">
        <v>9</v>
      </c>
      <c r="B17" s="28" t="s">
        <v>44</v>
      </c>
      <c r="C17" s="593">
        <v>54000</v>
      </c>
      <c r="D17" s="593">
        <v>0</v>
      </c>
      <c r="E17" s="594">
        <v>54000</v>
      </c>
      <c r="F17" s="595">
        <v>54000</v>
      </c>
      <c r="G17" s="593">
        <v>0</v>
      </c>
      <c r="H17" s="597">
        <v>54000</v>
      </c>
    </row>
    <row r="18" spans="1:8" ht="14.4">
      <c r="A18" s="24">
        <v>10</v>
      </c>
      <c r="B18" s="28" t="s">
        <v>45</v>
      </c>
      <c r="C18" s="593">
        <v>53181691</v>
      </c>
      <c r="D18" s="593" t="s">
        <v>757</v>
      </c>
      <c r="E18" s="594">
        <v>53181691</v>
      </c>
      <c r="F18" s="595">
        <v>59418216</v>
      </c>
      <c r="G18" s="593" t="s">
        <v>757</v>
      </c>
      <c r="H18" s="597">
        <v>59418216</v>
      </c>
    </row>
    <row r="19" spans="1:8" ht="14.4">
      <c r="A19" s="24">
        <v>11</v>
      </c>
      <c r="B19" s="28" t="s">
        <v>46</v>
      </c>
      <c r="C19" s="593">
        <v>14883914.6293</v>
      </c>
      <c r="D19" s="593">
        <v>4701629.5523000006</v>
      </c>
      <c r="E19" s="594">
        <v>19585544.181600001</v>
      </c>
      <c r="F19" s="595">
        <v>11446402.297372</v>
      </c>
      <c r="G19" s="596">
        <v>5589942.1260000002</v>
      </c>
      <c r="H19" s="597">
        <v>17036344.423372</v>
      </c>
    </row>
    <row r="20" spans="1:8" ht="14.4">
      <c r="A20" s="24">
        <v>12</v>
      </c>
      <c r="B20" s="33" t="s">
        <v>47</v>
      </c>
      <c r="C20" s="594">
        <v>244462975.16929999</v>
      </c>
      <c r="D20" s="594">
        <v>169474619.55230001</v>
      </c>
      <c r="E20" s="594">
        <v>413937594.7216</v>
      </c>
      <c r="F20" s="594">
        <v>251674072.62737203</v>
      </c>
      <c r="G20" s="594">
        <v>219148986.71969998</v>
      </c>
      <c r="H20" s="597">
        <v>470823059.34707201</v>
      </c>
    </row>
    <row r="21" spans="1:8" ht="14.4">
      <c r="A21" s="24"/>
      <c r="B21" s="25" t="s">
        <v>48</v>
      </c>
      <c r="C21" s="598"/>
      <c r="D21" s="598"/>
      <c r="E21" s="598"/>
      <c r="F21" s="599"/>
      <c r="G21" s="600"/>
      <c r="H21" s="601"/>
    </row>
    <row r="22" spans="1:8" ht="14.4">
      <c r="A22" s="24">
        <v>13</v>
      </c>
      <c r="B22" s="28" t="s">
        <v>49</v>
      </c>
      <c r="C22" s="593">
        <v>679</v>
      </c>
      <c r="D22" s="593">
        <v>276581</v>
      </c>
      <c r="E22" s="594">
        <v>277260</v>
      </c>
      <c r="F22" s="595">
        <v>679</v>
      </c>
      <c r="G22" s="596">
        <v>307795</v>
      </c>
      <c r="H22" s="597">
        <v>308474</v>
      </c>
    </row>
    <row r="23" spans="1:8" ht="14.4">
      <c r="A23" s="24">
        <v>14</v>
      </c>
      <c r="B23" s="28" t="s">
        <v>50</v>
      </c>
      <c r="C23" s="593">
        <v>14156594</v>
      </c>
      <c r="D23" s="593">
        <v>532110</v>
      </c>
      <c r="E23" s="594">
        <v>14688704</v>
      </c>
      <c r="F23" s="595">
        <v>2895756</v>
      </c>
      <c r="G23" s="596">
        <v>2868400</v>
      </c>
      <c r="H23" s="597">
        <v>5764156</v>
      </c>
    </row>
    <row r="24" spans="1:8" ht="14.4">
      <c r="A24" s="24">
        <v>15</v>
      </c>
      <c r="B24" s="28" t="s">
        <v>51</v>
      </c>
      <c r="C24" s="593">
        <v>3304819</v>
      </c>
      <c r="D24" s="593">
        <v>181126</v>
      </c>
      <c r="E24" s="594">
        <v>3485945</v>
      </c>
      <c r="F24" s="595">
        <v>3395324</v>
      </c>
      <c r="G24" s="596">
        <v>229340</v>
      </c>
      <c r="H24" s="597">
        <v>3624664</v>
      </c>
    </row>
    <row r="25" spans="1:8" ht="14.4">
      <c r="A25" s="24">
        <v>16</v>
      </c>
      <c r="B25" s="28" t="s">
        <v>52</v>
      </c>
      <c r="C25" s="593">
        <v>2738584</v>
      </c>
      <c r="D25" s="593">
        <v>915912</v>
      </c>
      <c r="E25" s="594">
        <v>3654496</v>
      </c>
      <c r="F25" s="595">
        <v>4180933</v>
      </c>
      <c r="G25" s="596">
        <v>29056746</v>
      </c>
      <c r="H25" s="597">
        <v>33237679</v>
      </c>
    </row>
    <row r="26" spans="1:8" ht="14.4">
      <c r="A26" s="24">
        <v>17</v>
      </c>
      <c r="B26" s="28" t="s">
        <v>53</v>
      </c>
      <c r="C26" s="598"/>
      <c r="D26" s="598"/>
      <c r="E26" s="594">
        <v>0</v>
      </c>
      <c r="F26" s="599"/>
      <c r="G26" s="600"/>
      <c r="H26" s="597">
        <v>0</v>
      </c>
    </row>
    <row r="27" spans="1:8" ht="14.4">
      <c r="A27" s="24">
        <v>18</v>
      </c>
      <c r="B27" s="28" t="s">
        <v>54</v>
      </c>
      <c r="C27" s="593">
        <v>0</v>
      </c>
      <c r="D27" s="593">
        <v>0</v>
      </c>
      <c r="E27" s="594">
        <v>0</v>
      </c>
      <c r="F27" s="595">
        <v>0</v>
      </c>
      <c r="G27" s="596">
        <v>3900235.0617999998</v>
      </c>
      <c r="H27" s="597">
        <v>3900235.0617999998</v>
      </c>
    </row>
    <row r="28" spans="1:8" ht="14.4">
      <c r="A28" s="24">
        <v>19</v>
      </c>
      <c r="B28" s="28" t="s">
        <v>55</v>
      </c>
      <c r="C28" s="593">
        <v>1065486</v>
      </c>
      <c r="D28" s="593">
        <v>10607084</v>
      </c>
      <c r="E28" s="594">
        <v>11672570</v>
      </c>
      <c r="F28" s="595">
        <v>1133704</v>
      </c>
      <c r="G28" s="596">
        <v>4410768</v>
      </c>
      <c r="H28" s="597">
        <v>5544472</v>
      </c>
    </row>
    <row r="29" spans="1:8" ht="14.4">
      <c r="A29" s="24">
        <v>20</v>
      </c>
      <c r="B29" s="28" t="s">
        <v>56</v>
      </c>
      <c r="C29" s="593">
        <v>1243749.3999999999</v>
      </c>
      <c r="D29" s="593">
        <v>14998805</v>
      </c>
      <c r="E29" s="594">
        <v>16242554.4</v>
      </c>
      <c r="F29" s="595">
        <v>7936553.0199999996</v>
      </c>
      <c r="G29" s="596">
        <v>30073237.9155</v>
      </c>
      <c r="H29" s="597">
        <v>38009790.935499996</v>
      </c>
    </row>
    <row r="30" spans="1:8" ht="14.4">
      <c r="A30" s="24">
        <v>21</v>
      </c>
      <c r="B30" s="28" t="s">
        <v>57</v>
      </c>
      <c r="C30" s="593">
        <v>0</v>
      </c>
      <c r="D30" s="593">
        <v>81624813.348800004</v>
      </c>
      <c r="E30" s="594">
        <v>81624813.348800004</v>
      </c>
      <c r="F30" s="595">
        <v>0</v>
      </c>
      <c r="G30" s="596">
        <v>153301865.3712</v>
      </c>
      <c r="H30" s="597">
        <v>153301865.3712</v>
      </c>
    </row>
    <row r="31" spans="1:8" ht="14.4">
      <c r="A31" s="24">
        <v>22</v>
      </c>
      <c r="B31" s="33" t="s">
        <v>58</v>
      </c>
      <c r="C31" s="594">
        <v>22509911.399999999</v>
      </c>
      <c r="D31" s="594">
        <v>109136431.3488</v>
      </c>
      <c r="E31" s="594">
        <v>131646342.74880001</v>
      </c>
      <c r="F31" s="594">
        <v>19542949.02</v>
      </c>
      <c r="G31" s="594">
        <v>224148387.34850001</v>
      </c>
      <c r="H31" s="597">
        <v>243691336.36850002</v>
      </c>
    </row>
    <row r="32" spans="1:8" ht="14.4">
      <c r="A32" s="24"/>
      <c r="B32" s="25" t="s">
        <v>59</v>
      </c>
      <c r="C32" s="598"/>
      <c r="D32" s="598"/>
      <c r="E32" s="593"/>
      <c r="F32" s="599"/>
      <c r="G32" s="600"/>
      <c r="H32" s="601"/>
    </row>
    <row r="33" spans="1:8" ht="14.4">
      <c r="A33" s="24">
        <v>23</v>
      </c>
      <c r="B33" s="28" t="s">
        <v>60</v>
      </c>
      <c r="C33" s="593">
        <v>209008277</v>
      </c>
      <c r="D33" s="598" t="s">
        <v>757</v>
      </c>
      <c r="E33" s="594">
        <v>209008277</v>
      </c>
      <c r="F33" s="595">
        <v>209008277</v>
      </c>
      <c r="G33" s="598" t="s">
        <v>757</v>
      </c>
      <c r="H33" s="597">
        <v>209008277</v>
      </c>
    </row>
    <row r="34" spans="1:8" ht="14.4">
      <c r="A34" s="24">
        <v>24</v>
      </c>
      <c r="B34" s="28" t="s">
        <v>61</v>
      </c>
      <c r="C34" s="593">
        <v>51151300</v>
      </c>
      <c r="D34" s="598" t="s">
        <v>757</v>
      </c>
      <c r="E34" s="594">
        <v>51151300</v>
      </c>
      <c r="F34" s="595">
        <v>96068700</v>
      </c>
      <c r="G34" s="598" t="s">
        <v>757</v>
      </c>
      <c r="H34" s="597">
        <v>96068700</v>
      </c>
    </row>
    <row r="35" spans="1:8" ht="14.4">
      <c r="A35" s="24">
        <v>25</v>
      </c>
      <c r="B35" s="32" t="s">
        <v>62</v>
      </c>
      <c r="C35" s="593">
        <v>0</v>
      </c>
      <c r="D35" s="598" t="s">
        <v>757</v>
      </c>
      <c r="E35" s="594">
        <v>0</v>
      </c>
      <c r="F35" s="595">
        <v>0</v>
      </c>
      <c r="G35" s="598" t="s">
        <v>757</v>
      </c>
      <c r="H35" s="597">
        <v>0</v>
      </c>
    </row>
    <row r="36" spans="1:8" ht="14.4">
      <c r="A36" s="24">
        <v>26</v>
      </c>
      <c r="B36" s="28" t="s">
        <v>63</v>
      </c>
      <c r="C36" s="593">
        <v>0</v>
      </c>
      <c r="D36" s="598" t="s">
        <v>757</v>
      </c>
      <c r="E36" s="594">
        <v>0</v>
      </c>
      <c r="F36" s="595">
        <v>0</v>
      </c>
      <c r="G36" s="598" t="s">
        <v>757</v>
      </c>
      <c r="H36" s="597">
        <v>0</v>
      </c>
    </row>
    <row r="37" spans="1:8" ht="14.4">
      <c r="A37" s="24">
        <v>27</v>
      </c>
      <c r="B37" s="28" t="s">
        <v>64</v>
      </c>
      <c r="C37" s="593">
        <v>0</v>
      </c>
      <c r="D37" s="598" t="s">
        <v>757</v>
      </c>
      <c r="E37" s="594">
        <v>0</v>
      </c>
      <c r="F37" s="595">
        <v>0</v>
      </c>
      <c r="G37" s="598" t="s">
        <v>757</v>
      </c>
      <c r="H37" s="597">
        <v>0</v>
      </c>
    </row>
    <row r="38" spans="1:8" ht="14.4">
      <c r="A38" s="24">
        <v>28</v>
      </c>
      <c r="B38" s="28" t="s">
        <v>65</v>
      </c>
      <c r="C38" s="593">
        <v>10343599</v>
      </c>
      <c r="D38" s="598" t="s">
        <v>757</v>
      </c>
      <c r="E38" s="594">
        <v>10343599</v>
      </c>
      <c r="F38" s="595">
        <v>-89829432</v>
      </c>
      <c r="G38" s="598" t="s">
        <v>757</v>
      </c>
      <c r="H38" s="597">
        <v>-89829432</v>
      </c>
    </row>
    <row r="39" spans="1:8" ht="14.4">
      <c r="A39" s="24">
        <v>29</v>
      </c>
      <c r="B39" s="28" t="s">
        <v>66</v>
      </c>
      <c r="C39" s="593">
        <v>11788076</v>
      </c>
      <c r="D39" s="598" t="s">
        <v>757</v>
      </c>
      <c r="E39" s="594">
        <v>11788076</v>
      </c>
      <c r="F39" s="595">
        <v>11884178</v>
      </c>
      <c r="G39" s="598" t="s">
        <v>757</v>
      </c>
      <c r="H39" s="597">
        <v>11884178</v>
      </c>
    </row>
    <row r="40" spans="1:8" ht="14.4">
      <c r="A40" s="24">
        <v>30</v>
      </c>
      <c r="B40" s="271" t="s">
        <v>264</v>
      </c>
      <c r="C40" s="593">
        <v>282291252</v>
      </c>
      <c r="D40" s="598" t="s">
        <v>757</v>
      </c>
      <c r="E40" s="594">
        <v>282291252</v>
      </c>
      <c r="F40" s="595">
        <v>227131723</v>
      </c>
      <c r="G40" s="598" t="s">
        <v>757</v>
      </c>
      <c r="H40" s="597">
        <v>227131723</v>
      </c>
    </row>
    <row r="41" spans="1:8" ht="15" thickBot="1">
      <c r="A41" s="34">
        <v>31</v>
      </c>
      <c r="B41" s="35" t="s">
        <v>67</v>
      </c>
      <c r="C41" s="602">
        <v>304801163.39999998</v>
      </c>
      <c r="D41" s="602">
        <v>109136431.3488</v>
      </c>
      <c r="E41" s="602">
        <v>413937594.74879998</v>
      </c>
      <c r="F41" s="602">
        <v>246674672.02000001</v>
      </c>
      <c r="G41" s="602">
        <v>224148387.34850001</v>
      </c>
      <c r="H41" s="603">
        <v>470823059.36849999</v>
      </c>
    </row>
    <row r="43" spans="1:8">
      <c r="B43" s="37"/>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zoomScale="80" zoomScaleNormal="80" workbookViewId="0">
      <pane xSplit="1" ySplit="6" topLeftCell="B7" activePane="bottomRight" state="frozen"/>
      <selection activeCell="B3" sqref="B3"/>
      <selection pane="topRight" activeCell="B3" sqref="B3"/>
      <selection pane="bottomLeft" activeCell="B3" sqref="B3"/>
      <selection pane="bottomRight" activeCell="C8" sqref="C8:H67"/>
    </sheetView>
  </sheetViews>
  <sheetFormatPr defaultColWidth="9.109375" defaultRowHeight="13.2"/>
  <cols>
    <col min="1" max="1" width="9.5546875" style="4" bestFit="1" customWidth="1"/>
    <col min="2" max="2" width="89.109375" style="4" customWidth="1"/>
    <col min="3" max="8" width="12.6640625" style="4" customWidth="1"/>
    <col min="9" max="9" width="8.88671875" style="4" customWidth="1"/>
    <col min="10" max="16384" width="9.109375" style="4"/>
  </cols>
  <sheetData>
    <row r="1" spans="1:8">
      <c r="A1" s="2" t="s">
        <v>30</v>
      </c>
      <c r="B1" s="3" t="str">
        <f>'Info '!C2</f>
        <v>JSC "VTB Bank (Georgia)"</v>
      </c>
      <c r="C1" s="3"/>
    </row>
    <row r="2" spans="1:8">
      <c r="A2" s="2" t="s">
        <v>31</v>
      </c>
      <c r="B2" s="425">
        <f>'1. key ratios '!B2</f>
        <v>45107</v>
      </c>
      <c r="C2" s="425"/>
      <c r="D2" s="7"/>
      <c r="E2" s="7"/>
      <c r="F2" s="7"/>
      <c r="G2" s="7"/>
      <c r="H2" s="7"/>
    </row>
    <row r="3" spans="1:8">
      <c r="A3" s="2"/>
      <c r="B3" s="3"/>
      <c r="C3" s="6"/>
      <c r="D3" s="7"/>
      <c r="E3" s="7"/>
      <c r="F3" s="7"/>
      <c r="G3" s="7"/>
      <c r="H3" s="7"/>
    </row>
    <row r="4" spans="1:8" ht="13.8" thickBot="1">
      <c r="A4" s="39" t="s">
        <v>193</v>
      </c>
      <c r="B4" s="223" t="s">
        <v>22</v>
      </c>
      <c r="C4" s="17"/>
      <c r="D4" s="19"/>
      <c r="E4" s="19"/>
      <c r="F4" s="20"/>
      <c r="G4" s="20"/>
      <c r="H4" s="40" t="s">
        <v>73</v>
      </c>
    </row>
    <row r="5" spans="1:8">
      <c r="A5" s="41" t="s">
        <v>6</v>
      </c>
      <c r="B5" s="42"/>
      <c r="C5" s="659" t="s">
        <v>68</v>
      </c>
      <c r="D5" s="660"/>
      <c r="E5" s="661"/>
      <c r="F5" s="659" t="s">
        <v>72</v>
      </c>
      <c r="G5" s="660"/>
      <c r="H5" s="662"/>
    </row>
    <row r="6" spans="1:8">
      <c r="A6" s="43" t="s">
        <v>6</v>
      </c>
      <c r="B6" s="44"/>
      <c r="C6" s="45" t="s">
        <v>69</v>
      </c>
      <c r="D6" s="45" t="s">
        <v>70</v>
      </c>
      <c r="E6" s="45" t="s">
        <v>71</v>
      </c>
      <c r="F6" s="45" t="s">
        <v>69</v>
      </c>
      <c r="G6" s="45" t="s">
        <v>70</v>
      </c>
      <c r="H6" s="46" t="s">
        <v>71</v>
      </c>
    </row>
    <row r="7" spans="1:8">
      <c r="A7" s="47"/>
      <c r="B7" s="223" t="s">
        <v>192</v>
      </c>
      <c r="C7" s="48"/>
      <c r="D7" s="48"/>
      <c r="E7" s="48"/>
      <c r="F7" s="48"/>
      <c r="G7" s="48"/>
      <c r="H7" s="49"/>
    </row>
    <row r="8" spans="1:8" ht="13.8">
      <c r="A8" s="47">
        <v>1</v>
      </c>
      <c r="B8" s="50" t="s">
        <v>191</v>
      </c>
      <c r="C8" s="604">
        <v>0</v>
      </c>
      <c r="D8" s="604">
        <v>0</v>
      </c>
      <c r="E8" s="594">
        <v>0</v>
      </c>
      <c r="F8" s="604">
        <v>938612</v>
      </c>
      <c r="G8" s="604">
        <v>-111905</v>
      </c>
      <c r="H8" s="605">
        <v>826707</v>
      </c>
    </row>
    <row r="9" spans="1:8" ht="13.8">
      <c r="A9" s="47">
        <v>2</v>
      </c>
      <c r="B9" s="50" t="s">
        <v>190</v>
      </c>
      <c r="C9" s="606">
        <v>4920355.0000000009</v>
      </c>
      <c r="D9" s="606">
        <v>2630636.9999999995</v>
      </c>
      <c r="E9" s="594">
        <v>7550992</v>
      </c>
      <c r="F9" s="606">
        <v>32351631.999999996</v>
      </c>
      <c r="G9" s="606">
        <v>12823357</v>
      </c>
      <c r="H9" s="605">
        <v>45174989</v>
      </c>
    </row>
    <row r="10" spans="1:8" ht="13.8">
      <c r="A10" s="47">
        <v>2.1</v>
      </c>
      <c r="B10" s="51" t="s">
        <v>189</v>
      </c>
      <c r="C10" s="604">
        <v>0</v>
      </c>
      <c r="D10" s="604">
        <v>0</v>
      </c>
      <c r="E10" s="594">
        <v>0</v>
      </c>
      <c r="F10" s="604">
        <v>0</v>
      </c>
      <c r="G10" s="604">
        <v>0</v>
      </c>
      <c r="H10" s="605">
        <v>0</v>
      </c>
    </row>
    <row r="11" spans="1:8" ht="13.8">
      <c r="A11" s="47">
        <v>2.2000000000000002</v>
      </c>
      <c r="B11" s="51" t="s">
        <v>188</v>
      </c>
      <c r="C11" s="604">
        <v>38509.020000000004</v>
      </c>
      <c r="D11" s="604">
        <v>130228.23</v>
      </c>
      <c r="E11" s="594">
        <v>168737.25</v>
      </c>
      <c r="F11" s="604">
        <v>331173.69000000006</v>
      </c>
      <c r="G11" s="604">
        <v>310773.56</v>
      </c>
      <c r="H11" s="605">
        <v>641947.25</v>
      </c>
    </row>
    <row r="12" spans="1:8" ht="13.8">
      <c r="A12" s="47">
        <v>2.2999999999999998</v>
      </c>
      <c r="B12" s="51" t="s">
        <v>187</v>
      </c>
      <c r="C12" s="604">
        <v>0</v>
      </c>
      <c r="D12" s="604">
        <v>4366.72</v>
      </c>
      <c r="E12" s="594">
        <v>4366.72</v>
      </c>
      <c r="F12" s="604">
        <v>0</v>
      </c>
      <c r="G12" s="604">
        <v>5836.84</v>
      </c>
      <c r="H12" s="605">
        <v>5836.84</v>
      </c>
    </row>
    <row r="13" spans="1:8" ht="13.8">
      <c r="A13" s="47">
        <v>2.4</v>
      </c>
      <c r="B13" s="51" t="s">
        <v>186</v>
      </c>
      <c r="C13" s="604">
        <v>2394.38</v>
      </c>
      <c r="D13" s="604">
        <v>200.97</v>
      </c>
      <c r="E13" s="594">
        <v>2595.35</v>
      </c>
      <c r="F13" s="604">
        <v>27898.03</v>
      </c>
      <c r="G13" s="604">
        <v>301.33999999999997</v>
      </c>
      <c r="H13" s="605">
        <v>28199.37</v>
      </c>
    </row>
    <row r="14" spans="1:8" ht="13.8">
      <c r="A14" s="47">
        <v>2.5</v>
      </c>
      <c r="B14" s="51" t="s">
        <v>185</v>
      </c>
      <c r="C14" s="604">
        <v>0</v>
      </c>
      <c r="D14" s="604">
        <v>0</v>
      </c>
      <c r="E14" s="594">
        <v>0</v>
      </c>
      <c r="F14" s="604">
        <v>0</v>
      </c>
      <c r="G14" s="604">
        <v>0</v>
      </c>
      <c r="H14" s="605">
        <v>0</v>
      </c>
    </row>
    <row r="15" spans="1:8" ht="13.8">
      <c r="A15" s="47">
        <v>2.6</v>
      </c>
      <c r="B15" s="51" t="s">
        <v>184</v>
      </c>
      <c r="C15" s="604">
        <v>11852.59</v>
      </c>
      <c r="D15" s="604">
        <v>0</v>
      </c>
      <c r="E15" s="594">
        <v>11852.59</v>
      </c>
      <c r="F15" s="604">
        <v>62647.529999999992</v>
      </c>
      <c r="G15" s="604">
        <v>44297.18</v>
      </c>
      <c r="H15" s="605">
        <v>106944.70999999999</v>
      </c>
    </row>
    <row r="16" spans="1:8" ht="13.8">
      <c r="A16" s="47">
        <v>2.7</v>
      </c>
      <c r="B16" s="51" t="s">
        <v>183</v>
      </c>
      <c r="C16" s="604">
        <v>0</v>
      </c>
      <c r="D16" s="604">
        <v>14125.48</v>
      </c>
      <c r="E16" s="594">
        <v>14125.48</v>
      </c>
      <c r="F16" s="604">
        <v>1045.82</v>
      </c>
      <c r="G16" s="604">
        <v>20370.32</v>
      </c>
      <c r="H16" s="605">
        <v>21416.14</v>
      </c>
    </row>
    <row r="17" spans="1:8" ht="13.8">
      <c r="A17" s="47">
        <v>2.8</v>
      </c>
      <c r="B17" s="51" t="s">
        <v>182</v>
      </c>
      <c r="C17" s="604">
        <v>344398</v>
      </c>
      <c r="D17" s="604">
        <v>120677</v>
      </c>
      <c r="E17" s="594">
        <v>465075</v>
      </c>
      <c r="F17" s="604">
        <v>16671493</v>
      </c>
      <c r="G17" s="604">
        <v>1747754</v>
      </c>
      <c r="H17" s="605">
        <v>18419247</v>
      </c>
    </row>
    <row r="18" spans="1:8" ht="13.8">
      <c r="A18" s="47">
        <v>2.9</v>
      </c>
      <c r="B18" s="51" t="s">
        <v>181</v>
      </c>
      <c r="C18" s="604">
        <v>4523201.0100000007</v>
      </c>
      <c r="D18" s="604">
        <v>2361038.5999999996</v>
      </c>
      <c r="E18" s="594">
        <v>6884239.6100000003</v>
      </c>
      <c r="F18" s="604">
        <v>15257373.929999996</v>
      </c>
      <c r="G18" s="604">
        <v>10694023.76</v>
      </c>
      <c r="H18" s="605">
        <v>25951397.689999998</v>
      </c>
    </row>
    <row r="19" spans="1:8" ht="13.8">
      <c r="A19" s="47">
        <v>3</v>
      </c>
      <c r="B19" s="50" t="s">
        <v>180</v>
      </c>
      <c r="C19" s="604"/>
      <c r="D19" s="604"/>
      <c r="E19" s="594">
        <v>0</v>
      </c>
      <c r="F19" s="604"/>
      <c r="G19" s="604"/>
      <c r="H19" s="605">
        <v>0</v>
      </c>
    </row>
    <row r="20" spans="1:8" ht="13.8">
      <c r="A20" s="47">
        <v>4</v>
      </c>
      <c r="B20" s="50" t="s">
        <v>179</v>
      </c>
      <c r="C20" s="604">
        <v>706078</v>
      </c>
      <c r="D20" s="604">
        <v>0</v>
      </c>
      <c r="E20" s="594">
        <v>706078</v>
      </c>
      <c r="F20" s="604">
        <v>3550892</v>
      </c>
      <c r="G20" s="604">
        <v>0</v>
      </c>
      <c r="H20" s="605">
        <v>3550892</v>
      </c>
    </row>
    <row r="21" spans="1:8" ht="13.8">
      <c r="A21" s="47">
        <v>5</v>
      </c>
      <c r="B21" s="50" t="s">
        <v>178</v>
      </c>
      <c r="C21" s="604">
        <v>6962</v>
      </c>
      <c r="D21" s="604">
        <v>0</v>
      </c>
      <c r="E21" s="594">
        <v>6962</v>
      </c>
      <c r="F21" s="604">
        <v>379858.08</v>
      </c>
      <c r="G21" s="604">
        <v>2312</v>
      </c>
      <c r="H21" s="605">
        <v>382170.08</v>
      </c>
    </row>
    <row r="22" spans="1:8" ht="13.8">
      <c r="A22" s="47">
        <v>6</v>
      </c>
      <c r="B22" s="52" t="s">
        <v>177</v>
      </c>
      <c r="C22" s="606">
        <v>5633395.0000000009</v>
      </c>
      <c r="D22" s="606">
        <v>2630636.9999999995</v>
      </c>
      <c r="E22" s="594">
        <v>8264032</v>
      </c>
      <c r="F22" s="606">
        <v>37220994.079999998</v>
      </c>
      <c r="G22" s="606">
        <v>12713764</v>
      </c>
      <c r="H22" s="605">
        <v>49934758.079999998</v>
      </c>
    </row>
    <row r="23" spans="1:8" ht="13.8">
      <c r="A23" s="47"/>
      <c r="B23" s="223" t="s">
        <v>176</v>
      </c>
      <c r="C23" s="604"/>
      <c r="D23" s="604"/>
      <c r="E23" s="593"/>
      <c r="F23" s="604"/>
      <c r="G23" s="604"/>
      <c r="H23" s="607"/>
    </row>
    <row r="24" spans="1:8" ht="13.8">
      <c r="A24" s="47">
        <v>7</v>
      </c>
      <c r="B24" s="50" t="s">
        <v>175</v>
      </c>
      <c r="C24" s="604">
        <v>756518.58</v>
      </c>
      <c r="D24" s="604">
        <v>92</v>
      </c>
      <c r="E24" s="594">
        <v>756610.58</v>
      </c>
      <c r="F24" s="604">
        <v>2630131.12</v>
      </c>
      <c r="G24" s="604">
        <v>369676.53</v>
      </c>
      <c r="H24" s="605">
        <v>2999807.6500000004</v>
      </c>
    </row>
    <row r="25" spans="1:8" ht="13.8">
      <c r="A25" s="47">
        <v>8</v>
      </c>
      <c r="B25" s="50" t="s">
        <v>174</v>
      </c>
      <c r="C25" s="604">
        <v>2627.42</v>
      </c>
      <c r="D25" s="604">
        <v>-6073</v>
      </c>
      <c r="E25" s="594">
        <v>-3445.58</v>
      </c>
      <c r="F25" s="604">
        <v>8753797.8800000008</v>
      </c>
      <c r="G25" s="604">
        <v>1309349.4700000002</v>
      </c>
      <c r="H25" s="605">
        <v>10063147.350000001</v>
      </c>
    </row>
    <row r="26" spans="1:8" ht="13.8">
      <c r="A26" s="47">
        <v>9</v>
      </c>
      <c r="B26" s="50" t="s">
        <v>173</v>
      </c>
      <c r="C26" s="604">
        <v>0</v>
      </c>
      <c r="D26" s="604">
        <v>0</v>
      </c>
      <c r="E26" s="594">
        <v>0</v>
      </c>
      <c r="F26" s="604">
        <v>405156</v>
      </c>
      <c r="G26" s="604">
        <v>95793</v>
      </c>
      <c r="H26" s="605">
        <v>500949</v>
      </c>
    </row>
    <row r="27" spans="1:8" ht="13.8">
      <c r="A27" s="47">
        <v>10</v>
      </c>
      <c r="B27" s="50" t="s">
        <v>172</v>
      </c>
      <c r="C27" s="604">
        <v>0</v>
      </c>
      <c r="D27" s="604">
        <v>0</v>
      </c>
      <c r="E27" s="594">
        <v>0</v>
      </c>
      <c r="F27" s="604">
        <v>0</v>
      </c>
      <c r="G27" s="604">
        <v>0</v>
      </c>
      <c r="H27" s="605">
        <v>0</v>
      </c>
    </row>
    <row r="28" spans="1:8" ht="13.8">
      <c r="A28" s="47">
        <v>11</v>
      </c>
      <c r="B28" s="50" t="s">
        <v>171</v>
      </c>
      <c r="C28" s="604">
        <v>0</v>
      </c>
      <c r="D28" s="604">
        <v>4598964</v>
      </c>
      <c r="E28" s="594">
        <v>4598964</v>
      </c>
      <c r="F28" s="604">
        <v>2638744</v>
      </c>
      <c r="G28" s="604">
        <v>4160492</v>
      </c>
      <c r="H28" s="605">
        <v>6799236</v>
      </c>
    </row>
    <row r="29" spans="1:8" ht="13.8">
      <c r="A29" s="47">
        <v>12</v>
      </c>
      <c r="B29" s="50" t="s">
        <v>170</v>
      </c>
      <c r="C29" s="604">
        <v>59507</v>
      </c>
      <c r="D29" s="604">
        <v>4581</v>
      </c>
      <c r="E29" s="594">
        <v>64088</v>
      </c>
      <c r="F29" s="604">
        <v>185685</v>
      </c>
      <c r="G29" s="604">
        <v>63428</v>
      </c>
      <c r="H29" s="605">
        <v>249113</v>
      </c>
    </row>
    <row r="30" spans="1:8" ht="13.8">
      <c r="A30" s="47">
        <v>13</v>
      </c>
      <c r="B30" s="53" t="s">
        <v>169</v>
      </c>
      <c r="C30" s="606">
        <v>818653</v>
      </c>
      <c r="D30" s="606">
        <v>4597564</v>
      </c>
      <c r="E30" s="594">
        <v>5416217</v>
      </c>
      <c r="F30" s="606">
        <v>14613514</v>
      </c>
      <c r="G30" s="606">
        <v>5998739</v>
      </c>
      <c r="H30" s="605">
        <v>20612253</v>
      </c>
    </row>
    <row r="31" spans="1:8" ht="13.8">
      <c r="A31" s="47">
        <v>14</v>
      </c>
      <c r="B31" s="53" t="s">
        <v>168</v>
      </c>
      <c r="C31" s="606">
        <v>4814742.0000000009</v>
      </c>
      <c r="D31" s="606">
        <v>-1966927.0000000005</v>
      </c>
      <c r="E31" s="594">
        <v>2847815.0000000005</v>
      </c>
      <c r="F31" s="606">
        <v>22607480.079999998</v>
      </c>
      <c r="G31" s="606">
        <v>6715025</v>
      </c>
      <c r="H31" s="605">
        <v>29322505.079999998</v>
      </c>
    </row>
    <row r="32" spans="1:8" ht="13.8">
      <c r="A32" s="47"/>
      <c r="B32" s="54"/>
      <c r="C32" s="608"/>
      <c r="D32" s="608"/>
      <c r="E32" s="608"/>
      <c r="F32" s="608"/>
      <c r="G32" s="608"/>
      <c r="H32" s="609"/>
    </row>
    <row r="33" spans="1:8" ht="13.8">
      <c r="A33" s="47"/>
      <c r="B33" s="54" t="s">
        <v>167</v>
      </c>
      <c r="C33" s="604"/>
      <c r="D33" s="604"/>
      <c r="E33" s="593"/>
      <c r="F33" s="604"/>
      <c r="G33" s="604"/>
      <c r="H33" s="607"/>
    </row>
    <row r="34" spans="1:8" ht="13.8">
      <c r="A34" s="47">
        <v>15</v>
      </c>
      <c r="B34" s="55" t="s">
        <v>166</v>
      </c>
      <c r="C34" s="610">
        <v>52293</v>
      </c>
      <c r="D34" s="610">
        <v>-2356</v>
      </c>
      <c r="E34" s="594">
        <v>49937</v>
      </c>
      <c r="F34" s="610">
        <v>2432590.25</v>
      </c>
      <c r="G34" s="610">
        <v>1391111.78</v>
      </c>
      <c r="H34" s="605">
        <v>3823702.0300000003</v>
      </c>
    </row>
    <row r="35" spans="1:8" ht="13.8">
      <c r="A35" s="47">
        <v>15.1</v>
      </c>
      <c r="B35" s="51" t="s">
        <v>165</v>
      </c>
      <c r="C35" s="604">
        <v>53760</v>
      </c>
      <c r="D35" s="604">
        <v>5512</v>
      </c>
      <c r="E35" s="594">
        <v>59272</v>
      </c>
      <c r="F35" s="604">
        <v>2960610.25</v>
      </c>
      <c r="G35" s="604">
        <v>1853209</v>
      </c>
      <c r="H35" s="605">
        <v>4813819.25</v>
      </c>
    </row>
    <row r="36" spans="1:8" ht="13.8">
      <c r="A36" s="47">
        <v>15.2</v>
      </c>
      <c r="B36" s="51" t="s">
        <v>164</v>
      </c>
      <c r="C36" s="604">
        <v>1467</v>
      </c>
      <c r="D36" s="604">
        <v>7868</v>
      </c>
      <c r="E36" s="594">
        <v>9335</v>
      </c>
      <c r="F36" s="604">
        <v>528020</v>
      </c>
      <c r="G36" s="604">
        <v>462097.22</v>
      </c>
      <c r="H36" s="605">
        <v>990117.22</v>
      </c>
    </row>
    <row r="37" spans="1:8" ht="13.8">
      <c r="A37" s="47">
        <v>16</v>
      </c>
      <c r="B37" s="50" t="s">
        <v>163</v>
      </c>
      <c r="C37" s="604">
        <v>0</v>
      </c>
      <c r="D37" s="604">
        <v>0</v>
      </c>
      <c r="E37" s="594">
        <v>0</v>
      </c>
      <c r="F37" s="604">
        <v>0</v>
      </c>
      <c r="G37" s="604">
        <v>0</v>
      </c>
      <c r="H37" s="605">
        <v>0</v>
      </c>
    </row>
    <row r="38" spans="1:8" ht="13.8">
      <c r="A38" s="47">
        <v>17</v>
      </c>
      <c r="B38" s="50" t="s">
        <v>162</v>
      </c>
      <c r="C38" s="604">
        <v>0</v>
      </c>
      <c r="D38" s="604">
        <v>0</v>
      </c>
      <c r="E38" s="594">
        <v>0</v>
      </c>
      <c r="F38" s="604">
        <v>0</v>
      </c>
      <c r="G38" s="604">
        <v>0</v>
      </c>
      <c r="H38" s="605">
        <v>0</v>
      </c>
    </row>
    <row r="39" spans="1:8" ht="13.8">
      <c r="A39" s="47">
        <v>18</v>
      </c>
      <c r="B39" s="50" t="s">
        <v>161</v>
      </c>
      <c r="C39" s="604">
        <v>0</v>
      </c>
      <c r="D39" s="604">
        <v>0</v>
      </c>
      <c r="E39" s="594">
        <v>0</v>
      </c>
      <c r="F39" s="604">
        <v>-1302073</v>
      </c>
      <c r="G39" s="604">
        <v>0</v>
      </c>
      <c r="H39" s="605">
        <v>-1302073</v>
      </c>
    </row>
    <row r="40" spans="1:8" ht="13.8">
      <c r="A40" s="47">
        <v>19</v>
      </c>
      <c r="B40" s="50" t="s">
        <v>160</v>
      </c>
      <c r="C40" s="604">
        <v>0</v>
      </c>
      <c r="D40" s="604">
        <v>0</v>
      </c>
      <c r="E40" s="594">
        <v>0</v>
      </c>
      <c r="F40" s="604">
        <v>-26769876</v>
      </c>
      <c r="G40" s="604">
        <v>0</v>
      </c>
      <c r="H40" s="605">
        <v>-26769876</v>
      </c>
    </row>
    <row r="41" spans="1:8" ht="13.8">
      <c r="A41" s="47">
        <v>20</v>
      </c>
      <c r="B41" s="50" t="s">
        <v>159</v>
      </c>
      <c r="C41" s="604">
        <v>17744481</v>
      </c>
      <c r="D41" s="604">
        <v>0</v>
      </c>
      <c r="E41" s="594">
        <v>17744481</v>
      </c>
      <c r="F41" s="604">
        <v>-69860348</v>
      </c>
      <c r="G41" s="604">
        <v>0</v>
      </c>
      <c r="H41" s="605">
        <v>-69860348</v>
      </c>
    </row>
    <row r="42" spans="1:8" ht="13.8">
      <c r="A42" s="47">
        <v>21</v>
      </c>
      <c r="B42" s="50" t="s">
        <v>158</v>
      </c>
      <c r="C42" s="604">
        <v>200165</v>
      </c>
      <c r="D42" s="604">
        <v>0</v>
      </c>
      <c r="E42" s="594">
        <v>200165</v>
      </c>
      <c r="F42" s="604">
        <v>1935370</v>
      </c>
      <c r="G42" s="604">
        <v>0</v>
      </c>
      <c r="H42" s="605">
        <v>1935370</v>
      </c>
    </row>
    <row r="43" spans="1:8" ht="13.8">
      <c r="A43" s="47">
        <v>22</v>
      </c>
      <c r="B43" s="50" t="s">
        <v>157</v>
      </c>
      <c r="C43" s="604">
        <v>638426</v>
      </c>
      <c r="D43" s="604">
        <v>0</v>
      </c>
      <c r="E43" s="594">
        <v>638426</v>
      </c>
      <c r="F43" s="604">
        <v>392934.67</v>
      </c>
      <c r="G43" s="604">
        <v>0</v>
      </c>
      <c r="H43" s="605">
        <v>392934.67</v>
      </c>
    </row>
    <row r="44" spans="1:8" ht="13.8">
      <c r="A44" s="47">
        <v>23</v>
      </c>
      <c r="B44" s="50" t="s">
        <v>156</v>
      </c>
      <c r="C44" s="604">
        <v>12803</v>
      </c>
      <c r="D44" s="604">
        <v>913094</v>
      </c>
      <c r="E44" s="594">
        <v>925897</v>
      </c>
      <c r="F44" s="604">
        <v>1409661</v>
      </c>
      <c r="G44" s="604">
        <v>528477</v>
      </c>
      <c r="H44" s="605">
        <v>1938138</v>
      </c>
    </row>
    <row r="45" spans="1:8" ht="13.8">
      <c r="A45" s="47">
        <v>24</v>
      </c>
      <c r="B45" s="53" t="s">
        <v>271</v>
      </c>
      <c r="C45" s="606">
        <v>18648168</v>
      </c>
      <c r="D45" s="606">
        <v>910738</v>
      </c>
      <c r="E45" s="594">
        <v>19558906</v>
      </c>
      <c r="F45" s="606">
        <v>-91761741.079999998</v>
      </c>
      <c r="G45" s="606">
        <v>1919588.78</v>
      </c>
      <c r="H45" s="605">
        <v>-89842152.299999997</v>
      </c>
    </row>
    <row r="46" spans="1:8" ht="13.8">
      <c r="A46" s="47"/>
      <c r="B46" s="223" t="s">
        <v>155</v>
      </c>
      <c r="C46" s="604"/>
      <c r="D46" s="604"/>
      <c r="E46" s="604"/>
      <c r="F46" s="604"/>
      <c r="G46" s="604"/>
      <c r="H46" s="611"/>
    </row>
    <row r="47" spans="1:8" ht="13.8">
      <c r="A47" s="47">
        <v>25</v>
      </c>
      <c r="B47" s="50" t="s">
        <v>154</v>
      </c>
      <c r="C47" s="604">
        <v>32293</v>
      </c>
      <c r="D47" s="604">
        <v>0</v>
      </c>
      <c r="E47" s="594">
        <v>32293</v>
      </c>
      <c r="F47" s="604">
        <v>838828</v>
      </c>
      <c r="G47" s="604">
        <v>425577.78</v>
      </c>
      <c r="H47" s="605">
        <v>1264405.78</v>
      </c>
    </row>
    <row r="48" spans="1:8" ht="13.8">
      <c r="A48" s="47">
        <v>26</v>
      </c>
      <c r="B48" s="50" t="s">
        <v>153</v>
      </c>
      <c r="C48" s="604">
        <v>659644</v>
      </c>
      <c r="D48" s="604">
        <v>29780</v>
      </c>
      <c r="E48" s="594">
        <v>689424</v>
      </c>
      <c r="F48" s="604">
        <v>2062562</v>
      </c>
      <c r="G48" s="604">
        <v>373576</v>
      </c>
      <c r="H48" s="605">
        <v>2436138</v>
      </c>
    </row>
    <row r="49" spans="1:8" ht="13.8">
      <c r="A49" s="47">
        <v>27</v>
      </c>
      <c r="B49" s="50" t="s">
        <v>152</v>
      </c>
      <c r="C49" s="604">
        <v>4768676</v>
      </c>
      <c r="D49" s="604">
        <v>0</v>
      </c>
      <c r="E49" s="594">
        <v>4768676</v>
      </c>
      <c r="F49" s="604">
        <v>12893648</v>
      </c>
      <c r="G49" s="604">
        <v>0</v>
      </c>
      <c r="H49" s="605">
        <v>12893648</v>
      </c>
    </row>
    <row r="50" spans="1:8" ht="13.8">
      <c r="A50" s="47">
        <v>28</v>
      </c>
      <c r="B50" s="50" t="s">
        <v>151</v>
      </c>
      <c r="C50" s="604">
        <v>44030</v>
      </c>
      <c r="D50" s="604">
        <v>0</v>
      </c>
      <c r="E50" s="594">
        <v>44030</v>
      </c>
      <c r="F50" s="604">
        <v>154742</v>
      </c>
      <c r="G50" s="604">
        <v>0</v>
      </c>
      <c r="H50" s="605">
        <v>154742</v>
      </c>
    </row>
    <row r="51" spans="1:8" ht="13.8">
      <c r="A51" s="47">
        <v>29</v>
      </c>
      <c r="B51" s="50" t="s">
        <v>150</v>
      </c>
      <c r="C51" s="604">
        <v>2133654</v>
      </c>
      <c r="D51" s="604">
        <v>0</v>
      </c>
      <c r="E51" s="594">
        <v>2133654</v>
      </c>
      <c r="F51" s="604">
        <v>3289765</v>
      </c>
      <c r="G51" s="604">
        <v>0</v>
      </c>
      <c r="H51" s="605">
        <v>3289765</v>
      </c>
    </row>
    <row r="52" spans="1:8" ht="13.8">
      <c r="A52" s="47">
        <v>30</v>
      </c>
      <c r="B52" s="50" t="s">
        <v>149</v>
      </c>
      <c r="C52" s="604">
        <v>1374602</v>
      </c>
      <c r="D52" s="604">
        <v>609</v>
      </c>
      <c r="E52" s="594">
        <v>1375211</v>
      </c>
      <c r="F52" s="604">
        <v>81321678</v>
      </c>
      <c r="G52" s="604">
        <v>-56583</v>
      </c>
      <c r="H52" s="605">
        <v>81265095</v>
      </c>
    </row>
    <row r="53" spans="1:8" ht="13.8">
      <c r="A53" s="47">
        <v>31</v>
      </c>
      <c r="B53" s="53" t="s">
        <v>272</v>
      </c>
      <c r="C53" s="606">
        <v>9012899</v>
      </c>
      <c r="D53" s="606">
        <v>30389</v>
      </c>
      <c r="E53" s="594">
        <v>9043288</v>
      </c>
      <c r="F53" s="606">
        <v>100561223</v>
      </c>
      <c r="G53" s="606">
        <v>742570.78</v>
      </c>
      <c r="H53" s="605">
        <v>101303793.78</v>
      </c>
    </row>
    <row r="54" spans="1:8" ht="13.8">
      <c r="A54" s="47">
        <v>32</v>
      </c>
      <c r="B54" s="53" t="s">
        <v>273</v>
      </c>
      <c r="C54" s="606">
        <v>9635269</v>
      </c>
      <c r="D54" s="606">
        <v>880349</v>
      </c>
      <c r="E54" s="594">
        <v>10515618</v>
      </c>
      <c r="F54" s="606">
        <v>-192322964.07999998</v>
      </c>
      <c r="G54" s="606">
        <v>1177018</v>
      </c>
      <c r="H54" s="605">
        <v>-191145946.07999998</v>
      </c>
    </row>
    <row r="55" spans="1:8" ht="13.8">
      <c r="A55" s="47"/>
      <c r="B55" s="54"/>
      <c r="C55" s="608"/>
      <c r="D55" s="608"/>
      <c r="E55" s="608"/>
      <c r="F55" s="608"/>
      <c r="G55" s="608"/>
      <c r="H55" s="609"/>
    </row>
    <row r="56" spans="1:8" ht="13.8">
      <c r="A56" s="47">
        <v>33</v>
      </c>
      <c r="B56" s="53" t="s">
        <v>148</v>
      </c>
      <c r="C56" s="606">
        <v>14450011</v>
      </c>
      <c r="D56" s="606">
        <v>-1086578.0000000005</v>
      </c>
      <c r="E56" s="594">
        <v>13363433</v>
      </c>
      <c r="F56" s="606">
        <v>-169715484</v>
      </c>
      <c r="G56" s="606">
        <v>7892043</v>
      </c>
      <c r="H56" s="605">
        <v>-161823441</v>
      </c>
    </row>
    <row r="57" spans="1:8" ht="13.8">
      <c r="A57" s="47"/>
      <c r="B57" s="54"/>
      <c r="C57" s="608"/>
      <c r="D57" s="608"/>
      <c r="E57" s="608"/>
      <c r="F57" s="608"/>
      <c r="G57" s="608"/>
      <c r="H57" s="609"/>
    </row>
    <row r="58" spans="1:8" ht="13.8">
      <c r="A58" s="47">
        <v>34</v>
      </c>
      <c r="B58" s="50" t="s">
        <v>147</v>
      </c>
      <c r="C58" s="604">
        <v>-2699428</v>
      </c>
      <c r="D58" s="612">
        <v>2125063</v>
      </c>
      <c r="E58" s="594">
        <v>-574365</v>
      </c>
      <c r="F58" s="604">
        <v>-67407739</v>
      </c>
      <c r="G58" s="612">
        <v>-3079034</v>
      </c>
      <c r="H58" s="605">
        <v>-70486773</v>
      </c>
    </row>
    <row r="59" spans="1:8" s="224" customFormat="1" ht="13.8">
      <c r="A59" s="47">
        <v>35</v>
      </c>
      <c r="B59" s="50" t="s">
        <v>146</v>
      </c>
      <c r="C59" s="612">
        <v>-99140</v>
      </c>
      <c r="D59" s="612">
        <v>0</v>
      </c>
      <c r="E59" s="613">
        <v>-99140</v>
      </c>
      <c r="F59" s="614">
        <v>-572860</v>
      </c>
      <c r="G59" s="612">
        <v>0</v>
      </c>
      <c r="H59" s="615">
        <v>-572860</v>
      </c>
    </row>
    <row r="60" spans="1:8" ht="13.8">
      <c r="A60" s="47">
        <v>36</v>
      </c>
      <c r="B60" s="50" t="s">
        <v>145</v>
      </c>
      <c r="C60" s="604">
        <v>489490</v>
      </c>
      <c r="D60" s="612">
        <v>60928</v>
      </c>
      <c r="E60" s="594">
        <v>550418</v>
      </c>
      <c r="F60" s="604">
        <v>-1022807</v>
      </c>
      <c r="G60" s="612">
        <v>19810</v>
      </c>
      <c r="H60" s="605">
        <v>-1002997</v>
      </c>
    </row>
    <row r="61" spans="1:8" ht="13.8">
      <c r="A61" s="47">
        <v>37</v>
      </c>
      <c r="B61" s="53" t="s">
        <v>144</v>
      </c>
      <c r="C61" s="606">
        <v>-2309078</v>
      </c>
      <c r="D61" s="606">
        <v>2185991</v>
      </c>
      <c r="E61" s="594">
        <v>-123087</v>
      </c>
      <c r="F61" s="606">
        <v>-69003406</v>
      </c>
      <c r="G61" s="606">
        <v>-3059224</v>
      </c>
      <c r="H61" s="605">
        <v>-72062630</v>
      </c>
    </row>
    <row r="62" spans="1:8" ht="13.8">
      <c r="A62" s="47"/>
      <c r="B62" s="56"/>
      <c r="C62" s="604"/>
      <c r="D62" s="604"/>
      <c r="E62" s="604"/>
      <c r="F62" s="604"/>
      <c r="G62" s="604"/>
      <c r="H62" s="611"/>
    </row>
    <row r="63" spans="1:8" ht="13.8">
      <c r="A63" s="47">
        <v>38</v>
      </c>
      <c r="B63" s="57" t="s">
        <v>143</v>
      </c>
      <c r="C63" s="606">
        <v>16759089</v>
      </c>
      <c r="D63" s="606">
        <v>-3272569.0000000005</v>
      </c>
      <c r="E63" s="594">
        <v>13486520</v>
      </c>
      <c r="F63" s="606">
        <v>-100712078</v>
      </c>
      <c r="G63" s="606">
        <v>10951267</v>
      </c>
      <c r="H63" s="605">
        <v>-89760811</v>
      </c>
    </row>
    <row r="64" spans="1:8" ht="13.8">
      <c r="A64" s="43">
        <v>39</v>
      </c>
      <c r="B64" s="50" t="s">
        <v>142</v>
      </c>
      <c r="C64" s="616">
        <v>-1469082</v>
      </c>
      <c r="D64" s="616">
        <v>0</v>
      </c>
      <c r="E64" s="594">
        <v>-1469082</v>
      </c>
      <c r="F64" s="616">
        <v>1746852</v>
      </c>
      <c r="G64" s="616">
        <v>0</v>
      </c>
      <c r="H64" s="605">
        <v>1746852</v>
      </c>
    </row>
    <row r="65" spans="1:8" ht="13.8">
      <c r="A65" s="47">
        <v>40</v>
      </c>
      <c r="B65" s="53" t="s">
        <v>141</v>
      </c>
      <c r="C65" s="606">
        <v>18228171</v>
      </c>
      <c r="D65" s="606">
        <v>-3272569.0000000005</v>
      </c>
      <c r="E65" s="594">
        <v>14955602</v>
      </c>
      <c r="F65" s="606">
        <v>-102458930</v>
      </c>
      <c r="G65" s="606">
        <v>10951267</v>
      </c>
      <c r="H65" s="605">
        <v>-91507663</v>
      </c>
    </row>
    <row r="66" spans="1:8" ht="13.8">
      <c r="A66" s="43">
        <v>41</v>
      </c>
      <c r="B66" s="50" t="s">
        <v>140</v>
      </c>
      <c r="C66" s="616">
        <v>0</v>
      </c>
      <c r="D66" s="616">
        <v>0</v>
      </c>
      <c r="E66" s="594">
        <v>0</v>
      </c>
      <c r="F66" s="616"/>
      <c r="G66" s="616"/>
      <c r="H66" s="605">
        <v>0</v>
      </c>
    </row>
    <row r="67" spans="1:8" ht="14.4" thickBot="1">
      <c r="A67" s="58">
        <v>42</v>
      </c>
      <c r="B67" s="59" t="s">
        <v>139</v>
      </c>
      <c r="C67" s="617">
        <v>18228171</v>
      </c>
      <c r="D67" s="617">
        <v>-3272569.0000000005</v>
      </c>
      <c r="E67" s="602">
        <v>14955602</v>
      </c>
      <c r="F67" s="617">
        <v>-102458930</v>
      </c>
      <c r="G67" s="617">
        <v>10951267</v>
      </c>
      <c r="H67" s="618">
        <v>-91507663</v>
      </c>
    </row>
  </sheetData>
  <mergeCells count="2">
    <mergeCell ref="C5:E5"/>
    <mergeCell ref="F5:H5"/>
  </mergeCells>
  <pageMargins left="0.7" right="0.7" top="0.75" bottom="0.75" header="0.3" footer="0.3"/>
  <pageSetup paperSize="9"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zoomScale="70" zoomScaleNormal="70" workbookViewId="0">
      <selection activeCell="C7" sqref="C7:H52"/>
    </sheetView>
  </sheetViews>
  <sheetFormatPr defaultColWidth="9.109375" defaultRowHeight="13.8"/>
  <cols>
    <col min="1" max="1" width="9.5546875" style="5" bestFit="1" customWidth="1"/>
    <col min="2" max="2" width="72.33203125" style="5" customWidth="1"/>
    <col min="3" max="3" width="12.6640625" style="5" customWidth="1"/>
    <col min="4" max="5" width="14.109375" style="5" bestFit="1" customWidth="1"/>
    <col min="6" max="6" width="12.6640625" style="5" customWidth="1"/>
    <col min="7" max="8" width="14.44140625" style="5" bestFit="1" customWidth="1"/>
    <col min="9" max="16384" width="9.109375" style="5"/>
  </cols>
  <sheetData>
    <row r="1" spans="1:8">
      <c r="A1" s="2" t="s">
        <v>30</v>
      </c>
      <c r="B1" s="3" t="str">
        <f>'Info '!C2</f>
        <v>JSC "VTB Bank (Georgia)"</v>
      </c>
    </row>
    <row r="2" spans="1:8">
      <c r="A2" s="2" t="s">
        <v>31</v>
      </c>
      <c r="B2" s="425">
        <f>'1. key ratios '!B2</f>
        <v>45107</v>
      </c>
    </row>
    <row r="3" spans="1:8">
      <c r="A3" s="4"/>
    </row>
    <row r="4" spans="1:8" ht="14.4" thickBot="1">
      <c r="A4" s="4" t="s">
        <v>74</v>
      </c>
      <c r="B4" s="4"/>
      <c r="C4" s="202"/>
      <c r="D4" s="202"/>
      <c r="E4" s="202"/>
      <c r="F4" s="203"/>
      <c r="G4" s="203"/>
      <c r="H4" s="204" t="s">
        <v>73</v>
      </c>
    </row>
    <row r="5" spans="1:8">
      <c r="A5" s="663" t="s">
        <v>6</v>
      </c>
      <c r="B5" s="665" t="s">
        <v>338</v>
      </c>
      <c r="C5" s="659" t="s">
        <v>68</v>
      </c>
      <c r="D5" s="660"/>
      <c r="E5" s="661"/>
      <c r="F5" s="659" t="s">
        <v>72</v>
      </c>
      <c r="G5" s="660"/>
      <c r="H5" s="662"/>
    </row>
    <row r="6" spans="1:8">
      <c r="A6" s="664"/>
      <c r="B6" s="666"/>
      <c r="C6" s="26" t="s">
        <v>285</v>
      </c>
      <c r="D6" s="26" t="s">
        <v>120</v>
      </c>
      <c r="E6" s="26" t="s">
        <v>107</v>
      </c>
      <c r="F6" s="26" t="s">
        <v>285</v>
      </c>
      <c r="G6" s="26" t="s">
        <v>120</v>
      </c>
      <c r="H6" s="27" t="s">
        <v>107</v>
      </c>
    </row>
    <row r="7" spans="1:8" s="15" customFormat="1">
      <c r="A7" s="205">
        <v>1</v>
      </c>
      <c r="B7" s="206" t="s">
        <v>372</v>
      </c>
      <c r="C7" s="29">
        <v>17986810</v>
      </c>
      <c r="D7" s="29">
        <v>6682500</v>
      </c>
      <c r="E7" s="207">
        <v>24669310</v>
      </c>
      <c r="F7" s="29">
        <v>16493105</v>
      </c>
      <c r="G7" s="29">
        <v>42984649</v>
      </c>
      <c r="H7" s="30">
        <v>59477754</v>
      </c>
    </row>
    <row r="8" spans="1:8" s="15" customFormat="1">
      <c r="A8" s="205">
        <v>1.1000000000000001</v>
      </c>
      <c r="B8" s="259" t="s">
        <v>303</v>
      </c>
      <c r="C8" s="29">
        <v>2996149</v>
      </c>
      <c r="D8" s="29">
        <v>95947</v>
      </c>
      <c r="E8" s="207">
        <v>3092096</v>
      </c>
      <c r="F8" s="29">
        <v>6408830</v>
      </c>
      <c r="G8" s="29">
        <v>30300344</v>
      </c>
      <c r="H8" s="30">
        <v>36709174</v>
      </c>
    </row>
    <row r="9" spans="1:8" s="15" customFormat="1">
      <c r="A9" s="205">
        <v>1.2</v>
      </c>
      <c r="B9" s="259" t="s">
        <v>304</v>
      </c>
      <c r="C9" s="29">
        <v>0</v>
      </c>
      <c r="D9" s="29">
        <v>0</v>
      </c>
      <c r="E9" s="207">
        <v>0</v>
      </c>
      <c r="F9" s="29">
        <v>0</v>
      </c>
      <c r="G9" s="29">
        <v>0</v>
      </c>
      <c r="H9" s="30">
        <v>0</v>
      </c>
    </row>
    <row r="10" spans="1:8" s="15" customFormat="1">
      <c r="A10" s="205">
        <v>1.3</v>
      </c>
      <c r="B10" s="259" t="s">
        <v>305</v>
      </c>
      <c r="C10" s="29">
        <v>14990661</v>
      </c>
      <c r="D10" s="29">
        <v>6586553</v>
      </c>
      <c r="E10" s="207">
        <v>21577214</v>
      </c>
      <c r="F10" s="29">
        <v>10084275</v>
      </c>
      <c r="G10" s="29">
        <v>12684305</v>
      </c>
      <c r="H10" s="30">
        <v>22768580</v>
      </c>
    </row>
    <row r="11" spans="1:8" s="15" customFormat="1">
      <c r="A11" s="205">
        <v>1.4</v>
      </c>
      <c r="B11" s="259" t="s">
        <v>286</v>
      </c>
      <c r="C11" s="29">
        <v>47145</v>
      </c>
      <c r="D11" s="29">
        <v>0</v>
      </c>
      <c r="E11" s="207">
        <v>47145</v>
      </c>
      <c r="F11" s="29">
        <v>47145</v>
      </c>
      <c r="G11" s="29">
        <v>0</v>
      </c>
      <c r="H11" s="30">
        <v>47145</v>
      </c>
    </row>
    <row r="12" spans="1:8" s="15" customFormat="1" ht="29.25" customHeight="1">
      <c r="A12" s="205">
        <v>2</v>
      </c>
      <c r="B12" s="209" t="s">
        <v>307</v>
      </c>
      <c r="C12" s="29">
        <v>0</v>
      </c>
      <c r="D12" s="29">
        <v>0</v>
      </c>
      <c r="E12" s="207">
        <v>0</v>
      </c>
      <c r="F12" s="29">
        <v>0</v>
      </c>
      <c r="G12" s="29">
        <v>0</v>
      </c>
      <c r="H12" s="30">
        <v>0</v>
      </c>
    </row>
    <row r="13" spans="1:8" s="15" customFormat="1" ht="19.95" customHeight="1">
      <c r="A13" s="205">
        <v>3</v>
      </c>
      <c r="B13" s="209" t="s">
        <v>306</v>
      </c>
      <c r="C13" s="29">
        <v>0</v>
      </c>
      <c r="D13" s="29">
        <v>0</v>
      </c>
      <c r="E13" s="207">
        <v>0</v>
      </c>
      <c r="F13" s="29">
        <v>0</v>
      </c>
      <c r="G13" s="29">
        <v>0</v>
      </c>
      <c r="H13" s="30">
        <v>0</v>
      </c>
    </row>
    <row r="14" spans="1:8" s="15" customFormat="1">
      <c r="A14" s="205">
        <v>3.1</v>
      </c>
      <c r="B14" s="260" t="s">
        <v>287</v>
      </c>
      <c r="C14" s="29">
        <v>0</v>
      </c>
      <c r="D14" s="29">
        <v>0</v>
      </c>
      <c r="E14" s="207">
        <v>0</v>
      </c>
      <c r="F14" s="29">
        <v>0</v>
      </c>
      <c r="G14" s="29">
        <v>0</v>
      </c>
      <c r="H14" s="30">
        <v>0</v>
      </c>
    </row>
    <row r="15" spans="1:8" s="15" customFormat="1">
      <c r="A15" s="205">
        <v>3.2</v>
      </c>
      <c r="B15" s="260" t="s">
        <v>288</v>
      </c>
      <c r="C15" s="29">
        <v>0</v>
      </c>
      <c r="D15" s="29">
        <v>0</v>
      </c>
      <c r="E15" s="207">
        <v>0</v>
      </c>
      <c r="F15" s="29">
        <v>0</v>
      </c>
      <c r="G15" s="29">
        <v>0</v>
      </c>
      <c r="H15" s="30">
        <v>0</v>
      </c>
    </row>
    <row r="16" spans="1:8" s="15" customFormat="1">
      <c r="A16" s="205">
        <v>4</v>
      </c>
      <c r="B16" s="263" t="s">
        <v>317</v>
      </c>
      <c r="C16" s="29">
        <v>58446021</v>
      </c>
      <c r="D16" s="29">
        <v>3718822253</v>
      </c>
      <c r="E16" s="207">
        <v>3777268274</v>
      </c>
      <c r="F16" s="29">
        <v>77779935</v>
      </c>
      <c r="G16" s="29">
        <v>6653713751</v>
      </c>
      <c r="H16" s="30">
        <v>6731493686</v>
      </c>
    </row>
    <row r="17" spans="1:8" s="15" customFormat="1">
      <c r="A17" s="205">
        <v>4.0999999999999996</v>
      </c>
      <c r="B17" s="260" t="s">
        <v>308</v>
      </c>
      <c r="C17" s="29">
        <v>58446021</v>
      </c>
      <c r="D17" s="29">
        <v>3686382222.5110002</v>
      </c>
      <c r="E17" s="207">
        <v>3744828243.5110002</v>
      </c>
      <c r="F17" s="29">
        <v>77779935</v>
      </c>
      <c r="G17" s="29">
        <v>6646877229.776</v>
      </c>
      <c r="H17" s="30">
        <v>6724657164.776</v>
      </c>
    </row>
    <row r="18" spans="1:8" s="15" customFormat="1">
      <c r="A18" s="205">
        <v>4.2</v>
      </c>
      <c r="B18" s="260" t="s">
        <v>302</v>
      </c>
      <c r="C18" s="29">
        <v>0</v>
      </c>
      <c r="D18" s="29">
        <v>32440030.489</v>
      </c>
      <c r="E18" s="207">
        <v>32440030.489</v>
      </c>
      <c r="F18" s="29">
        <v>0</v>
      </c>
      <c r="G18" s="29">
        <v>6836521.2240000004</v>
      </c>
      <c r="H18" s="30">
        <v>6836521.2240000004</v>
      </c>
    </row>
    <row r="19" spans="1:8" s="15" customFormat="1">
      <c r="A19" s="205">
        <v>5</v>
      </c>
      <c r="B19" s="209" t="s">
        <v>316</v>
      </c>
      <c r="C19" s="29">
        <v>26842144.390000001</v>
      </c>
      <c r="D19" s="29">
        <v>1672466815.8137999</v>
      </c>
      <c r="E19" s="207">
        <v>1699308960.2038</v>
      </c>
      <c r="F19" s="29">
        <v>32556530.73</v>
      </c>
      <c r="G19" s="29">
        <v>2484159409.9102001</v>
      </c>
      <c r="H19" s="30">
        <v>2516715940.6402001</v>
      </c>
    </row>
    <row r="20" spans="1:8" s="15" customFormat="1">
      <c r="A20" s="205">
        <v>5.0999999999999996</v>
      </c>
      <c r="B20" s="261" t="s">
        <v>291</v>
      </c>
      <c r="C20" s="29">
        <v>2649368.39</v>
      </c>
      <c r="D20" s="29">
        <v>811744.65780000004</v>
      </c>
      <c r="E20" s="207">
        <v>3461113.0478000003</v>
      </c>
      <c r="F20" s="29">
        <v>3868015.73</v>
      </c>
      <c r="G20" s="29">
        <v>8142417.3501000004</v>
      </c>
      <c r="H20" s="30">
        <v>12010433.0801</v>
      </c>
    </row>
    <row r="21" spans="1:8" s="15" customFormat="1">
      <c r="A21" s="205">
        <v>5.2</v>
      </c>
      <c r="B21" s="261" t="s">
        <v>290</v>
      </c>
      <c r="C21" s="29">
        <v>0</v>
      </c>
      <c r="D21" s="29">
        <v>70017.0092</v>
      </c>
      <c r="E21" s="207">
        <v>70017.0092</v>
      </c>
      <c r="F21" s="29">
        <v>0</v>
      </c>
      <c r="G21" s="29">
        <v>50089.052000000003</v>
      </c>
      <c r="H21" s="30">
        <v>50089.052000000003</v>
      </c>
    </row>
    <row r="22" spans="1:8" s="15" customFormat="1">
      <c r="A22" s="205">
        <v>5.3</v>
      </c>
      <c r="B22" s="261" t="s">
        <v>289</v>
      </c>
      <c r="C22" s="29">
        <v>23253400</v>
      </c>
      <c r="D22" s="29">
        <v>584558827.82840002</v>
      </c>
      <c r="E22" s="207">
        <v>607812227.82840002</v>
      </c>
      <c r="F22" s="29">
        <v>23253400</v>
      </c>
      <c r="G22" s="29">
        <v>887776509.51989996</v>
      </c>
      <c r="H22" s="30">
        <v>911029909.51989996</v>
      </c>
    </row>
    <row r="23" spans="1:8" s="15" customFormat="1">
      <c r="A23" s="205" t="s">
        <v>15</v>
      </c>
      <c r="B23" s="210" t="s">
        <v>75</v>
      </c>
      <c r="C23" s="29">
        <v>166000</v>
      </c>
      <c r="D23" s="29">
        <v>43024307.784000002</v>
      </c>
      <c r="E23" s="207">
        <v>43190307.784000002</v>
      </c>
      <c r="F23" s="29">
        <v>166000</v>
      </c>
      <c r="G23" s="29">
        <v>144242502.3468</v>
      </c>
      <c r="H23" s="30">
        <v>144408502.3468</v>
      </c>
    </row>
    <row r="24" spans="1:8" s="15" customFormat="1">
      <c r="A24" s="205" t="s">
        <v>16</v>
      </c>
      <c r="B24" s="210" t="s">
        <v>76</v>
      </c>
      <c r="C24" s="29">
        <v>23074400</v>
      </c>
      <c r="D24" s="29">
        <v>420406852.82090002</v>
      </c>
      <c r="E24" s="207">
        <v>443481252.82090002</v>
      </c>
      <c r="F24" s="29">
        <v>23074400</v>
      </c>
      <c r="G24" s="29">
        <v>547489980.67139995</v>
      </c>
      <c r="H24" s="30">
        <v>570564380.67139995</v>
      </c>
    </row>
    <row r="25" spans="1:8" s="15" customFormat="1">
      <c r="A25" s="205" t="s">
        <v>17</v>
      </c>
      <c r="B25" s="210" t="s">
        <v>77</v>
      </c>
      <c r="C25" s="29">
        <v>0</v>
      </c>
      <c r="D25" s="29">
        <v>17297761.600000001</v>
      </c>
      <c r="E25" s="207">
        <v>17297761.600000001</v>
      </c>
      <c r="F25" s="29">
        <v>0</v>
      </c>
      <c r="G25" s="29">
        <v>19354171.199999999</v>
      </c>
      <c r="H25" s="30">
        <v>19354171.199999999</v>
      </c>
    </row>
    <row r="26" spans="1:8" s="15" customFormat="1">
      <c r="A26" s="205" t="s">
        <v>18</v>
      </c>
      <c r="B26" s="210" t="s">
        <v>78</v>
      </c>
      <c r="C26" s="29">
        <v>13000</v>
      </c>
      <c r="D26" s="29">
        <v>46129248.138099998</v>
      </c>
      <c r="E26" s="207">
        <v>46142248.138099998</v>
      </c>
      <c r="F26" s="29">
        <v>13000</v>
      </c>
      <c r="G26" s="29">
        <v>78439898.943900004</v>
      </c>
      <c r="H26" s="30">
        <v>78452898.943900004</v>
      </c>
    </row>
    <row r="27" spans="1:8" s="15" customFormat="1">
      <c r="A27" s="205" t="s">
        <v>19</v>
      </c>
      <c r="B27" s="210" t="s">
        <v>79</v>
      </c>
      <c r="C27" s="29">
        <v>0</v>
      </c>
      <c r="D27" s="29">
        <v>57700657.485399999</v>
      </c>
      <c r="E27" s="207">
        <v>57700657.485399999</v>
      </c>
      <c r="F27" s="29">
        <v>0</v>
      </c>
      <c r="G27" s="29">
        <v>98249956.357800007</v>
      </c>
      <c r="H27" s="30">
        <v>98249956.357800007</v>
      </c>
    </row>
    <row r="28" spans="1:8" s="15" customFormat="1">
      <c r="A28" s="205">
        <v>5.4</v>
      </c>
      <c r="B28" s="261" t="s">
        <v>292</v>
      </c>
      <c r="C28" s="29">
        <v>911763</v>
      </c>
      <c r="D28" s="29">
        <v>157105642.3768</v>
      </c>
      <c r="E28" s="207">
        <v>158017405.3768</v>
      </c>
      <c r="F28" s="29">
        <v>4385002</v>
      </c>
      <c r="G28" s="29">
        <v>221031847.0214</v>
      </c>
      <c r="H28" s="30">
        <v>225416849.0214</v>
      </c>
    </row>
    <row r="29" spans="1:8" s="15" customFormat="1">
      <c r="A29" s="205">
        <v>5.5</v>
      </c>
      <c r="B29" s="261" t="s">
        <v>293</v>
      </c>
      <c r="C29" s="29">
        <v>5</v>
      </c>
      <c r="D29" s="29">
        <v>384801902.61769998</v>
      </c>
      <c r="E29" s="207">
        <v>384801907.61769998</v>
      </c>
      <c r="F29" s="29">
        <v>5</v>
      </c>
      <c r="G29" s="29">
        <v>755070422.9289</v>
      </c>
      <c r="H29" s="30">
        <v>755070427.9289</v>
      </c>
    </row>
    <row r="30" spans="1:8" s="15" customFormat="1">
      <c r="A30" s="205">
        <v>5.6</v>
      </c>
      <c r="B30" s="261" t="s">
        <v>294</v>
      </c>
      <c r="C30" s="29">
        <v>0</v>
      </c>
      <c r="D30" s="29">
        <v>544743370</v>
      </c>
      <c r="E30" s="207">
        <v>544743370</v>
      </c>
      <c r="F30" s="29">
        <v>0</v>
      </c>
      <c r="G30" s="29">
        <v>609504090</v>
      </c>
      <c r="H30" s="30">
        <v>609504090</v>
      </c>
    </row>
    <row r="31" spans="1:8" s="15" customFormat="1">
      <c r="A31" s="205">
        <v>5.7</v>
      </c>
      <c r="B31" s="261" t="s">
        <v>79</v>
      </c>
      <c r="C31" s="29">
        <v>27608</v>
      </c>
      <c r="D31" s="29">
        <v>375311.32390000002</v>
      </c>
      <c r="E31" s="207">
        <v>402919.32390000002</v>
      </c>
      <c r="F31" s="29">
        <v>1050108</v>
      </c>
      <c r="G31" s="29">
        <v>2584034.0378999999</v>
      </c>
      <c r="H31" s="30">
        <v>3634142.0378999999</v>
      </c>
    </row>
    <row r="32" spans="1:8" s="15" customFormat="1">
      <c r="A32" s="205">
        <v>6</v>
      </c>
      <c r="B32" s="209" t="s">
        <v>322</v>
      </c>
      <c r="C32" s="29">
        <v>0</v>
      </c>
      <c r="D32" s="29">
        <v>0</v>
      </c>
      <c r="E32" s="207">
        <v>0</v>
      </c>
      <c r="F32" s="29">
        <v>0</v>
      </c>
      <c r="G32" s="29">
        <v>0</v>
      </c>
      <c r="H32" s="30">
        <v>0</v>
      </c>
    </row>
    <row r="33" spans="1:8" s="15" customFormat="1">
      <c r="A33" s="205">
        <v>6.1</v>
      </c>
      <c r="B33" s="262" t="s">
        <v>312</v>
      </c>
      <c r="C33" s="29">
        <v>0</v>
      </c>
      <c r="D33" s="29">
        <v>0</v>
      </c>
      <c r="E33" s="207">
        <v>0</v>
      </c>
      <c r="F33" s="29">
        <v>0</v>
      </c>
      <c r="G33" s="29">
        <v>0</v>
      </c>
      <c r="H33" s="30">
        <v>0</v>
      </c>
    </row>
    <row r="34" spans="1:8" s="15" customFormat="1">
      <c r="A34" s="205">
        <v>6.2</v>
      </c>
      <c r="B34" s="262" t="s">
        <v>313</v>
      </c>
      <c r="C34" s="29">
        <v>0</v>
      </c>
      <c r="D34" s="29">
        <v>0</v>
      </c>
      <c r="E34" s="207">
        <v>0</v>
      </c>
      <c r="F34" s="29">
        <v>0</v>
      </c>
      <c r="G34" s="29">
        <v>0</v>
      </c>
      <c r="H34" s="30">
        <v>0</v>
      </c>
    </row>
    <row r="35" spans="1:8" s="15" customFormat="1">
      <c r="A35" s="205">
        <v>6.3</v>
      </c>
      <c r="B35" s="262" t="s">
        <v>309</v>
      </c>
      <c r="C35" s="29">
        <v>0</v>
      </c>
      <c r="D35" s="29">
        <v>0</v>
      </c>
      <c r="E35" s="207">
        <v>0</v>
      </c>
      <c r="F35" s="29">
        <v>0</v>
      </c>
      <c r="G35" s="29">
        <v>0</v>
      </c>
      <c r="H35" s="30">
        <v>0</v>
      </c>
    </row>
    <row r="36" spans="1:8" s="15" customFormat="1">
      <c r="A36" s="205">
        <v>6.4</v>
      </c>
      <c r="B36" s="262" t="s">
        <v>310</v>
      </c>
      <c r="C36" s="29">
        <v>0</v>
      </c>
      <c r="D36" s="29">
        <v>0</v>
      </c>
      <c r="E36" s="207">
        <v>0</v>
      </c>
      <c r="F36" s="29">
        <v>0</v>
      </c>
      <c r="G36" s="29">
        <v>0</v>
      </c>
      <c r="H36" s="30">
        <v>0</v>
      </c>
    </row>
    <row r="37" spans="1:8" s="15" customFormat="1">
      <c r="A37" s="205">
        <v>6.5</v>
      </c>
      <c r="B37" s="262" t="s">
        <v>311</v>
      </c>
      <c r="C37" s="29">
        <v>0</v>
      </c>
      <c r="D37" s="29">
        <v>0</v>
      </c>
      <c r="E37" s="207">
        <v>0</v>
      </c>
      <c r="F37" s="29">
        <v>0</v>
      </c>
      <c r="G37" s="29">
        <v>0</v>
      </c>
      <c r="H37" s="30">
        <v>0</v>
      </c>
    </row>
    <row r="38" spans="1:8" s="15" customFormat="1">
      <c r="A38" s="205">
        <v>6.6</v>
      </c>
      <c r="B38" s="262" t="s">
        <v>314</v>
      </c>
      <c r="C38" s="29">
        <v>0</v>
      </c>
      <c r="D38" s="29">
        <v>0</v>
      </c>
      <c r="E38" s="207">
        <v>0</v>
      </c>
      <c r="F38" s="29">
        <v>0</v>
      </c>
      <c r="G38" s="29">
        <v>0</v>
      </c>
      <c r="H38" s="30">
        <v>0</v>
      </c>
    </row>
    <row r="39" spans="1:8" s="15" customFormat="1">
      <c r="A39" s="205">
        <v>6.7</v>
      </c>
      <c r="B39" s="262" t="s">
        <v>315</v>
      </c>
      <c r="C39" s="29">
        <v>0</v>
      </c>
      <c r="D39" s="29">
        <v>0</v>
      </c>
      <c r="E39" s="207">
        <v>0</v>
      </c>
      <c r="F39" s="29">
        <v>0</v>
      </c>
      <c r="G39" s="29">
        <v>0</v>
      </c>
      <c r="H39" s="30">
        <v>0</v>
      </c>
    </row>
    <row r="40" spans="1:8" s="15" customFormat="1">
      <c r="A40" s="205">
        <v>7</v>
      </c>
      <c r="B40" s="209" t="s">
        <v>318</v>
      </c>
      <c r="C40" s="29">
        <v>16842358.550000001</v>
      </c>
      <c r="D40" s="29">
        <v>6299227.7000000002</v>
      </c>
      <c r="E40" s="207">
        <v>23141586.25</v>
      </c>
      <c r="F40" s="29">
        <v>14121116.620000001</v>
      </c>
      <c r="G40" s="29">
        <v>3527135.9700000007</v>
      </c>
      <c r="H40" s="30">
        <v>17648252.590000004</v>
      </c>
    </row>
    <row r="41" spans="1:8" s="15" customFormat="1">
      <c r="A41" s="205">
        <v>7.1</v>
      </c>
      <c r="B41" s="208" t="s">
        <v>319</v>
      </c>
      <c r="C41" s="29">
        <v>14875.98</v>
      </c>
      <c r="D41" s="29">
        <v>0</v>
      </c>
      <c r="E41" s="207">
        <v>14875.98</v>
      </c>
      <c r="F41" s="29">
        <v>500141.68999999994</v>
      </c>
      <c r="G41" s="29">
        <v>17893411.77</v>
      </c>
      <c r="H41" s="30">
        <v>18393553.460000001</v>
      </c>
    </row>
    <row r="42" spans="1:8" s="15" customFormat="1" ht="26.4">
      <c r="A42" s="205">
        <v>7.2</v>
      </c>
      <c r="B42" s="208" t="s">
        <v>320</v>
      </c>
      <c r="C42" s="29">
        <v>20</v>
      </c>
      <c r="D42" s="29">
        <v>0</v>
      </c>
      <c r="E42" s="207">
        <v>20</v>
      </c>
      <c r="F42" s="29">
        <v>176.99</v>
      </c>
      <c r="G42" s="29">
        <v>0</v>
      </c>
      <c r="H42" s="30">
        <v>176.99</v>
      </c>
    </row>
    <row r="43" spans="1:8" s="15" customFormat="1" ht="26.4">
      <c r="A43" s="205">
        <v>7.3</v>
      </c>
      <c r="B43" s="208" t="s">
        <v>323</v>
      </c>
      <c r="C43" s="29">
        <v>11139733.52</v>
      </c>
      <c r="D43" s="29">
        <v>1793483.2100000009</v>
      </c>
      <c r="E43" s="207">
        <v>12933216.73</v>
      </c>
      <c r="F43" s="29">
        <v>11304781.5</v>
      </c>
      <c r="G43" s="29">
        <v>2050920.4300000016</v>
      </c>
      <c r="H43" s="30">
        <v>13355701.930000002</v>
      </c>
    </row>
    <row r="44" spans="1:8" s="15" customFormat="1" ht="26.4">
      <c r="A44" s="205">
        <v>7.4</v>
      </c>
      <c r="B44" s="208" t="s">
        <v>324</v>
      </c>
      <c r="C44" s="29">
        <v>5702625.0300000003</v>
      </c>
      <c r="D44" s="29">
        <v>4505744.4899999993</v>
      </c>
      <c r="E44" s="207">
        <v>10208369.52</v>
      </c>
      <c r="F44" s="29">
        <v>2816335.12</v>
      </c>
      <c r="G44" s="29">
        <v>1476215.5399999991</v>
      </c>
      <c r="H44" s="30">
        <v>4292550.6599999992</v>
      </c>
    </row>
    <row r="45" spans="1:8" s="15" customFormat="1">
      <c r="A45" s="205">
        <v>8</v>
      </c>
      <c r="B45" s="209" t="s">
        <v>301</v>
      </c>
      <c r="C45" s="29">
        <v>0</v>
      </c>
      <c r="D45" s="29">
        <v>0</v>
      </c>
      <c r="E45" s="207">
        <v>0</v>
      </c>
      <c r="F45" s="29">
        <v>0</v>
      </c>
      <c r="G45" s="29">
        <v>3320257.3292777995</v>
      </c>
      <c r="H45" s="30">
        <v>3320257.3292777995</v>
      </c>
    </row>
    <row r="46" spans="1:8" s="15" customFormat="1">
      <c r="A46" s="205">
        <v>8.1</v>
      </c>
      <c r="B46" s="260" t="s">
        <v>325</v>
      </c>
      <c r="C46" s="29">
        <v>0</v>
      </c>
      <c r="D46" s="29">
        <v>0</v>
      </c>
      <c r="E46" s="207">
        <v>0</v>
      </c>
      <c r="F46" s="29">
        <v>0</v>
      </c>
      <c r="G46" s="29">
        <v>0</v>
      </c>
      <c r="H46" s="30">
        <v>0</v>
      </c>
    </row>
    <row r="47" spans="1:8" s="15" customFormat="1">
      <c r="A47" s="205">
        <v>8.1999999999999993</v>
      </c>
      <c r="B47" s="260" t="s">
        <v>326</v>
      </c>
      <c r="C47" s="29">
        <v>0</v>
      </c>
      <c r="D47" s="29">
        <v>0</v>
      </c>
      <c r="E47" s="207">
        <v>0</v>
      </c>
      <c r="F47" s="29">
        <v>0</v>
      </c>
      <c r="G47" s="29">
        <v>2566.4330733333331</v>
      </c>
      <c r="H47" s="30">
        <v>2566.4330733333331</v>
      </c>
    </row>
    <row r="48" spans="1:8" s="15" customFormat="1">
      <c r="A48" s="205">
        <v>8.3000000000000007</v>
      </c>
      <c r="B48" s="260" t="s">
        <v>327</v>
      </c>
      <c r="C48" s="29">
        <v>0</v>
      </c>
      <c r="D48" s="29">
        <v>0</v>
      </c>
      <c r="E48" s="207">
        <v>0</v>
      </c>
      <c r="F48" s="29">
        <v>0</v>
      </c>
      <c r="G48" s="29">
        <v>0</v>
      </c>
      <c r="H48" s="30">
        <v>0</v>
      </c>
    </row>
    <row r="49" spans="1:8" s="15" customFormat="1">
      <c r="A49" s="205">
        <v>8.4</v>
      </c>
      <c r="B49" s="260" t="s">
        <v>328</v>
      </c>
      <c r="C49" s="29">
        <v>0</v>
      </c>
      <c r="D49" s="29">
        <v>0</v>
      </c>
      <c r="E49" s="207">
        <v>0</v>
      </c>
      <c r="F49" s="29">
        <v>0</v>
      </c>
      <c r="G49" s="29">
        <v>0</v>
      </c>
      <c r="H49" s="30">
        <v>0</v>
      </c>
    </row>
    <row r="50" spans="1:8" s="15" customFormat="1">
      <c r="A50" s="205">
        <v>8.5</v>
      </c>
      <c r="B50" s="260" t="s">
        <v>329</v>
      </c>
      <c r="C50" s="29">
        <v>0</v>
      </c>
      <c r="D50" s="29">
        <v>0</v>
      </c>
      <c r="E50" s="207">
        <v>0</v>
      </c>
      <c r="F50" s="29">
        <v>0</v>
      </c>
      <c r="G50" s="29">
        <v>0</v>
      </c>
      <c r="H50" s="30">
        <v>0</v>
      </c>
    </row>
    <row r="51" spans="1:8" s="15" customFormat="1">
      <c r="A51" s="205">
        <v>8.6</v>
      </c>
      <c r="B51" s="260" t="s">
        <v>330</v>
      </c>
      <c r="C51" s="29">
        <v>0</v>
      </c>
      <c r="D51" s="29">
        <v>0</v>
      </c>
      <c r="E51" s="207">
        <v>0</v>
      </c>
      <c r="F51" s="29">
        <v>0</v>
      </c>
      <c r="G51" s="29">
        <v>0</v>
      </c>
      <c r="H51" s="30">
        <v>0</v>
      </c>
    </row>
    <row r="52" spans="1:8" s="15" customFormat="1">
      <c r="A52" s="205">
        <v>8.6999999999999993</v>
      </c>
      <c r="B52" s="260" t="s">
        <v>331</v>
      </c>
      <c r="C52" s="29">
        <v>0</v>
      </c>
      <c r="D52" s="29">
        <v>0</v>
      </c>
      <c r="E52" s="207">
        <v>0</v>
      </c>
      <c r="F52" s="29">
        <v>0</v>
      </c>
      <c r="G52" s="29">
        <v>0</v>
      </c>
      <c r="H52" s="30">
        <v>0</v>
      </c>
    </row>
    <row r="53" spans="1:8" s="15" customFormat="1" ht="14.4" thickBot="1">
      <c r="A53" s="211">
        <v>9</v>
      </c>
      <c r="B53" s="212" t="s">
        <v>321</v>
      </c>
      <c r="C53" s="213"/>
      <c r="D53" s="213"/>
      <c r="E53" s="214">
        <v>0</v>
      </c>
      <c r="F53" s="213"/>
      <c r="G53" s="213"/>
      <c r="H53" s="36">
        <v>0</v>
      </c>
    </row>
  </sheetData>
  <mergeCells count="4">
    <mergeCell ref="A5:A6"/>
    <mergeCell ref="B5:B6"/>
    <mergeCell ref="C5:E5"/>
    <mergeCell ref="F5:H5"/>
  </mergeCells>
  <pageMargins left="0.25" right="0.25"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C7" sqref="C7"/>
    </sheetView>
  </sheetViews>
  <sheetFormatPr defaultColWidth="9.109375" defaultRowHeight="13.2"/>
  <cols>
    <col min="1" max="1" width="7" style="4" bestFit="1" customWidth="1"/>
    <col min="2" max="2" width="90.6640625" style="4" bestFit="1" customWidth="1"/>
    <col min="3" max="4" width="12.6640625" style="4" customWidth="1"/>
    <col min="5" max="7" width="12.6640625" style="38" customWidth="1"/>
    <col min="8" max="11" width="9.6640625" style="38" customWidth="1"/>
    <col min="12" max="16384" width="9.109375" style="38"/>
  </cols>
  <sheetData>
    <row r="1" spans="1:8">
      <c r="A1" s="2" t="s">
        <v>30</v>
      </c>
      <c r="B1" s="3" t="str">
        <f>'Info '!C2</f>
        <v>JSC "VTB Bank (Georgia)"</v>
      </c>
      <c r="C1" s="3"/>
    </row>
    <row r="2" spans="1:8">
      <c r="A2" s="2" t="s">
        <v>31</v>
      </c>
      <c r="B2" s="425">
        <f>'1. key ratios '!B2</f>
        <v>45107</v>
      </c>
      <c r="C2" s="6"/>
      <c r="D2" s="7"/>
      <c r="E2" s="60"/>
      <c r="F2" s="60"/>
      <c r="G2" s="60"/>
      <c r="H2" s="60"/>
    </row>
    <row r="3" spans="1:8">
      <c r="A3" s="2"/>
      <c r="B3" s="3"/>
      <c r="C3" s="6"/>
      <c r="D3" s="7"/>
      <c r="E3" s="60"/>
      <c r="F3" s="60"/>
      <c r="G3" s="60"/>
      <c r="H3" s="60"/>
    </row>
    <row r="4" spans="1:8" ht="15" customHeight="1" thickBot="1">
      <c r="A4" s="7" t="s">
        <v>196</v>
      </c>
      <c r="B4" s="150" t="s">
        <v>295</v>
      </c>
      <c r="C4" s="61" t="s">
        <v>73</v>
      </c>
    </row>
    <row r="5" spans="1:8" ht="15" customHeight="1">
      <c r="A5" s="245" t="s">
        <v>6</v>
      </c>
      <c r="B5" s="246"/>
      <c r="C5" s="423" t="str">
        <f>INT((MONTH($B$2))/3)&amp;"Q"&amp;"-"&amp;YEAR($B$2)</f>
        <v>2Q-2023</v>
      </c>
      <c r="D5" s="423" t="str">
        <f>IF(INT(MONTH($B$2))=3, "4"&amp;"Q"&amp;"-"&amp;YEAR($B$2)-1, IF(INT(MONTH($B$2))=6, "1"&amp;"Q"&amp;"-"&amp;YEAR($B$2), IF(INT(MONTH($B$2))=9, "2"&amp;"Q"&amp;"-"&amp;YEAR($B$2),IF(INT(MONTH($B$2))=12, "3"&amp;"Q"&amp;"-"&amp;YEAR($B$2), 0))))</f>
        <v>1Q-2023</v>
      </c>
      <c r="E5" s="423" t="str">
        <f>IF(INT(MONTH($B$2))=3, "3"&amp;"Q"&amp;"-"&amp;YEAR($B$2)-1, IF(INT(MONTH($B$2))=6, "4"&amp;"Q"&amp;"-"&amp;YEAR($B$2)-1, IF(INT(MONTH($B$2))=9, "1"&amp;"Q"&amp;"-"&amp;YEAR($B$2),IF(INT(MONTH($B$2))=12, "2"&amp;"Q"&amp;"-"&amp;YEAR($B$2), 0))))</f>
        <v>4Q-2022</v>
      </c>
      <c r="F5" s="423" t="str">
        <f>IF(INT(MONTH($B$2))=3, "2"&amp;"Q"&amp;"-"&amp;YEAR($B$2)-1, IF(INT(MONTH($B$2))=6, "3"&amp;"Q"&amp;"-"&amp;YEAR($B$2)-1, IF(INT(MONTH($B$2))=9, "4"&amp;"Q"&amp;"-"&amp;YEAR($B$2)-1,IF(INT(MONTH($B$2))=12, "1"&amp;"Q"&amp;"-"&amp;YEAR($B$2), 0))))</f>
        <v>3Q-2022</v>
      </c>
      <c r="G5" s="424" t="str">
        <f>IF(INT(MONTH($B$2))=3, "1"&amp;"Q"&amp;"-"&amp;YEAR($B$2)-1, IF(INT(MONTH($B$2))=6, "2"&amp;"Q"&amp;"-"&amp;YEAR($B$2)-1, IF(INT(MONTH($B$2))=9, "3"&amp;"Q"&amp;"-"&amp;YEAR($B$2)-1,IF(INT(MONTH($B$2))=12, "4"&amp;"Q"&amp;"-"&amp;YEAR($B$2)-1, 0))))</f>
        <v>2Q-2022</v>
      </c>
    </row>
    <row r="6" spans="1:8" ht="15" customHeight="1">
      <c r="A6" s="62">
        <v>1</v>
      </c>
      <c r="B6" s="351" t="s">
        <v>299</v>
      </c>
      <c r="C6" s="413">
        <f>C7+C9+C10</f>
        <v>284906995.18415546</v>
      </c>
      <c r="D6" s="416">
        <f>D7+D9+D10</f>
        <v>325940620.21173847</v>
      </c>
      <c r="E6" s="353">
        <f t="shared" ref="E6:G6" si="0">E7+E9+E10</f>
        <v>325185656.88931304</v>
      </c>
      <c r="F6" s="413">
        <f t="shared" si="0"/>
        <v>354271251.17090148</v>
      </c>
      <c r="G6" s="419">
        <f t="shared" si="0"/>
        <v>383615189.97632807</v>
      </c>
    </row>
    <row r="7" spans="1:8" ht="15" customHeight="1">
      <c r="A7" s="62">
        <v>1.1000000000000001</v>
      </c>
      <c r="B7" s="351" t="s">
        <v>479</v>
      </c>
      <c r="C7" s="414">
        <v>273879588.36383545</v>
      </c>
      <c r="D7" s="417">
        <v>312209882.96096349</v>
      </c>
      <c r="E7" s="414">
        <v>308416489.57258302</v>
      </c>
      <c r="F7" s="414">
        <v>335804132.58473146</v>
      </c>
      <c r="G7" s="420">
        <v>358450878.5892731</v>
      </c>
    </row>
    <row r="8" spans="1:8">
      <c r="A8" s="62" t="s">
        <v>14</v>
      </c>
      <c r="B8" s="351" t="s">
        <v>195</v>
      </c>
      <c r="C8" s="414">
        <v>0</v>
      </c>
      <c r="D8" s="417">
        <v>21168998.574999999</v>
      </c>
      <c r="E8" s="414">
        <v>1142442.5</v>
      </c>
      <c r="F8" s="414">
        <v>923395</v>
      </c>
      <c r="G8" s="420">
        <v>953002.625</v>
      </c>
    </row>
    <row r="9" spans="1:8" ht="15" customHeight="1">
      <c r="A9" s="62">
        <v>1.2</v>
      </c>
      <c r="B9" s="352" t="s">
        <v>194</v>
      </c>
      <c r="C9" s="414">
        <v>11027406.820320001</v>
      </c>
      <c r="D9" s="417">
        <v>13730737.250775002</v>
      </c>
      <c r="E9" s="414">
        <v>16769167.31673</v>
      </c>
      <c r="F9" s="414">
        <v>18467118.586170003</v>
      </c>
      <c r="G9" s="420">
        <v>25164311.387055002</v>
      </c>
    </row>
    <row r="10" spans="1:8" ht="15" customHeight="1">
      <c r="A10" s="62">
        <v>1.3</v>
      </c>
      <c r="B10" s="351" t="s">
        <v>28</v>
      </c>
      <c r="C10" s="415">
        <v>0</v>
      </c>
      <c r="D10" s="417">
        <v>0</v>
      </c>
      <c r="E10" s="415">
        <v>0</v>
      </c>
      <c r="F10" s="414">
        <v>0</v>
      </c>
      <c r="G10" s="421">
        <v>0</v>
      </c>
    </row>
    <row r="11" spans="1:8" ht="15" customHeight="1">
      <c r="A11" s="62">
        <v>2</v>
      </c>
      <c r="B11" s="351" t="s">
        <v>296</v>
      </c>
      <c r="C11" s="414">
        <v>166490569.0618805</v>
      </c>
      <c r="D11" s="417">
        <v>160934422.11923599</v>
      </c>
      <c r="E11" s="414">
        <v>169201172.433541</v>
      </c>
      <c r="F11" s="414">
        <v>177180003.2284711</v>
      </c>
      <c r="G11" s="420">
        <v>177808251.5472182</v>
      </c>
    </row>
    <row r="12" spans="1:8" ht="15" customHeight="1">
      <c r="A12" s="62">
        <v>3</v>
      </c>
      <c r="B12" s="351" t="s">
        <v>297</v>
      </c>
      <c r="C12" s="415">
        <v>127656076.75</v>
      </c>
      <c r="D12" s="417">
        <v>127656076.75</v>
      </c>
      <c r="E12" s="415">
        <v>127656076.75</v>
      </c>
      <c r="F12" s="414">
        <v>188607600.76875001</v>
      </c>
      <c r="G12" s="421">
        <v>188607600.76875001</v>
      </c>
    </row>
    <row r="13" spans="1:8" ht="15" customHeight="1" thickBot="1">
      <c r="A13" s="64">
        <v>4</v>
      </c>
      <c r="B13" s="65" t="s">
        <v>298</v>
      </c>
      <c r="C13" s="354">
        <f>C6+C11+C12</f>
        <v>579053640.99603593</v>
      </c>
      <c r="D13" s="418">
        <f>D6+D11+D12</f>
        <v>614531119.08097446</v>
      </c>
      <c r="E13" s="355">
        <f t="shared" ref="E13:G13" si="1">E6+E11+E12</f>
        <v>622042906.07285404</v>
      </c>
      <c r="F13" s="354">
        <f t="shared" si="1"/>
        <v>720058855.16812253</v>
      </c>
      <c r="G13" s="422">
        <f t="shared" si="1"/>
        <v>750031042.29229617</v>
      </c>
    </row>
    <row r="14" spans="1:8">
      <c r="B14" s="68"/>
    </row>
    <row r="15" spans="1:8" ht="26.4">
      <c r="B15" s="69" t="s">
        <v>480</v>
      </c>
    </row>
    <row r="16" spans="1:8">
      <c r="B16" s="69"/>
    </row>
    <row r="17" spans="1:6" ht="10.199999999999999">
      <c r="A17" s="38"/>
      <c r="B17" s="38"/>
      <c r="C17" s="38"/>
      <c r="D17" s="38"/>
    </row>
    <row r="18" spans="1:6" ht="10.199999999999999">
      <c r="A18" s="38"/>
      <c r="B18" s="38"/>
      <c r="C18" s="38"/>
      <c r="D18" s="38"/>
    </row>
    <row r="19" spans="1:6" ht="10.199999999999999">
      <c r="A19" s="38"/>
      <c r="B19" s="38"/>
      <c r="C19" s="38"/>
      <c r="D19" s="38"/>
    </row>
    <row r="20" spans="1:6" ht="10.199999999999999">
      <c r="A20" s="38"/>
      <c r="B20" s="38"/>
      <c r="C20" s="38"/>
      <c r="D20" s="38"/>
      <c r="F20" s="622"/>
    </row>
    <row r="21" spans="1:6" ht="10.199999999999999">
      <c r="A21" s="38"/>
      <c r="B21" s="38"/>
      <c r="C21" s="38"/>
      <c r="D21" s="38"/>
      <c r="F21" s="623"/>
    </row>
    <row r="22" spans="1:6" ht="10.199999999999999">
      <c r="A22" s="38"/>
      <c r="B22" s="38"/>
      <c r="C22" s="38"/>
      <c r="D22" s="38"/>
      <c r="F22" s="624"/>
    </row>
    <row r="23" spans="1:6" ht="10.199999999999999">
      <c r="A23" s="38"/>
      <c r="B23" s="38"/>
      <c r="C23" s="38"/>
      <c r="D23" s="38"/>
      <c r="F23" s="624"/>
    </row>
    <row r="24" spans="1:6" ht="10.199999999999999">
      <c r="A24" s="38"/>
      <c r="B24" s="38"/>
      <c r="C24" s="38"/>
      <c r="D24" s="38"/>
      <c r="F24" s="624"/>
    </row>
    <row r="25" spans="1:6" ht="10.199999999999999">
      <c r="A25" s="38"/>
      <c r="B25" s="38"/>
      <c r="C25" s="38"/>
      <c r="D25" s="38"/>
    </row>
    <row r="26" spans="1:6" ht="10.199999999999999">
      <c r="A26" s="38"/>
      <c r="B26" s="38"/>
      <c r="C26" s="38"/>
      <c r="D26" s="38"/>
    </row>
    <row r="27" spans="1:6" ht="10.199999999999999">
      <c r="A27" s="38"/>
      <c r="B27" s="38"/>
      <c r="C27" s="38"/>
      <c r="D27" s="38"/>
    </row>
    <row r="28" spans="1:6" ht="10.199999999999999">
      <c r="A28" s="38"/>
      <c r="B28" s="38"/>
      <c r="C28" s="38"/>
      <c r="D28" s="38"/>
    </row>
    <row r="29" spans="1:6" ht="10.199999999999999">
      <c r="A29" s="38"/>
      <c r="B29" s="38"/>
      <c r="C29" s="38"/>
      <c r="D29" s="38"/>
    </row>
  </sheetData>
  <pageMargins left="0.7" right="0.7" top="0.75" bottom="0.75" header="0.3" footer="0.3"/>
  <pageSetup paperSize="9"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90" zoomScaleNormal="90" workbookViewId="0">
      <pane xSplit="1" ySplit="4" topLeftCell="B5" activePane="bottomRight" state="frozen"/>
      <selection activeCell="B3" sqref="B3"/>
      <selection pane="topRight" activeCell="B3" sqref="B3"/>
      <selection pane="bottomLeft" activeCell="B3" sqref="B3"/>
      <selection pane="bottomRight" activeCell="C25" sqref="C25"/>
    </sheetView>
  </sheetViews>
  <sheetFormatPr defaultColWidth="9.109375" defaultRowHeight="13.8"/>
  <cols>
    <col min="1" max="1" width="9.5546875" style="4" bestFit="1" customWidth="1"/>
    <col min="2" max="2" width="65.5546875" style="4" customWidth="1"/>
    <col min="3" max="3" width="27.5546875" style="4" customWidth="1"/>
    <col min="4" max="16384" width="9.109375" style="5"/>
  </cols>
  <sheetData>
    <row r="1" spans="1:8">
      <c r="A1" s="2" t="s">
        <v>30</v>
      </c>
      <c r="B1" s="3" t="str">
        <f>'Info '!C2</f>
        <v>JSC "VTB Bank (Georgia)"</v>
      </c>
    </row>
    <row r="2" spans="1:8">
      <c r="A2" s="2" t="s">
        <v>31</v>
      </c>
      <c r="B2" s="425">
        <f>'1. key ratios '!B2</f>
        <v>45107</v>
      </c>
    </row>
    <row r="4" spans="1:8" ht="27.9" customHeight="1" thickBot="1">
      <c r="A4" s="70" t="s">
        <v>80</v>
      </c>
      <c r="B4" s="71" t="s">
        <v>265</v>
      </c>
      <c r="C4" s="72"/>
    </row>
    <row r="5" spans="1:8">
      <c r="A5" s="73"/>
      <c r="B5" s="411" t="s">
        <v>81</v>
      </c>
      <c r="C5" s="412" t="s">
        <v>493</v>
      </c>
    </row>
    <row r="6" spans="1:8">
      <c r="A6" s="74">
        <v>1</v>
      </c>
      <c r="B6" s="550" t="s">
        <v>736</v>
      </c>
      <c r="C6" s="551" t="s">
        <v>739</v>
      </c>
    </row>
    <row r="7" spans="1:8">
      <c r="A7" s="74">
        <v>2</v>
      </c>
      <c r="B7" s="550" t="s">
        <v>740</v>
      </c>
      <c r="C7" s="551" t="s">
        <v>741</v>
      </c>
    </row>
    <row r="8" spans="1:8">
      <c r="A8" s="74">
        <v>3</v>
      </c>
      <c r="B8" s="550" t="s">
        <v>742</v>
      </c>
      <c r="C8" s="551" t="s">
        <v>741</v>
      </c>
    </row>
    <row r="9" spans="1:8">
      <c r="A9" s="74">
        <v>4</v>
      </c>
      <c r="B9" s="550" t="s">
        <v>743</v>
      </c>
      <c r="C9" s="551" t="s">
        <v>741</v>
      </c>
    </row>
    <row r="10" spans="1:8">
      <c r="A10" s="74"/>
      <c r="B10" s="550"/>
      <c r="C10" s="551"/>
    </row>
    <row r="11" spans="1:8">
      <c r="A11" s="74"/>
      <c r="B11" s="550"/>
      <c r="C11" s="551"/>
    </row>
    <row r="12" spans="1:8">
      <c r="A12" s="74"/>
      <c r="B12" s="552"/>
      <c r="C12" s="553"/>
      <c r="H12" s="75"/>
    </row>
    <row r="13" spans="1:8" ht="26.4">
      <c r="A13" s="74"/>
      <c r="B13" s="554" t="s">
        <v>82</v>
      </c>
      <c r="C13" s="555" t="s">
        <v>494</v>
      </c>
    </row>
    <row r="14" spans="1:8">
      <c r="A14" s="74">
        <v>1</v>
      </c>
      <c r="B14" s="550" t="s">
        <v>737</v>
      </c>
      <c r="C14" s="556" t="s">
        <v>744</v>
      </c>
    </row>
    <row r="15" spans="1:8">
      <c r="A15" s="74">
        <v>2</v>
      </c>
      <c r="B15" s="550" t="s">
        <v>745</v>
      </c>
      <c r="C15" s="556" t="s">
        <v>746</v>
      </c>
    </row>
    <row r="16" spans="1:8">
      <c r="A16" s="74">
        <v>3</v>
      </c>
      <c r="B16" s="619" t="s">
        <v>747</v>
      </c>
      <c r="C16" s="620" t="s">
        <v>748</v>
      </c>
    </row>
    <row r="17" spans="1:3">
      <c r="A17" s="74">
        <v>4</v>
      </c>
      <c r="B17" s="619" t="s">
        <v>775</v>
      </c>
      <c r="C17" s="620" t="s">
        <v>749</v>
      </c>
    </row>
    <row r="18" spans="1:3">
      <c r="A18" s="74">
        <v>5</v>
      </c>
      <c r="B18" s="550" t="s">
        <v>750</v>
      </c>
      <c r="C18" s="556" t="s">
        <v>751</v>
      </c>
    </row>
    <row r="19" spans="1:3">
      <c r="A19" s="74">
        <v>6</v>
      </c>
      <c r="B19" s="550" t="s">
        <v>752</v>
      </c>
      <c r="C19" s="556" t="s">
        <v>753</v>
      </c>
    </row>
    <row r="20" spans="1:3">
      <c r="A20" s="74"/>
      <c r="B20" s="550"/>
      <c r="C20" s="557"/>
    </row>
    <row r="21" spans="1:3">
      <c r="A21" s="74"/>
      <c r="B21" s="667" t="s">
        <v>83</v>
      </c>
      <c r="C21" s="668"/>
    </row>
    <row r="22" spans="1:3">
      <c r="A22" s="74">
        <v>1</v>
      </c>
      <c r="B22" s="550" t="s">
        <v>754</v>
      </c>
      <c r="C22" s="558">
        <v>0.97384321770185212</v>
      </c>
    </row>
    <row r="23" spans="1:3">
      <c r="A23" s="74">
        <v>2</v>
      </c>
      <c r="B23" s="550" t="s">
        <v>755</v>
      </c>
      <c r="C23" s="558">
        <v>1.472765597699272E-2</v>
      </c>
    </row>
    <row r="24" spans="1:3">
      <c r="A24" s="74"/>
      <c r="B24" s="667" t="s">
        <v>84</v>
      </c>
      <c r="C24" s="668"/>
    </row>
    <row r="25" spans="1:3">
      <c r="A25" s="74">
        <v>1</v>
      </c>
      <c r="B25" s="550" t="s">
        <v>756</v>
      </c>
      <c r="C25" s="558">
        <v>0.60183510853974465</v>
      </c>
    </row>
    <row r="26" spans="1:3" ht="14.4" thickBot="1">
      <c r="A26" s="76"/>
      <c r="B26" s="77"/>
      <c r="C26" s="78"/>
    </row>
  </sheetData>
  <mergeCells count="2">
    <mergeCell ref="B21:C21"/>
    <mergeCell ref="B24:C24"/>
  </mergeCells>
  <dataValidations count="1">
    <dataValidation type="list" allowBlank="1" showInputMessage="1" showErrorMessage="1" sqref="C6:C11">
      <formula1>"Independent chair, Non-independent chair, Independent member, Non-independent member"</formula1>
    </dataValidation>
  </dataValidations>
  <pageMargins left="0.7" right="0.7" top="0.75" bottom="0.75" header="0.3" footer="0.3"/>
  <pageSetup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70" zoomScaleNormal="70" workbookViewId="0">
      <pane xSplit="1" ySplit="5" topLeftCell="B6" activePane="bottomRight" state="frozen"/>
      <selection activeCell="B3" sqref="B3"/>
      <selection pane="topRight" activeCell="B3" sqref="B3"/>
      <selection pane="bottomLeft" activeCell="B3" sqref="B3"/>
      <selection pane="bottomRight" activeCell="C8" sqref="C8:E20"/>
    </sheetView>
  </sheetViews>
  <sheetFormatPr defaultColWidth="9.109375" defaultRowHeight="13.8"/>
  <cols>
    <col min="1" max="1" width="9.5546875" style="4" bestFit="1" customWidth="1"/>
    <col min="2" max="2" width="47.5546875" style="4" customWidth="1"/>
    <col min="3" max="3" width="28" style="4" customWidth="1"/>
    <col min="4" max="4" width="22.44140625" style="4" customWidth="1"/>
    <col min="5" max="5" width="22.33203125" style="4" customWidth="1"/>
    <col min="6" max="6" width="12" style="5" bestFit="1" customWidth="1"/>
    <col min="7" max="7" width="12.5546875" style="5" bestFit="1" customWidth="1"/>
    <col min="8" max="16384" width="9.109375" style="5"/>
  </cols>
  <sheetData>
    <row r="1" spans="1:7">
      <c r="A1" s="290" t="s">
        <v>30</v>
      </c>
      <c r="B1" s="3" t="str">
        <f>'Info '!C2</f>
        <v>JSC "VTB Bank (Georgia)"</v>
      </c>
      <c r="C1" s="92"/>
      <c r="D1" s="92"/>
      <c r="E1" s="92"/>
      <c r="F1" s="15"/>
    </row>
    <row r="2" spans="1:7" s="79" customFormat="1" ht="15.75" customHeight="1">
      <c r="A2" s="290" t="s">
        <v>31</v>
      </c>
      <c r="B2" s="425">
        <f>'1. key ratios '!B2</f>
        <v>45107</v>
      </c>
    </row>
    <row r="3" spans="1:7" s="79" customFormat="1" ht="15.75" customHeight="1">
      <c r="A3" s="290"/>
    </row>
    <row r="4" spans="1:7" s="79" customFormat="1" ht="15.75" customHeight="1" thickBot="1">
      <c r="A4" s="291" t="s">
        <v>200</v>
      </c>
      <c r="B4" s="673" t="s">
        <v>345</v>
      </c>
      <c r="C4" s="674"/>
      <c r="D4" s="674"/>
      <c r="E4" s="674"/>
    </row>
    <row r="5" spans="1:7" s="83" customFormat="1" ht="17.399999999999999" customHeight="1">
      <c r="A5" s="225"/>
      <c r="B5" s="226"/>
      <c r="C5" s="81" t="s">
        <v>0</v>
      </c>
      <c r="D5" s="81" t="s">
        <v>1</v>
      </c>
      <c r="E5" s="82" t="s">
        <v>2</v>
      </c>
    </row>
    <row r="6" spans="1:7" s="15" customFormat="1" ht="14.4" customHeight="1">
      <c r="A6" s="292"/>
      <c r="B6" s="669" t="s">
        <v>352</v>
      </c>
      <c r="C6" s="669" t="s">
        <v>91</v>
      </c>
      <c r="D6" s="671" t="s">
        <v>199</v>
      </c>
      <c r="E6" s="672"/>
      <c r="G6" s="5"/>
    </row>
    <row r="7" spans="1:7" s="15" customFormat="1" ht="99.6" customHeight="1">
      <c r="A7" s="292"/>
      <c r="B7" s="670"/>
      <c r="C7" s="669"/>
      <c r="D7" s="328" t="s">
        <v>198</v>
      </c>
      <c r="E7" s="329" t="s">
        <v>353</v>
      </c>
      <c r="G7" s="5"/>
    </row>
    <row r="8" spans="1:7">
      <c r="A8" s="293">
        <v>1</v>
      </c>
      <c r="B8" s="330" t="s">
        <v>35</v>
      </c>
      <c r="C8" s="331">
        <v>136677590</v>
      </c>
      <c r="D8" s="331"/>
      <c r="E8" s="332">
        <v>136677590</v>
      </c>
      <c r="F8" s="15"/>
    </row>
    <row r="9" spans="1:7">
      <c r="A9" s="293">
        <v>2</v>
      </c>
      <c r="B9" s="330" t="s">
        <v>36</v>
      </c>
      <c r="C9" s="331">
        <v>351</v>
      </c>
      <c r="D9" s="331"/>
      <c r="E9" s="332">
        <v>351</v>
      </c>
      <c r="F9" s="15"/>
    </row>
    <row r="10" spans="1:7">
      <c r="A10" s="293">
        <v>3</v>
      </c>
      <c r="B10" s="330" t="s">
        <v>37</v>
      </c>
      <c r="C10" s="331">
        <v>6432644</v>
      </c>
      <c r="D10" s="331"/>
      <c r="E10" s="332">
        <v>6432644</v>
      </c>
      <c r="F10" s="15"/>
    </row>
    <row r="11" spans="1:7">
      <c r="A11" s="293">
        <v>4</v>
      </c>
      <c r="B11" s="330" t="s">
        <v>38</v>
      </c>
      <c r="C11" s="331">
        <v>0</v>
      </c>
      <c r="D11" s="331"/>
      <c r="E11" s="332">
        <v>0</v>
      </c>
      <c r="F11" s="15"/>
    </row>
    <row r="12" spans="1:7">
      <c r="A12" s="293">
        <v>5</v>
      </c>
      <c r="B12" s="330" t="s">
        <v>39</v>
      </c>
      <c r="C12" s="331">
        <v>0</v>
      </c>
      <c r="D12" s="331"/>
      <c r="E12" s="332">
        <v>0</v>
      </c>
      <c r="F12" s="15"/>
    </row>
    <row r="13" spans="1:7">
      <c r="A13" s="293">
        <v>6.1</v>
      </c>
      <c r="B13" s="333" t="s">
        <v>40</v>
      </c>
      <c r="C13" s="334">
        <v>202569136</v>
      </c>
      <c r="D13" s="331"/>
      <c r="E13" s="332">
        <v>202569136</v>
      </c>
      <c r="F13" s="15"/>
    </row>
    <row r="14" spans="1:7">
      <c r="A14" s="293">
        <v>6.2</v>
      </c>
      <c r="B14" s="335" t="s">
        <v>41</v>
      </c>
      <c r="C14" s="334">
        <v>-19288890</v>
      </c>
      <c r="D14" s="331"/>
      <c r="E14" s="332">
        <v>-19288890</v>
      </c>
      <c r="F14" s="15"/>
    </row>
    <row r="15" spans="1:7">
      <c r="A15" s="293">
        <v>6</v>
      </c>
      <c r="B15" s="330" t="s">
        <v>42</v>
      </c>
      <c r="C15" s="331">
        <v>183280246</v>
      </c>
      <c r="D15" s="331"/>
      <c r="E15" s="332">
        <v>183280246</v>
      </c>
      <c r="F15" s="15"/>
    </row>
    <row r="16" spans="1:7">
      <c r="A16" s="293">
        <v>7</v>
      </c>
      <c r="B16" s="330" t="s">
        <v>43</v>
      </c>
      <c r="C16" s="331">
        <v>1493112</v>
      </c>
      <c r="D16" s="331"/>
      <c r="E16" s="332">
        <v>1493112</v>
      </c>
      <c r="F16" s="15"/>
    </row>
    <row r="17" spans="1:7">
      <c r="A17" s="293">
        <v>8</v>
      </c>
      <c r="B17" s="330" t="s">
        <v>197</v>
      </c>
      <c r="C17" s="331">
        <v>13232416.539999999</v>
      </c>
      <c r="D17" s="331"/>
      <c r="E17" s="332">
        <v>13232416.539999999</v>
      </c>
      <c r="F17" s="294"/>
      <c r="G17" s="86"/>
    </row>
    <row r="18" spans="1:7">
      <c r="A18" s="293">
        <v>9</v>
      </c>
      <c r="B18" s="330" t="s">
        <v>44</v>
      </c>
      <c r="C18" s="331">
        <v>54000</v>
      </c>
      <c r="D18" s="331"/>
      <c r="E18" s="332">
        <v>54000</v>
      </c>
      <c r="F18" s="15"/>
      <c r="G18" s="86"/>
    </row>
    <row r="19" spans="1:7">
      <c r="A19" s="293">
        <v>10</v>
      </c>
      <c r="B19" s="330" t="s">
        <v>45</v>
      </c>
      <c r="C19" s="331">
        <v>53181691</v>
      </c>
      <c r="D19" s="331">
        <v>18014945.640000001</v>
      </c>
      <c r="E19" s="332">
        <v>35166745.359999999</v>
      </c>
      <c r="F19" s="15"/>
      <c r="G19" s="86"/>
    </row>
    <row r="20" spans="1:7">
      <c r="A20" s="293">
        <v>11</v>
      </c>
      <c r="B20" s="330" t="s">
        <v>46</v>
      </c>
      <c r="C20" s="331">
        <v>19585544.181600001</v>
      </c>
      <c r="D20" s="331"/>
      <c r="E20" s="332">
        <v>19585544.181600001</v>
      </c>
      <c r="F20" s="15"/>
    </row>
    <row r="21" spans="1:7" ht="27" thickBot="1">
      <c r="A21" s="169"/>
      <c r="B21" s="295" t="s">
        <v>355</v>
      </c>
      <c r="C21" s="227">
        <f>SUM(C8:C12, C15:C20)</f>
        <v>413937594.7216</v>
      </c>
      <c r="D21" s="227">
        <f>SUM(D8:D12, D15:D20)</f>
        <v>18014945.640000001</v>
      </c>
      <c r="E21" s="336">
        <f>SUM(E8:E12, E15:E20)</f>
        <v>395922649.08160001</v>
      </c>
    </row>
    <row r="22" spans="1:7">
      <c r="A22" s="5"/>
      <c r="B22" s="5"/>
      <c r="C22" s="5"/>
      <c r="D22" s="5"/>
      <c r="E22" s="5"/>
    </row>
    <row r="23" spans="1:7">
      <c r="A23" s="5"/>
      <c r="B23" s="5"/>
      <c r="C23" s="648">
        <f>C21-'2.RC'!E20</f>
        <v>0</v>
      </c>
      <c r="D23" s="5"/>
      <c r="E23" s="5"/>
    </row>
    <row r="25" spans="1:7" s="4" customFormat="1">
      <c r="B25" s="87"/>
      <c r="F25" s="5"/>
      <c r="G25" s="5"/>
    </row>
    <row r="26" spans="1:7" s="4" customFormat="1">
      <c r="B26" s="87"/>
      <c r="F26" s="5"/>
      <c r="G26" s="5"/>
    </row>
    <row r="27" spans="1:7" s="4" customFormat="1">
      <c r="B27" s="87"/>
      <c r="F27" s="5"/>
      <c r="G27" s="5"/>
    </row>
    <row r="28" spans="1:7" s="4" customFormat="1">
      <c r="B28" s="87"/>
      <c r="F28" s="5"/>
      <c r="G28" s="5"/>
    </row>
    <row r="29" spans="1:7" s="4" customFormat="1">
      <c r="B29" s="87"/>
      <c r="F29" s="5"/>
      <c r="G29" s="5"/>
    </row>
    <row r="30" spans="1:7" s="4" customFormat="1">
      <c r="B30" s="87"/>
      <c r="F30" s="5"/>
      <c r="G30" s="5"/>
    </row>
    <row r="31" spans="1:7" s="4" customFormat="1">
      <c r="B31" s="87"/>
      <c r="F31" s="5"/>
      <c r="G31" s="5"/>
    </row>
    <row r="32" spans="1:7" s="4" customFormat="1">
      <c r="B32" s="87"/>
      <c r="F32" s="5"/>
      <c r="G32" s="5"/>
    </row>
    <row r="33" spans="2:7" s="4" customFormat="1">
      <c r="B33" s="87"/>
      <c r="F33" s="5"/>
      <c r="G33" s="5"/>
    </row>
    <row r="34" spans="2:7" s="4" customFormat="1">
      <c r="B34" s="87"/>
      <c r="F34" s="5"/>
      <c r="G34" s="5"/>
    </row>
    <row r="35" spans="2:7" s="4" customFormat="1">
      <c r="B35" s="87"/>
      <c r="F35" s="5"/>
      <c r="G35" s="5"/>
    </row>
    <row r="36" spans="2:7" s="4" customFormat="1">
      <c r="B36" s="87"/>
      <c r="F36" s="5"/>
      <c r="G36" s="5"/>
    </row>
    <row r="37" spans="2:7" s="4" customFormat="1">
      <c r="B37" s="87"/>
      <c r="F37" s="5"/>
      <c r="G37" s="5"/>
    </row>
  </sheetData>
  <mergeCells count="4">
    <mergeCell ref="B6:B7"/>
    <mergeCell ref="C6:C7"/>
    <mergeCell ref="D6:E6"/>
    <mergeCell ref="B4:E4"/>
  </mergeCells>
  <pageMargins left="0.7" right="0.7" top="0.75" bottom="0.75" header="0.3" footer="0.3"/>
  <pageSetup paperSize="9" orientation="landscape"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D8" sqref="D8"/>
    </sheetView>
  </sheetViews>
  <sheetFormatPr defaultColWidth="9.109375" defaultRowHeight="13.2" outlineLevelRow="1"/>
  <cols>
    <col min="1" max="1" width="9.5546875" style="4" bestFit="1" customWidth="1"/>
    <col min="2" max="2" width="114.33203125" style="4" customWidth="1"/>
    <col min="3" max="3" width="18.88671875" style="4" customWidth="1"/>
    <col min="4" max="4" width="25.44140625" style="4" customWidth="1"/>
    <col min="5" max="5" width="24.33203125" style="4" customWidth="1"/>
    <col min="6" max="6" width="24" style="4" customWidth="1"/>
    <col min="7" max="7" width="10" style="4" bestFit="1" customWidth="1"/>
    <col min="8" max="8" width="12" style="4" bestFit="1" customWidth="1"/>
    <col min="9" max="9" width="12.5546875" style="4" bestFit="1" customWidth="1"/>
    <col min="10" max="16384" width="9.109375" style="4"/>
  </cols>
  <sheetData>
    <row r="1" spans="1:6">
      <c r="A1" s="2" t="s">
        <v>30</v>
      </c>
      <c r="B1" s="3" t="str">
        <f>'Info '!C2</f>
        <v>JSC "VTB Bank (Georgia)"</v>
      </c>
    </row>
    <row r="2" spans="1:6" s="79" customFormat="1" ht="15.75" customHeight="1">
      <c r="A2" s="2" t="s">
        <v>31</v>
      </c>
      <c r="B2" s="425">
        <f>'1. key ratios '!B2</f>
        <v>45107</v>
      </c>
      <c r="C2" s="4"/>
      <c r="D2" s="4"/>
      <c r="E2" s="4"/>
      <c r="F2" s="4"/>
    </row>
    <row r="3" spans="1:6" s="79" customFormat="1" ht="15.75" customHeight="1">
      <c r="C3" s="4"/>
      <c r="D3" s="4"/>
      <c r="E3" s="4"/>
      <c r="F3" s="4"/>
    </row>
    <row r="4" spans="1:6" s="79" customFormat="1" ht="13.8" thickBot="1">
      <c r="A4" s="79" t="s">
        <v>85</v>
      </c>
      <c r="B4" s="296" t="s">
        <v>332</v>
      </c>
      <c r="C4" s="80" t="s">
        <v>73</v>
      </c>
      <c r="D4" s="4"/>
      <c r="E4" s="4"/>
      <c r="F4" s="4"/>
    </row>
    <row r="5" spans="1:6">
      <c r="A5" s="232">
        <v>1</v>
      </c>
      <c r="B5" s="297" t="s">
        <v>354</v>
      </c>
      <c r="C5" s="233">
        <f>'7. LI1 '!E21</f>
        <v>395922649.08160001</v>
      </c>
    </row>
    <row r="6" spans="1:6" s="234" customFormat="1">
      <c r="A6" s="88">
        <v>2.1</v>
      </c>
      <c r="B6" s="229" t="s">
        <v>333</v>
      </c>
      <c r="C6" s="159">
        <v>24631844.054330003</v>
      </c>
    </row>
    <row r="7" spans="1:6" s="68" customFormat="1" outlineLevel="1">
      <c r="A7" s="62">
        <v>2.2000000000000002</v>
      </c>
      <c r="B7" s="63" t="s">
        <v>334</v>
      </c>
      <c r="C7" s="235">
        <v>0</v>
      </c>
    </row>
    <row r="8" spans="1:6" s="68" customFormat="1">
      <c r="A8" s="62">
        <v>3</v>
      </c>
      <c r="B8" s="230" t="s">
        <v>335</v>
      </c>
      <c r="C8" s="236">
        <f>SUM(C5:C7)</f>
        <v>420554493.13593</v>
      </c>
    </row>
    <row r="9" spans="1:6" s="234" customFormat="1">
      <c r="A9" s="88">
        <v>4</v>
      </c>
      <c r="B9" s="90" t="s">
        <v>87</v>
      </c>
      <c r="C9" s="638">
        <v>2439252.0476000002</v>
      </c>
    </row>
    <row r="10" spans="1:6" s="68" customFormat="1" outlineLevel="1">
      <c r="A10" s="62">
        <v>5.0999999999999996</v>
      </c>
      <c r="B10" s="63" t="s">
        <v>336</v>
      </c>
      <c r="C10" s="640">
        <v>-12263922.027164999</v>
      </c>
    </row>
    <row r="11" spans="1:6" s="68" customFormat="1" outlineLevel="1">
      <c r="A11" s="62">
        <v>5.2</v>
      </c>
      <c r="B11" s="63" t="s">
        <v>337</v>
      </c>
      <c r="C11" s="639">
        <v>0</v>
      </c>
    </row>
    <row r="12" spans="1:6" s="68" customFormat="1">
      <c r="A12" s="62">
        <v>6</v>
      </c>
      <c r="B12" s="228" t="s">
        <v>481</v>
      </c>
      <c r="C12" s="639">
        <v>0</v>
      </c>
    </row>
    <row r="13" spans="1:6" s="68" customFormat="1" ht="13.8" thickBot="1">
      <c r="A13" s="64">
        <v>7</v>
      </c>
      <c r="B13" s="231" t="s">
        <v>283</v>
      </c>
      <c r="C13" s="237">
        <f>SUM(C8:C12)</f>
        <v>410729823.15636498</v>
      </c>
    </row>
    <row r="15" spans="1:6" ht="26.4">
      <c r="A15" s="252"/>
      <c r="B15" s="69" t="s">
        <v>482</v>
      </c>
    </row>
    <row r="16" spans="1:6">
      <c r="A16" s="252"/>
      <c r="B16" s="252"/>
    </row>
    <row r="17" spans="1:5" ht="13.8">
      <c r="A17" s="247"/>
      <c r="B17" s="248"/>
      <c r="C17" s="252"/>
      <c r="D17" s="252"/>
      <c r="E17" s="252"/>
    </row>
    <row r="18" spans="1:5" ht="14.4">
      <c r="A18" s="253"/>
      <c r="B18" s="254"/>
      <c r="C18" s="252"/>
      <c r="D18" s="252"/>
      <c r="E18" s="252"/>
    </row>
    <row r="19" spans="1:5" ht="13.8">
      <c r="A19" s="255"/>
      <c r="B19" s="249"/>
      <c r="C19" s="252"/>
      <c r="D19" s="252"/>
      <c r="E19" s="252"/>
    </row>
    <row r="20" spans="1:5" ht="13.8">
      <c r="A20" s="256"/>
      <c r="B20" s="250"/>
      <c r="C20" s="252"/>
      <c r="D20" s="252"/>
      <c r="E20" s="252"/>
    </row>
    <row r="21" spans="1:5" ht="13.8">
      <c r="A21" s="256"/>
      <c r="B21" s="254"/>
      <c r="C21" s="252"/>
      <c r="D21" s="252"/>
      <c r="E21" s="252"/>
    </row>
    <row r="22" spans="1:5" ht="13.8">
      <c r="A22" s="255"/>
      <c r="B22" s="251"/>
      <c r="C22" s="252"/>
      <c r="D22" s="252"/>
      <c r="E22" s="252"/>
    </row>
    <row r="23" spans="1:5" ht="13.8">
      <c r="A23" s="256"/>
      <c r="B23" s="250"/>
      <c r="C23" s="252"/>
      <c r="D23" s="252"/>
      <c r="E23" s="252"/>
    </row>
    <row r="24" spans="1:5" ht="13.8">
      <c r="A24" s="256"/>
      <c r="B24" s="250"/>
      <c r="C24" s="252"/>
      <c r="D24" s="252"/>
      <c r="E24" s="252"/>
    </row>
    <row r="25" spans="1:5" ht="13.8">
      <c r="A25" s="256"/>
      <c r="B25" s="257"/>
      <c r="C25" s="252"/>
      <c r="D25" s="252"/>
      <c r="E25" s="252"/>
    </row>
    <row r="26" spans="1:5" ht="13.8">
      <c r="A26" s="256"/>
      <c r="B26" s="254"/>
      <c r="C26" s="252"/>
      <c r="D26" s="252"/>
      <c r="E26" s="252"/>
    </row>
    <row r="27" spans="1:5">
      <c r="A27" s="252"/>
      <c r="B27" s="258"/>
      <c r="C27" s="252"/>
      <c r="D27" s="252"/>
      <c r="E27" s="252"/>
    </row>
    <row r="28" spans="1:5">
      <c r="A28" s="252"/>
      <c r="B28" s="258"/>
      <c r="C28" s="252"/>
      <c r="D28" s="252"/>
      <c r="E28" s="252"/>
    </row>
    <row r="29" spans="1:5">
      <c r="A29" s="252"/>
      <c r="B29" s="258"/>
      <c r="C29" s="252"/>
      <c r="D29" s="252"/>
      <c r="E29" s="252"/>
    </row>
    <row r="30" spans="1:5">
      <c r="A30" s="252"/>
      <c r="B30" s="258"/>
      <c r="C30" s="252"/>
      <c r="D30" s="252"/>
      <c r="E30" s="252"/>
    </row>
    <row r="31" spans="1:5">
      <c r="A31" s="252"/>
      <c r="B31" s="258"/>
      <c r="C31" s="252"/>
      <c r="D31" s="252"/>
      <c r="E31" s="252"/>
    </row>
    <row r="32" spans="1:5">
      <c r="A32" s="252"/>
      <c r="B32" s="258"/>
      <c r="C32" s="252"/>
      <c r="D32" s="252"/>
      <c r="E32" s="252"/>
    </row>
    <row r="33" spans="1:5">
      <c r="A33" s="252"/>
      <c r="B33" s="258"/>
      <c r="C33" s="252"/>
      <c r="D33" s="252"/>
      <c r="E33" s="252"/>
    </row>
  </sheetData>
  <pageMargins left="0.7" right="0.7" top="0.75" bottom="0.75" header="0.3" footer="0.3"/>
  <pageSetup paperSize="9" scale="91" orientation="landscape"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03XbvnyovqAYVI4cAnA+Ei4XX18AnTzL3LHi7gZD4Cw=</DigestValue>
    </Reference>
    <Reference Type="http://www.w3.org/2000/09/xmldsig#Object" URI="#idOfficeObject">
      <DigestMethod Algorithm="http://www.w3.org/2001/04/xmlenc#sha256"/>
      <DigestValue>w0Tj6pJgvWu2BPaSkFN7VMetXRTtQQtXMSnQ0974h78=</DigestValue>
    </Reference>
    <Reference Type="http://uri.etsi.org/01903#SignedProperties" URI="#idSignedProperties">
      <Transforms>
        <Transform Algorithm="http://www.w3.org/TR/2001/REC-xml-c14n-20010315"/>
      </Transforms>
      <DigestMethod Algorithm="http://www.w3.org/2001/04/xmlenc#sha256"/>
      <DigestValue>yDVuut2AW0mDZ47BUcdbZu3+yDBnCx2jKNfOFvI6qVM=</DigestValue>
    </Reference>
  </SignedInfo>
  <SignatureValue>Z+AxjBwAYmH09vl80j9IGig8Dzedt5b+ni7gUpBUWEtboWw+0LFYSeoPj0RPaJucBU3xdaIq9vsR
kP91vmYdlwE1GeqI4o/7PoCx450rhD5YbioEgTcwy/atLGkTJaI9RjvjYnKj5nv+XfiwATbD62Dl
0Z6KRskFODz2elaWOZafLBbqoIHyIB5/Oye/cvBXKO7ZhAZnIti64YLX4EVwk8oJYBSqSM981dHA
KiHf2tAtNLpFt8v2E7ZHGNGCHK/fYnrLo6N+x9ACcS/qyNFCdMYCTkUJ69wUsFvvWmys5SqkDISd
nj3CaLRBzZisriGfJBeoaW8dJuBNFDebj3Zydg==</SignatureValue>
  <KeyInfo>
    <X509Data>
      <X509Certificate>MIIGRjCCBS6gAwIBAgIKL5lrSwADAAIAeDANBgkqhkiG9w0BAQsFADBKMRIwEAYKCZImiZPyLGQBGRYCZ2UxEzARBgoJkiaJk/IsZAEZFgNuYmcxHzAdBgNVBAMTFk5CRyBDbGFzcyAyIElOVCBTdWIgQ0EwHhcNMjExMjIwMDgyODU2WhcNMjMxMjIwMDgyODU2WjBEMR0wGwYDVQQKExRKU0MgVlRCIEJhbmsgR2VvcmdpYTEjMCEGA1UEAxMaQlZUIC0gSXJha2xpIENoYWtobmFzaHZpbGkwggEiMA0GCSqGSIb3DQEBAQUAA4IBDwAwggEKAoIBAQCssuRYSFoPxuXmqsCjOfqVKbm5YCyF0PzfjfvGJ4xfPw0qW2Bi+ZOzcsmn90pukA89DFZ/AR6kQUUX7tC9pUAtp0FzY1/4cr9Ih0O+8GU0jmB2ScQ2YemAFWk5ytThrX5G76dNh1pfkRcFTVpM+kSAavZv00Xrl6QeHXPGeLKLyYlp/nU8ZOrCIIksu34yJPoxn1WQAsrAI6oaHCmDvhfs4iNl78rJr4IvnYeLOEiHtGYweILIBr8G5L+askXqX5uPu+0uPx5+AYTomHy8HOxHqSt7PewyA2YRVqj+1olu58FQTp5c8AjqkiXKI0Uzk0G4GbiXH3LaqEypDb2J887RAgMBAAGjggMyMIIDLjA8BgkrBgEEAYI3FQcELzAtBiUrBgEEAYI3FQjmsmCDjfVEhoGZCYO4oUqDvoRxBIPEkTOEg4hdAgFkAgEjMB0GA1UdJQQWMBQGCCsGAQUFBwMCBggrBgEFBQcDBDALBgNVHQ8EBAMCB4AwJwYJKwYBBAGCNxUKBBowGDAKBggrBgEFBQcDAjAKBggrBgEFBQcDBDAdBgNVHQ4EFgQU/YGwMWiWqBBDDsQkcvS51WqmoU0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8EZTVozBBBLppbJZjjKRyaFlSfeOUBOTNiwzECN8L/kRsZhdC42iNdVz/y7fHBu1sBvF1/r1lfv3ZQ+ceq8zBwxd7kqMaMPPIchTB9HB0lecg+viGHfM2N976NYIBBDLlu+dFDeHXzaEjkMwZSZUfn4xEhceZ3ImxbOrwU07EK2l8oTlDLXQGuoIFEpRILH5rdfibh5ebmyPifTSGRxPojGt44kMAKPuODEX2fV0clOngxns9Cc86m/v6MzZeYYYrdmCNe5h3QCMk9ZlYYM2O2AkpZCzW/3fADph37cDcqOxceyQElSvaQoFeDmmIVPqV1XzROnZq6SwtalUzR4v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EuNct4CXxr+A5sSnYBmgU0Nq29vOyMxfu7R/u2V70+0=</DigestValue>
      </Reference>
      <Reference URI="/xl/calcChain.xml?ContentType=application/vnd.openxmlformats-officedocument.spreadsheetml.calcChain+xml">
        <DigestMethod Algorithm="http://www.w3.org/2001/04/xmlenc#sha256"/>
        <DigestValue>RLtqdTCyv80r2x/L7ubhQvkm1Di9hiUaVjXFzxjTLs4=</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O0lHzXTm346/CMKNaoaBgWp/seuPMS7Y8+ERfy2v2eg=</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xV7EYuuA5BRG17/mmrTYelwtQzAs/SndijPrV+icYd4=</DigestValue>
      </Reference>
      <Reference URI="/xl/printerSettings/printerSettings1.bin?ContentType=application/vnd.openxmlformats-officedocument.spreadsheetml.printerSettings">
        <DigestMethod Algorithm="http://www.w3.org/2001/04/xmlenc#sha256"/>
        <DigestValue>AwiOM9ncA6cc0rqZSI8iEwUULulRAxBLRzTVkLVPatA=</DigestValue>
      </Reference>
      <Reference URI="/xl/printerSettings/printerSettings10.bin?ContentType=application/vnd.openxmlformats-officedocument.spreadsheetml.printerSettings">
        <DigestMethod Algorithm="http://www.w3.org/2001/04/xmlenc#sha256"/>
        <DigestValue>70Kgk1pgPBEz8NCs4C3A34Sx1z1X3dhF18DUmqdpBhE=</DigestValue>
      </Reference>
      <Reference URI="/xl/printerSettings/printerSettings11.bin?ContentType=application/vnd.openxmlformats-officedocument.spreadsheetml.printerSettings">
        <DigestMethod Algorithm="http://www.w3.org/2001/04/xmlenc#sha256"/>
        <DigestValue>frKL79WRRCKOxDGRwV8PHGMO305hYhVRfeyJxfLjYto=</DigestValue>
      </Reference>
      <Reference URI="/xl/printerSettings/printerSettings12.bin?ContentType=application/vnd.openxmlformats-officedocument.spreadsheetml.printerSettings">
        <DigestMethod Algorithm="http://www.w3.org/2001/04/xmlenc#sha256"/>
        <DigestValue>Tdzd9/urAoQuMjvKe0Iclgsk7qQrw8OAW2COF5XwFd0=</DigestValue>
      </Reference>
      <Reference URI="/xl/printerSettings/printerSettings13.bin?ContentType=application/vnd.openxmlformats-officedocument.spreadsheetml.printerSettings">
        <DigestMethod Algorithm="http://www.w3.org/2001/04/xmlenc#sha256"/>
        <DigestValue>b7x6PAyft7xh6vl7CwQhkekLdNEcHK1799SYf2AyDh8=</DigestValue>
      </Reference>
      <Reference URI="/xl/printerSettings/printerSettings14.bin?ContentType=application/vnd.openxmlformats-officedocument.spreadsheetml.printerSettings">
        <DigestMethod Algorithm="http://www.w3.org/2001/04/xmlenc#sha256"/>
        <DigestValue>HqHISn9N3dPdJG3ghljtQDNJU2iWZ7H7PkKBWCRr39A=</DigestValue>
      </Reference>
      <Reference URI="/xl/printerSettings/printerSettings15.bin?ContentType=application/vnd.openxmlformats-officedocument.spreadsheetml.printerSettings">
        <DigestMethod Algorithm="http://www.w3.org/2001/04/xmlenc#sha256"/>
        <DigestValue>zRIFsjmR3p5GxvFJ+LOTYE39TUm/pSSpUb7Ku+wJqBw=</DigestValue>
      </Reference>
      <Reference URI="/xl/printerSettings/printerSettings16.bin?ContentType=application/vnd.openxmlformats-officedocument.spreadsheetml.printerSettings">
        <DigestMethod Algorithm="http://www.w3.org/2001/04/xmlenc#sha256"/>
        <DigestValue>cncSmwR724EBITh8Q1xGAnaEZIz6F2/Cm0AntsjmRqM=</DigestValue>
      </Reference>
      <Reference URI="/xl/printerSettings/printerSettings17.bin?ContentType=application/vnd.openxmlformats-officedocument.spreadsheetml.printerSettings">
        <DigestMethod Algorithm="http://www.w3.org/2001/04/xmlenc#sha256"/>
        <DigestValue>zRIFsjmR3p5GxvFJ+LOTYE39TUm/pSSpUb7Ku+wJqBw=</DigestValue>
      </Reference>
      <Reference URI="/xl/printerSettings/printerSettings18.bin?ContentType=application/vnd.openxmlformats-officedocument.spreadsheetml.printerSettings">
        <DigestMethod Algorithm="http://www.w3.org/2001/04/xmlenc#sha256"/>
        <DigestValue>/kSynk3T4x78RJ0RjUcH65LhLRFCcmG+ylJPmO4TPBU=</DigestValue>
      </Reference>
      <Reference URI="/xl/printerSettings/printerSettings19.bin?ContentType=application/vnd.openxmlformats-officedocument.spreadsheetml.printerSettings">
        <DigestMethod Algorithm="http://www.w3.org/2001/04/xmlenc#sha256"/>
        <DigestValue>zRIFsjmR3p5GxvFJ+LOTYE39TUm/pSSpUb7Ku+wJqBw=</DigestValue>
      </Reference>
      <Reference URI="/xl/printerSettings/printerSettings2.bin?ContentType=application/vnd.openxmlformats-officedocument.spreadsheetml.printerSettings">
        <DigestMethod Algorithm="http://www.w3.org/2001/04/xmlenc#sha256"/>
        <DigestValue>rCx+XuoVj1cPgG2UK1QSB+6MR3ZGGI/uv/ybiiXssYo=</DigestValue>
      </Reference>
      <Reference URI="/xl/printerSettings/printerSettings20.bin?ContentType=application/vnd.openxmlformats-officedocument.spreadsheetml.printerSettings">
        <DigestMethod Algorithm="http://www.w3.org/2001/04/xmlenc#sha256"/>
        <DigestValue>fzYmm9GHEA33F6PI/g8s2Lk8GlsNzBZLHSJzD3n1Nf4=</DigestValue>
      </Reference>
      <Reference URI="/xl/printerSettings/printerSettings21.bin?ContentType=application/vnd.openxmlformats-officedocument.spreadsheetml.printerSettings">
        <DigestMethod Algorithm="http://www.w3.org/2001/04/xmlenc#sha256"/>
        <DigestValue>zRIFsjmR3p5GxvFJ+LOTYE39TUm/pSSpUb7Ku+wJqBw=</DigestValue>
      </Reference>
      <Reference URI="/xl/printerSettings/printerSettings22.bin?ContentType=application/vnd.openxmlformats-officedocument.spreadsheetml.printerSettings">
        <DigestMethod Algorithm="http://www.w3.org/2001/04/xmlenc#sha256"/>
        <DigestValue>zRIFsjmR3p5GxvFJ+LOTYE39TUm/pSSpUb7Ku+wJqBw=</DigestValue>
      </Reference>
      <Reference URI="/xl/printerSettings/printerSettings23.bin?ContentType=application/vnd.openxmlformats-officedocument.spreadsheetml.printerSettings">
        <DigestMethod Algorithm="http://www.w3.org/2001/04/xmlenc#sha256"/>
        <DigestValue>m/95UimukjXfCDV/24NHg7pwFhAxBeGZVVkTJXSSYbA=</DigestValue>
      </Reference>
      <Reference URI="/xl/printerSettings/printerSettings24.bin?ContentType=application/vnd.openxmlformats-officedocument.spreadsheetml.printerSettings">
        <DigestMethod Algorithm="http://www.w3.org/2001/04/xmlenc#sha256"/>
        <DigestValue>HqHISn9N3dPdJG3ghljtQDNJU2iWZ7H7PkKBWCRr39A=</DigestValue>
      </Reference>
      <Reference URI="/xl/printerSettings/printerSettings25.bin?ContentType=application/vnd.openxmlformats-officedocument.spreadsheetml.printerSettings">
        <DigestMethod Algorithm="http://www.w3.org/2001/04/xmlenc#sha256"/>
        <DigestValue>EpZhJNvkbPUUfNjCGsSyOY1QiENckwh1TQiy4sXK+Z4=</DigestValue>
      </Reference>
      <Reference URI="/xl/printerSettings/printerSettings26.bin?ContentType=application/vnd.openxmlformats-officedocument.spreadsheetml.printerSettings">
        <DigestMethod Algorithm="http://www.w3.org/2001/04/xmlenc#sha256"/>
        <DigestValue>yJfYH1UDcmPpaRbM3KaebHA+UnJzq9Mb27IO12tRJkk=</DigestValue>
      </Reference>
      <Reference URI="/xl/printerSettings/printerSettings27.bin?ContentType=application/vnd.openxmlformats-officedocument.spreadsheetml.printerSettings">
        <DigestMethod Algorithm="http://www.w3.org/2001/04/xmlenc#sha256"/>
        <DigestValue>ksz7xExUBZF7+XfCI48mMaZhhG0NQHZ/kWnILb4+dNM=</DigestValue>
      </Reference>
      <Reference URI="/xl/printerSettings/printerSettings28.bin?ContentType=application/vnd.openxmlformats-officedocument.spreadsheetml.printerSettings">
        <DigestMethod Algorithm="http://www.w3.org/2001/04/xmlenc#sha256"/>
        <DigestValue>zRIFsjmR3p5GxvFJ+LOTYE39TUm/pSSpUb7Ku+wJqBw=</DigestValue>
      </Reference>
      <Reference URI="/xl/printerSettings/printerSettings29.bin?ContentType=application/vnd.openxmlformats-officedocument.spreadsheetml.printerSettings">
        <DigestMethod Algorithm="http://www.w3.org/2001/04/xmlenc#sha256"/>
        <DigestValue>HqHISn9N3dPdJG3ghljtQDNJU2iWZ7H7PkKBWCRr39A=</DigestValue>
      </Reference>
      <Reference URI="/xl/printerSettings/printerSettings3.bin?ContentType=application/vnd.openxmlformats-officedocument.spreadsheetml.printerSettings">
        <DigestMethod Algorithm="http://www.w3.org/2001/04/xmlenc#sha256"/>
        <DigestValue>C4Kct2lzLq4M1jwAHYuE/X6ZaIPDcocNI9DuYb6nqfw=</DigestValue>
      </Reference>
      <Reference URI="/xl/printerSettings/printerSettings4.bin?ContentType=application/vnd.openxmlformats-officedocument.spreadsheetml.printerSettings">
        <DigestMethod Algorithm="http://www.w3.org/2001/04/xmlenc#sha256"/>
        <DigestValue>b7x6PAyft7xh6vl7CwQhkekLdNEcHK1799SYf2AyDh8=</DigestValue>
      </Reference>
      <Reference URI="/xl/printerSettings/printerSettings5.bin?ContentType=application/vnd.openxmlformats-officedocument.spreadsheetml.printerSettings">
        <DigestMethod Algorithm="http://www.w3.org/2001/04/xmlenc#sha256"/>
        <DigestValue>HqHISn9N3dPdJG3ghljtQDNJU2iWZ7H7PkKBWCRr39A=</DigestValue>
      </Reference>
      <Reference URI="/xl/printerSettings/printerSettings6.bin?ContentType=application/vnd.openxmlformats-officedocument.spreadsheetml.printerSettings">
        <DigestMethod Algorithm="http://www.w3.org/2001/04/xmlenc#sha256"/>
        <DigestValue>HqHISn9N3dPdJG3ghljtQDNJU2iWZ7H7PkKBWCRr39A=</DigestValue>
      </Reference>
      <Reference URI="/xl/printerSettings/printerSettings7.bin?ContentType=application/vnd.openxmlformats-officedocument.spreadsheetml.printerSettings">
        <DigestMethod Algorithm="http://www.w3.org/2001/04/xmlenc#sha256"/>
        <DigestValue>zRIFsjmR3p5GxvFJ+LOTYE39TUm/pSSpUb7Ku+wJqBw=</DigestValue>
      </Reference>
      <Reference URI="/xl/printerSettings/printerSettings8.bin?ContentType=application/vnd.openxmlformats-officedocument.spreadsheetml.printerSettings">
        <DigestMethod Algorithm="http://www.w3.org/2001/04/xmlenc#sha256"/>
        <DigestValue>HqHISn9N3dPdJG3ghljtQDNJU2iWZ7H7PkKBWCRr39A=</DigestValue>
      </Reference>
      <Reference URI="/xl/printerSettings/printerSettings9.bin?ContentType=application/vnd.openxmlformats-officedocument.spreadsheetml.printerSettings">
        <DigestMethod Algorithm="http://www.w3.org/2001/04/xmlenc#sha256"/>
        <DigestValue>HqHISn9N3dPdJG3ghljtQDNJU2iWZ7H7PkKBWCRr39A=</DigestValue>
      </Reference>
      <Reference URI="/xl/sharedStrings.xml?ContentType=application/vnd.openxmlformats-officedocument.spreadsheetml.sharedStrings+xml">
        <DigestMethod Algorithm="http://www.w3.org/2001/04/xmlenc#sha256"/>
        <DigestValue>0IJiwER4jbv4QffGVcGf8u6pduTNHqChoiulI2ybP68=</DigestValue>
      </Reference>
      <Reference URI="/xl/styles.xml?ContentType=application/vnd.openxmlformats-officedocument.spreadsheetml.styles+xml">
        <DigestMethod Algorithm="http://www.w3.org/2001/04/xmlenc#sha256"/>
        <DigestValue>+lqZJ40E1vsLO5QuHizXiALBZZDwljwixxPHEuVNaO8=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3OuGvRd49QnBrBbuZcAqfsJGvzsQ1QAB3vBqaHIolBo=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CqIQnvRMGRHGVuCv9p4xEPLRZJBM22sTjTir5qwW4Lw=</DigestValue>
      </Reference>
      <Reference URI="/xl/worksheets/sheet10.xml?ContentType=application/vnd.openxmlformats-officedocument.spreadsheetml.worksheet+xml">
        <DigestMethod Algorithm="http://www.w3.org/2001/04/xmlenc#sha256"/>
        <DigestValue>k9gQBv4dFZm8HMSzjLZDGkWhJItaeYn2vUh8Z0xCz/k=</DigestValue>
      </Reference>
      <Reference URI="/xl/worksheets/sheet11.xml?ContentType=application/vnd.openxmlformats-officedocument.spreadsheetml.worksheet+xml">
        <DigestMethod Algorithm="http://www.w3.org/2001/04/xmlenc#sha256"/>
        <DigestValue>ja3+Z/DU/+0NoaHFRsyd4JxwHt7fMJFtt3/X0xJBGCE=</DigestValue>
      </Reference>
      <Reference URI="/xl/worksheets/sheet12.xml?ContentType=application/vnd.openxmlformats-officedocument.spreadsheetml.worksheet+xml">
        <DigestMethod Algorithm="http://www.w3.org/2001/04/xmlenc#sha256"/>
        <DigestValue>4WMw6LUFAyFLr/F4m0SjRcpQNcIjpf+mQVQjzQkcqFk=</DigestValue>
      </Reference>
      <Reference URI="/xl/worksheets/sheet13.xml?ContentType=application/vnd.openxmlformats-officedocument.spreadsheetml.worksheet+xml">
        <DigestMethod Algorithm="http://www.w3.org/2001/04/xmlenc#sha256"/>
        <DigestValue>7nDtpyN94GbysvAZnGS4mlvuG+nXnckc7JBNavrIpxU=</DigestValue>
      </Reference>
      <Reference URI="/xl/worksheets/sheet14.xml?ContentType=application/vnd.openxmlformats-officedocument.spreadsheetml.worksheet+xml">
        <DigestMethod Algorithm="http://www.w3.org/2001/04/xmlenc#sha256"/>
        <DigestValue>L4OE9FV1lPdDFrfg7QC9MaxXoIZP5ttlIFzsK3lIpWw=</DigestValue>
      </Reference>
      <Reference URI="/xl/worksheets/sheet15.xml?ContentType=application/vnd.openxmlformats-officedocument.spreadsheetml.worksheet+xml">
        <DigestMethod Algorithm="http://www.w3.org/2001/04/xmlenc#sha256"/>
        <DigestValue>//rHfE55nOEI/67W6pSRQdLAeKLLqpT0ML8sbu1TaN4=</DigestValue>
      </Reference>
      <Reference URI="/xl/worksheets/sheet16.xml?ContentType=application/vnd.openxmlformats-officedocument.spreadsheetml.worksheet+xml">
        <DigestMethod Algorithm="http://www.w3.org/2001/04/xmlenc#sha256"/>
        <DigestValue>l2aqrnXenkJZRwHvrKDA5NZXZz27ZVDgUB+kwyCGyEQ=</DigestValue>
      </Reference>
      <Reference URI="/xl/worksheets/sheet17.xml?ContentType=application/vnd.openxmlformats-officedocument.spreadsheetml.worksheet+xml">
        <DigestMethod Algorithm="http://www.w3.org/2001/04/xmlenc#sha256"/>
        <DigestValue>TNQo/HNsJOcYDox2z68pwcI9xd7+Dkk2IePpoG271as=</DigestValue>
      </Reference>
      <Reference URI="/xl/worksheets/sheet18.xml?ContentType=application/vnd.openxmlformats-officedocument.spreadsheetml.worksheet+xml">
        <DigestMethod Algorithm="http://www.w3.org/2001/04/xmlenc#sha256"/>
        <DigestValue>wxlK9MxdPz347B8VAwK7fHUT81CygMHf5xPX7kTHXXc=</DigestValue>
      </Reference>
      <Reference URI="/xl/worksheets/sheet19.xml?ContentType=application/vnd.openxmlformats-officedocument.spreadsheetml.worksheet+xml">
        <DigestMethod Algorithm="http://www.w3.org/2001/04/xmlenc#sha256"/>
        <DigestValue>DBpM4ThbqsLkHLPgr+V2iZucWgYRR3tRfOIg73cgw+Y=</DigestValue>
      </Reference>
      <Reference URI="/xl/worksheets/sheet2.xml?ContentType=application/vnd.openxmlformats-officedocument.spreadsheetml.worksheet+xml">
        <DigestMethod Algorithm="http://www.w3.org/2001/04/xmlenc#sha256"/>
        <DigestValue>5QAXyQdZbcbR05HKtocLEXslb3/pEBLMuWjw+356LZk=</DigestValue>
      </Reference>
      <Reference URI="/xl/worksheets/sheet20.xml?ContentType=application/vnd.openxmlformats-officedocument.spreadsheetml.worksheet+xml">
        <DigestMethod Algorithm="http://www.w3.org/2001/04/xmlenc#sha256"/>
        <DigestValue>N2xkar+UTdym5JC+8QB7KABXNUHPcjEZOUEu9LDPcb4=</DigestValue>
      </Reference>
      <Reference URI="/xl/worksheets/sheet21.xml?ContentType=application/vnd.openxmlformats-officedocument.spreadsheetml.worksheet+xml">
        <DigestMethod Algorithm="http://www.w3.org/2001/04/xmlenc#sha256"/>
        <DigestValue>RRR31heQOHWCrkRFwZ8Q/6WyLJ10nmr8ytZp3hRIFug=</DigestValue>
      </Reference>
      <Reference URI="/xl/worksheets/sheet22.xml?ContentType=application/vnd.openxmlformats-officedocument.spreadsheetml.worksheet+xml">
        <DigestMethod Algorithm="http://www.w3.org/2001/04/xmlenc#sha256"/>
        <DigestValue>aFF8o/2wS+D6OArkr64Dn8SSLzvouNfiP8KhkSn7lok=</DigestValue>
      </Reference>
      <Reference URI="/xl/worksheets/sheet23.xml?ContentType=application/vnd.openxmlformats-officedocument.spreadsheetml.worksheet+xml">
        <DigestMethod Algorithm="http://www.w3.org/2001/04/xmlenc#sha256"/>
        <DigestValue>vX06V+xipJO+Zz5YlBN/ILd5lLid60aR2mkoymkuRaw=</DigestValue>
      </Reference>
      <Reference URI="/xl/worksheets/sheet24.xml?ContentType=application/vnd.openxmlformats-officedocument.spreadsheetml.worksheet+xml">
        <DigestMethod Algorithm="http://www.w3.org/2001/04/xmlenc#sha256"/>
        <DigestValue>DNq+vXEbvPa5Sp06ehJnbF3Jc4DOpJ6Sf00ZpTyZzcw=</DigestValue>
      </Reference>
      <Reference URI="/xl/worksheets/sheet25.xml?ContentType=application/vnd.openxmlformats-officedocument.spreadsheetml.worksheet+xml">
        <DigestMethod Algorithm="http://www.w3.org/2001/04/xmlenc#sha256"/>
        <DigestValue>b7eykjYhJ1hPTSLJeRQCxwtj2jYohAWv1joOGZiNHo4=</DigestValue>
      </Reference>
      <Reference URI="/xl/worksheets/sheet26.xml?ContentType=application/vnd.openxmlformats-officedocument.spreadsheetml.worksheet+xml">
        <DigestMethod Algorithm="http://www.w3.org/2001/04/xmlenc#sha256"/>
        <DigestValue>4RU5N7QUk7GocBVUAHiAfrMuc2sR9fZkskNrJLuRLJ8=</DigestValue>
      </Reference>
      <Reference URI="/xl/worksheets/sheet27.xml?ContentType=application/vnd.openxmlformats-officedocument.spreadsheetml.worksheet+xml">
        <DigestMethod Algorithm="http://www.w3.org/2001/04/xmlenc#sha256"/>
        <DigestValue>CMTE3a6/aOrGVTZDA+kLSod9ZDTSkb/VqveeWCNclg0=</DigestValue>
      </Reference>
      <Reference URI="/xl/worksheets/sheet28.xml?ContentType=application/vnd.openxmlformats-officedocument.spreadsheetml.worksheet+xml">
        <DigestMethod Algorithm="http://www.w3.org/2001/04/xmlenc#sha256"/>
        <DigestValue>+3mk/UW1He5JMfObYC+0TyaEeUNbBBz1PeL1Tox/ATQ=</DigestValue>
      </Reference>
      <Reference URI="/xl/worksheets/sheet29.xml?ContentType=application/vnd.openxmlformats-officedocument.spreadsheetml.worksheet+xml">
        <DigestMethod Algorithm="http://www.w3.org/2001/04/xmlenc#sha256"/>
        <DigestValue>yK5zhvExtQzM5obsE6AHZp4wNtoIUtiDNjr6lRWj+n0=</DigestValue>
      </Reference>
      <Reference URI="/xl/worksheets/sheet3.xml?ContentType=application/vnd.openxmlformats-officedocument.spreadsheetml.worksheet+xml">
        <DigestMethod Algorithm="http://www.w3.org/2001/04/xmlenc#sha256"/>
        <DigestValue>1lujDhBkm+5tOzzwgvBM18FmgwWG1HaC1ux87E1K2VY=</DigestValue>
      </Reference>
      <Reference URI="/xl/worksheets/sheet4.xml?ContentType=application/vnd.openxmlformats-officedocument.spreadsheetml.worksheet+xml">
        <DigestMethod Algorithm="http://www.w3.org/2001/04/xmlenc#sha256"/>
        <DigestValue>ZEstBlMs34bLbIP8xaxk+H1x7hzZtYzhrNWwVEzdANA=</DigestValue>
      </Reference>
      <Reference URI="/xl/worksheets/sheet5.xml?ContentType=application/vnd.openxmlformats-officedocument.spreadsheetml.worksheet+xml">
        <DigestMethod Algorithm="http://www.w3.org/2001/04/xmlenc#sha256"/>
        <DigestValue>52FchGcQ9COp39y00VHDqCS2Rbisj8TQj7694W/yrLA=</DigestValue>
      </Reference>
      <Reference URI="/xl/worksheets/sheet6.xml?ContentType=application/vnd.openxmlformats-officedocument.spreadsheetml.worksheet+xml">
        <DigestMethod Algorithm="http://www.w3.org/2001/04/xmlenc#sha256"/>
        <DigestValue>Q60AvJnfqqMXlehyE/ZKl34GhMaN/o4a9aXJTPODfd4=</DigestValue>
      </Reference>
      <Reference URI="/xl/worksheets/sheet7.xml?ContentType=application/vnd.openxmlformats-officedocument.spreadsheetml.worksheet+xml">
        <DigestMethod Algorithm="http://www.w3.org/2001/04/xmlenc#sha256"/>
        <DigestValue>gi4aH5/xNkS09GbgKtaGJLssiV+ijojz6T5Eaj0e+pI=</DigestValue>
      </Reference>
      <Reference URI="/xl/worksheets/sheet8.xml?ContentType=application/vnd.openxmlformats-officedocument.spreadsheetml.worksheet+xml">
        <DigestMethod Algorithm="http://www.w3.org/2001/04/xmlenc#sha256"/>
        <DigestValue>MWGJXHLrXujmTIaqKaTs5wmqUmJ/Zzog/vY7AJ+SABs=</DigestValue>
      </Reference>
      <Reference URI="/xl/worksheets/sheet9.xml?ContentType=application/vnd.openxmlformats-officedocument.spreadsheetml.worksheet+xml">
        <DigestMethod Algorithm="http://www.w3.org/2001/04/xmlenc#sha256"/>
        <DigestValue>x5NSes3dhAm3k8TVPBCKeVSLVeFiAckCnDfNdHQeOKY=</DigestValue>
      </Reference>
    </Manifest>
    <SignatureProperties>
      <SignatureProperty Id="idSignatureTime" Target="#idPackageSignature">
        <mdssi:SignatureTime xmlns:mdssi="http://schemas.openxmlformats.org/package/2006/digital-signature">
          <mdssi:Format>YYYY-MM-DDThh:mm:ssTZD</mdssi:Format>
          <mdssi:Value>2023-07-31T10:14:04Z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pillar 3</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2023-07-31T10:14:04Z</xd:SigningTime>
          <xd:SigningCertificate>
            <xd:Cert>
              <xd:CertDigest>
                <DigestMethod Algorithm="http://www.w3.org/2001/04/xmlenc#sha256"/>
                <DigestValue>XGoep+08PsTsH5VhkSdPnkbfp4zfFNmyK2jG8znVFhY=</DigestValue>
              </xd:CertDigest>
              <xd:IssuerSerial>
                <X509IssuerName>CN=NBG Class 2 INT Sub CA, DC=nbg, DC=ge</X509IssuerName>
                <X509SerialNumber>224781307811349083062392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pillar 3</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ivYE4B33t3u4OgLrPZOI+FXGZ9ltghtNbqMDo4TRMUo=</DigestValue>
    </Reference>
    <Reference Type="http://www.w3.org/2000/09/xmldsig#Object" URI="#idOfficeObject">
      <DigestMethod Algorithm="http://www.w3.org/2001/04/xmlenc#sha256"/>
      <DigestValue>w0Tj6pJgvWu2BPaSkFN7VMetXRTtQQtXMSnQ0974h78=</DigestValue>
    </Reference>
    <Reference Type="http://uri.etsi.org/01903#SignedProperties" URI="#idSignedProperties">
      <Transforms>
        <Transform Algorithm="http://www.w3.org/TR/2001/REC-xml-c14n-20010315"/>
      </Transforms>
      <DigestMethod Algorithm="http://www.w3.org/2001/04/xmlenc#sha256"/>
      <DigestValue>z4nmZAczA/CM0Re956rvPjg1IVpnrVgZsERkgICojCg=</DigestValue>
    </Reference>
  </SignedInfo>
  <SignatureValue>tMPFyqXP8uW5JL1rOEtiKt2LEXF+jw1KfWsr2auzmZxfnl4obXjX+vmFZOlvm/GRjoknIVzJYRg5
FY/c7NPKQp07oa1C0u4SmhrbvstRPgahL4nPBw6ExAZrtpVjwWMQJM3LbjHYrq02zyAsZciY+Idu
4m0WBPmWwdJkGhA11o1GUETPeaN3tldtU0SUTQaHKeNFlsNt2TArnqcMJu5BJ7S5Qn6E+Iue7xZB
rJAjMZwliJayxP6BNHytKjOz5KfLrw9Z1r2Z5xnZkB0H3yC8ukl+dLzLEjBzog5yFx6VoEwYR51X
AMjVwNcW39RTM4jrgnWTXeMGHBAp5ew5ddY+pA==</SignatureValue>
  <KeyInfo>
    <X509Data>
      <X509Certificate>MIIGRzCCBS+gAwIBAgIKL5UFtgADAAIAdzANBgkqhkiG9w0BAQsFADBKMRIwEAYKCZImiZPyLGQBGRYCZ2UxEzARBgoJkiaJk/IsZAEZFgNuYmcxHzAdBgNVBAMTFk5CRyBDbGFzcyAyIElOVCBTdWIgQ0EwHhcNMjExMjIwMDgyNDA4WhcNMjMxMjIwMDgyNDA4WjBFMR0wGwYDVQQKExRKU0MgVlRCIEJhbmsgR2VvcmdpYTEkMCIGA1UEAxMbQlZUIC0gTWFtdWthIE1lbnRlc2hhc2h2aWxpMIIBIjANBgkqhkiG9w0BAQEFAAOCAQ8AMIIBCgKCAQEAukNGwPwlVVyIzpiXh2jcANjSLiwzyGLuFNpQp4Hlgzc04ePNxPc8hECkoE2gGb8DvARrW6yYR6qdqj3TIAnZxSMjdhMccfvDoo3HUS7Jl8iEw+4bRu24MZBgNBJbT8dXLdXfesj316BuWzW32BNTWbcEGUFeoIbqyqf3KsDg979mfi9ndSKr0dTjc2RuA+/sszk/uT+JbP+YD2JL8Pa52nQdslEk/d+j8UW7IRolnyJo3LSOfOnGUWttzCrmKopkaWDsl6oCbxupTISjrKpUDNZh5DyLxjU9O9Ha2OLkBiY2Vg0MDAkXELWSX1m3ODD08mCAZ3FgwHqlNjSfAc+WTQIDAQABo4IDMjCCAy4wPAYJKwYBBAGCNxUHBC8wLQYlKwYBBAGCNxUI5rJgg431RIaBmQmDuKFKg76EcQSDxJEzhIOIXQIBZAIBIzAdBgNVHSUEFjAUBggrBgEFBQcDAgYIKwYBBQUHAwQwCwYDVR0PBAQDAgeAMCcGCSsGAQQBgjcVCgQaMBgwCgYIKwYBBQUHAwIwCgYIKwYBBQUHAwQwHQYDVR0OBBYEFPnWUjjrTlx/+vsRdUDK6QGdOAVq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U2Un56YwBAx+5XdshLOE/Z1b3P/qz9nfxsjYTKLArYGmsqt1LwfJLlS9dYVgU3ywqQwI5LT0Vo5617qDltZXveFnKP9IbYRbbPrDoM9FhXkdTNbq1Tt7ZrvfqicCSHDK+cVBQlKpoWG/kqhvWLdA2kfOKfzVm4JOTCvQwFUC2/P2EmW518zT026Gt3oh4Bg+AySBifS05C6nW5ZUHkZ8yJF+8UUr16i0JapMfvt6qDNv0sFbDzcPWf45IueWUFq2IZXp0Wmf1wMsv+BLX6aLHrwCMcvT3eD4wsyYDpkF9ao7EkU7+MHUf6pX/lYxQ4ckg+1dtiV8l68JUmm2x2ns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EuNct4CXxr+A5sSnYBmgU0Nq29vOyMxfu7R/u2V70+0=</DigestValue>
      </Reference>
      <Reference URI="/xl/calcChain.xml?ContentType=application/vnd.openxmlformats-officedocument.spreadsheetml.calcChain+xml">
        <DigestMethod Algorithm="http://www.w3.org/2001/04/xmlenc#sha256"/>
        <DigestValue>RLtqdTCyv80r2x/L7ubhQvkm1Di9hiUaVjXFzxjTLs4=</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O0lHzXTm346/CMKNaoaBgWp/seuPMS7Y8+ERfy2v2eg=</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xV7EYuuA5BRG17/mmrTYelwtQzAs/SndijPrV+icYd4=</DigestValue>
      </Reference>
      <Reference URI="/xl/printerSettings/printerSettings1.bin?ContentType=application/vnd.openxmlformats-officedocument.spreadsheetml.printerSettings">
        <DigestMethod Algorithm="http://www.w3.org/2001/04/xmlenc#sha256"/>
        <DigestValue>AwiOM9ncA6cc0rqZSI8iEwUULulRAxBLRzTVkLVPatA=</DigestValue>
      </Reference>
      <Reference URI="/xl/printerSettings/printerSettings10.bin?ContentType=application/vnd.openxmlformats-officedocument.spreadsheetml.printerSettings">
        <DigestMethod Algorithm="http://www.w3.org/2001/04/xmlenc#sha256"/>
        <DigestValue>70Kgk1pgPBEz8NCs4C3A34Sx1z1X3dhF18DUmqdpBhE=</DigestValue>
      </Reference>
      <Reference URI="/xl/printerSettings/printerSettings11.bin?ContentType=application/vnd.openxmlformats-officedocument.spreadsheetml.printerSettings">
        <DigestMethod Algorithm="http://www.w3.org/2001/04/xmlenc#sha256"/>
        <DigestValue>frKL79WRRCKOxDGRwV8PHGMO305hYhVRfeyJxfLjYto=</DigestValue>
      </Reference>
      <Reference URI="/xl/printerSettings/printerSettings12.bin?ContentType=application/vnd.openxmlformats-officedocument.spreadsheetml.printerSettings">
        <DigestMethod Algorithm="http://www.w3.org/2001/04/xmlenc#sha256"/>
        <DigestValue>Tdzd9/urAoQuMjvKe0Iclgsk7qQrw8OAW2COF5XwFd0=</DigestValue>
      </Reference>
      <Reference URI="/xl/printerSettings/printerSettings13.bin?ContentType=application/vnd.openxmlformats-officedocument.spreadsheetml.printerSettings">
        <DigestMethod Algorithm="http://www.w3.org/2001/04/xmlenc#sha256"/>
        <DigestValue>b7x6PAyft7xh6vl7CwQhkekLdNEcHK1799SYf2AyDh8=</DigestValue>
      </Reference>
      <Reference URI="/xl/printerSettings/printerSettings14.bin?ContentType=application/vnd.openxmlformats-officedocument.spreadsheetml.printerSettings">
        <DigestMethod Algorithm="http://www.w3.org/2001/04/xmlenc#sha256"/>
        <DigestValue>HqHISn9N3dPdJG3ghljtQDNJU2iWZ7H7PkKBWCRr39A=</DigestValue>
      </Reference>
      <Reference URI="/xl/printerSettings/printerSettings15.bin?ContentType=application/vnd.openxmlformats-officedocument.spreadsheetml.printerSettings">
        <DigestMethod Algorithm="http://www.w3.org/2001/04/xmlenc#sha256"/>
        <DigestValue>zRIFsjmR3p5GxvFJ+LOTYE39TUm/pSSpUb7Ku+wJqBw=</DigestValue>
      </Reference>
      <Reference URI="/xl/printerSettings/printerSettings16.bin?ContentType=application/vnd.openxmlformats-officedocument.spreadsheetml.printerSettings">
        <DigestMethod Algorithm="http://www.w3.org/2001/04/xmlenc#sha256"/>
        <DigestValue>cncSmwR724EBITh8Q1xGAnaEZIz6F2/Cm0AntsjmRqM=</DigestValue>
      </Reference>
      <Reference URI="/xl/printerSettings/printerSettings17.bin?ContentType=application/vnd.openxmlformats-officedocument.spreadsheetml.printerSettings">
        <DigestMethod Algorithm="http://www.w3.org/2001/04/xmlenc#sha256"/>
        <DigestValue>zRIFsjmR3p5GxvFJ+LOTYE39TUm/pSSpUb7Ku+wJqBw=</DigestValue>
      </Reference>
      <Reference URI="/xl/printerSettings/printerSettings18.bin?ContentType=application/vnd.openxmlformats-officedocument.spreadsheetml.printerSettings">
        <DigestMethod Algorithm="http://www.w3.org/2001/04/xmlenc#sha256"/>
        <DigestValue>/kSynk3T4x78RJ0RjUcH65LhLRFCcmG+ylJPmO4TPBU=</DigestValue>
      </Reference>
      <Reference URI="/xl/printerSettings/printerSettings19.bin?ContentType=application/vnd.openxmlformats-officedocument.spreadsheetml.printerSettings">
        <DigestMethod Algorithm="http://www.w3.org/2001/04/xmlenc#sha256"/>
        <DigestValue>zRIFsjmR3p5GxvFJ+LOTYE39TUm/pSSpUb7Ku+wJqBw=</DigestValue>
      </Reference>
      <Reference URI="/xl/printerSettings/printerSettings2.bin?ContentType=application/vnd.openxmlformats-officedocument.spreadsheetml.printerSettings">
        <DigestMethod Algorithm="http://www.w3.org/2001/04/xmlenc#sha256"/>
        <DigestValue>rCx+XuoVj1cPgG2UK1QSB+6MR3ZGGI/uv/ybiiXssYo=</DigestValue>
      </Reference>
      <Reference URI="/xl/printerSettings/printerSettings20.bin?ContentType=application/vnd.openxmlformats-officedocument.spreadsheetml.printerSettings">
        <DigestMethod Algorithm="http://www.w3.org/2001/04/xmlenc#sha256"/>
        <DigestValue>fzYmm9GHEA33F6PI/g8s2Lk8GlsNzBZLHSJzD3n1Nf4=</DigestValue>
      </Reference>
      <Reference URI="/xl/printerSettings/printerSettings21.bin?ContentType=application/vnd.openxmlformats-officedocument.spreadsheetml.printerSettings">
        <DigestMethod Algorithm="http://www.w3.org/2001/04/xmlenc#sha256"/>
        <DigestValue>zRIFsjmR3p5GxvFJ+LOTYE39TUm/pSSpUb7Ku+wJqBw=</DigestValue>
      </Reference>
      <Reference URI="/xl/printerSettings/printerSettings22.bin?ContentType=application/vnd.openxmlformats-officedocument.spreadsheetml.printerSettings">
        <DigestMethod Algorithm="http://www.w3.org/2001/04/xmlenc#sha256"/>
        <DigestValue>zRIFsjmR3p5GxvFJ+LOTYE39TUm/pSSpUb7Ku+wJqBw=</DigestValue>
      </Reference>
      <Reference URI="/xl/printerSettings/printerSettings23.bin?ContentType=application/vnd.openxmlformats-officedocument.spreadsheetml.printerSettings">
        <DigestMethod Algorithm="http://www.w3.org/2001/04/xmlenc#sha256"/>
        <DigestValue>m/95UimukjXfCDV/24NHg7pwFhAxBeGZVVkTJXSSYbA=</DigestValue>
      </Reference>
      <Reference URI="/xl/printerSettings/printerSettings24.bin?ContentType=application/vnd.openxmlformats-officedocument.spreadsheetml.printerSettings">
        <DigestMethod Algorithm="http://www.w3.org/2001/04/xmlenc#sha256"/>
        <DigestValue>HqHISn9N3dPdJG3ghljtQDNJU2iWZ7H7PkKBWCRr39A=</DigestValue>
      </Reference>
      <Reference URI="/xl/printerSettings/printerSettings25.bin?ContentType=application/vnd.openxmlformats-officedocument.spreadsheetml.printerSettings">
        <DigestMethod Algorithm="http://www.w3.org/2001/04/xmlenc#sha256"/>
        <DigestValue>EpZhJNvkbPUUfNjCGsSyOY1QiENckwh1TQiy4sXK+Z4=</DigestValue>
      </Reference>
      <Reference URI="/xl/printerSettings/printerSettings26.bin?ContentType=application/vnd.openxmlformats-officedocument.spreadsheetml.printerSettings">
        <DigestMethod Algorithm="http://www.w3.org/2001/04/xmlenc#sha256"/>
        <DigestValue>yJfYH1UDcmPpaRbM3KaebHA+UnJzq9Mb27IO12tRJkk=</DigestValue>
      </Reference>
      <Reference URI="/xl/printerSettings/printerSettings27.bin?ContentType=application/vnd.openxmlformats-officedocument.spreadsheetml.printerSettings">
        <DigestMethod Algorithm="http://www.w3.org/2001/04/xmlenc#sha256"/>
        <DigestValue>ksz7xExUBZF7+XfCI48mMaZhhG0NQHZ/kWnILb4+dNM=</DigestValue>
      </Reference>
      <Reference URI="/xl/printerSettings/printerSettings28.bin?ContentType=application/vnd.openxmlformats-officedocument.spreadsheetml.printerSettings">
        <DigestMethod Algorithm="http://www.w3.org/2001/04/xmlenc#sha256"/>
        <DigestValue>zRIFsjmR3p5GxvFJ+LOTYE39TUm/pSSpUb7Ku+wJqBw=</DigestValue>
      </Reference>
      <Reference URI="/xl/printerSettings/printerSettings29.bin?ContentType=application/vnd.openxmlformats-officedocument.spreadsheetml.printerSettings">
        <DigestMethod Algorithm="http://www.w3.org/2001/04/xmlenc#sha256"/>
        <DigestValue>HqHISn9N3dPdJG3ghljtQDNJU2iWZ7H7PkKBWCRr39A=</DigestValue>
      </Reference>
      <Reference URI="/xl/printerSettings/printerSettings3.bin?ContentType=application/vnd.openxmlformats-officedocument.spreadsheetml.printerSettings">
        <DigestMethod Algorithm="http://www.w3.org/2001/04/xmlenc#sha256"/>
        <DigestValue>C4Kct2lzLq4M1jwAHYuE/X6ZaIPDcocNI9DuYb6nqfw=</DigestValue>
      </Reference>
      <Reference URI="/xl/printerSettings/printerSettings4.bin?ContentType=application/vnd.openxmlformats-officedocument.spreadsheetml.printerSettings">
        <DigestMethod Algorithm="http://www.w3.org/2001/04/xmlenc#sha256"/>
        <DigestValue>b7x6PAyft7xh6vl7CwQhkekLdNEcHK1799SYf2AyDh8=</DigestValue>
      </Reference>
      <Reference URI="/xl/printerSettings/printerSettings5.bin?ContentType=application/vnd.openxmlformats-officedocument.spreadsheetml.printerSettings">
        <DigestMethod Algorithm="http://www.w3.org/2001/04/xmlenc#sha256"/>
        <DigestValue>HqHISn9N3dPdJG3ghljtQDNJU2iWZ7H7PkKBWCRr39A=</DigestValue>
      </Reference>
      <Reference URI="/xl/printerSettings/printerSettings6.bin?ContentType=application/vnd.openxmlformats-officedocument.spreadsheetml.printerSettings">
        <DigestMethod Algorithm="http://www.w3.org/2001/04/xmlenc#sha256"/>
        <DigestValue>HqHISn9N3dPdJG3ghljtQDNJU2iWZ7H7PkKBWCRr39A=</DigestValue>
      </Reference>
      <Reference URI="/xl/printerSettings/printerSettings7.bin?ContentType=application/vnd.openxmlformats-officedocument.spreadsheetml.printerSettings">
        <DigestMethod Algorithm="http://www.w3.org/2001/04/xmlenc#sha256"/>
        <DigestValue>zRIFsjmR3p5GxvFJ+LOTYE39TUm/pSSpUb7Ku+wJqBw=</DigestValue>
      </Reference>
      <Reference URI="/xl/printerSettings/printerSettings8.bin?ContentType=application/vnd.openxmlformats-officedocument.spreadsheetml.printerSettings">
        <DigestMethod Algorithm="http://www.w3.org/2001/04/xmlenc#sha256"/>
        <DigestValue>HqHISn9N3dPdJG3ghljtQDNJU2iWZ7H7PkKBWCRr39A=</DigestValue>
      </Reference>
      <Reference URI="/xl/printerSettings/printerSettings9.bin?ContentType=application/vnd.openxmlformats-officedocument.spreadsheetml.printerSettings">
        <DigestMethod Algorithm="http://www.w3.org/2001/04/xmlenc#sha256"/>
        <DigestValue>HqHISn9N3dPdJG3ghljtQDNJU2iWZ7H7PkKBWCRr39A=</DigestValue>
      </Reference>
      <Reference URI="/xl/sharedStrings.xml?ContentType=application/vnd.openxmlformats-officedocument.spreadsheetml.sharedStrings+xml">
        <DigestMethod Algorithm="http://www.w3.org/2001/04/xmlenc#sha256"/>
        <DigestValue>0IJiwER4jbv4QffGVcGf8u6pduTNHqChoiulI2ybP68=</DigestValue>
      </Reference>
      <Reference URI="/xl/styles.xml?ContentType=application/vnd.openxmlformats-officedocument.spreadsheetml.styles+xml">
        <DigestMethod Algorithm="http://www.w3.org/2001/04/xmlenc#sha256"/>
        <DigestValue>+lqZJ40E1vsLO5QuHizXiALBZZDwljwixxPHEuVNaO8=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3OuGvRd49QnBrBbuZcAqfsJGvzsQ1QAB3vBqaHIolBo=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CqIQnvRMGRHGVuCv9p4xEPLRZJBM22sTjTir5qwW4Lw=</DigestValue>
      </Reference>
      <Reference URI="/xl/worksheets/sheet10.xml?ContentType=application/vnd.openxmlformats-officedocument.spreadsheetml.worksheet+xml">
        <DigestMethod Algorithm="http://www.w3.org/2001/04/xmlenc#sha256"/>
        <DigestValue>k9gQBv4dFZm8HMSzjLZDGkWhJItaeYn2vUh8Z0xCz/k=</DigestValue>
      </Reference>
      <Reference URI="/xl/worksheets/sheet11.xml?ContentType=application/vnd.openxmlformats-officedocument.spreadsheetml.worksheet+xml">
        <DigestMethod Algorithm="http://www.w3.org/2001/04/xmlenc#sha256"/>
        <DigestValue>ja3+Z/DU/+0NoaHFRsyd4JxwHt7fMJFtt3/X0xJBGCE=</DigestValue>
      </Reference>
      <Reference URI="/xl/worksheets/sheet12.xml?ContentType=application/vnd.openxmlformats-officedocument.spreadsheetml.worksheet+xml">
        <DigestMethod Algorithm="http://www.w3.org/2001/04/xmlenc#sha256"/>
        <DigestValue>4WMw6LUFAyFLr/F4m0SjRcpQNcIjpf+mQVQjzQkcqFk=</DigestValue>
      </Reference>
      <Reference URI="/xl/worksheets/sheet13.xml?ContentType=application/vnd.openxmlformats-officedocument.spreadsheetml.worksheet+xml">
        <DigestMethod Algorithm="http://www.w3.org/2001/04/xmlenc#sha256"/>
        <DigestValue>7nDtpyN94GbysvAZnGS4mlvuG+nXnckc7JBNavrIpxU=</DigestValue>
      </Reference>
      <Reference URI="/xl/worksheets/sheet14.xml?ContentType=application/vnd.openxmlformats-officedocument.spreadsheetml.worksheet+xml">
        <DigestMethod Algorithm="http://www.w3.org/2001/04/xmlenc#sha256"/>
        <DigestValue>L4OE9FV1lPdDFrfg7QC9MaxXoIZP5ttlIFzsK3lIpWw=</DigestValue>
      </Reference>
      <Reference URI="/xl/worksheets/sheet15.xml?ContentType=application/vnd.openxmlformats-officedocument.spreadsheetml.worksheet+xml">
        <DigestMethod Algorithm="http://www.w3.org/2001/04/xmlenc#sha256"/>
        <DigestValue>//rHfE55nOEI/67W6pSRQdLAeKLLqpT0ML8sbu1TaN4=</DigestValue>
      </Reference>
      <Reference URI="/xl/worksheets/sheet16.xml?ContentType=application/vnd.openxmlformats-officedocument.spreadsheetml.worksheet+xml">
        <DigestMethod Algorithm="http://www.w3.org/2001/04/xmlenc#sha256"/>
        <DigestValue>l2aqrnXenkJZRwHvrKDA5NZXZz27ZVDgUB+kwyCGyEQ=</DigestValue>
      </Reference>
      <Reference URI="/xl/worksheets/sheet17.xml?ContentType=application/vnd.openxmlformats-officedocument.spreadsheetml.worksheet+xml">
        <DigestMethod Algorithm="http://www.w3.org/2001/04/xmlenc#sha256"/>
        <DigestValue>TNQo/HNsJOcYDox2z68pwcI9xd7+Dkk2IePpoG271as=</DigestValue>
      </Reference>
      <Reference URI="/xl/worksheets/sheet18.xml?ContentType=application/vnd.openxmlformats-officedocument.spreadsheetml.worksheet+xml">
        <DigestMethod Algorithm="http://www.w3.org/2001/04/xmlenc#sha256"/>
        <DigestValue>wxlK9MxdPz347B8VAwK7fHUT81CygMHf5xPX7kTHXXc=</DigestValue>
      </Reference>
      <Reference URI="/xl/worksheets/sheet19.xml?ContentType=application/vnd.openxmlformats-officedocument.spreadsheetml.worksheet+xml">
        <DigestMethod Algorithm="http://www.w3.org/2001/04/xmlenc#sha256"/>
        <DigestValue>DBpM4ThbqsLkHLPgr+V2iZucWgYRR3tRfOIg73cgw+Y=</DigestValue>
      </Reference>
      <Reference URI="/xl/worksheets/sheet2.xml?ContentType=application/vnd.openxmlformats-officedocument.spreadsheetml.worksheet+xml">
        <DigestMethod Algorithm="http://www.w3.org/2001/04/xmlenc#sha256"/>
        <DigestValue>5QAXyQdZbcbR05HKtocLEXslb3/pEBLMuWjw+356LZk=</DigestValue>
      </Reference>
      <Reference URI="/xl/worksheets/sheet20.xml?ContentType=application/vnd.openxmlformats-officedocument.spreadsheetml.worksheet+xml">
        <DigestMethod Algorithm="http://www.w3.org/2001/04/xmlenc#sha256"/>
        <DigestValue>N2xkar+UTdym5JC+8QB7KABXNUHPcjEZOUEu9LDPcb4=</DigestValue>
      </Reference>
      <Reference URI="/xl/worksheets/sheet21.xml?ContentType=application/vnd.openxmlformats-officedocument.spreadsheetml.worksheet+xml">
        <DigestMethod Algorithm="http://www.w3.org/2001/04/xmlenc#sha256"/>
        <DigestValue>RRR31heQOHWCrkRFwZ8Q/6WyLJ10nmr8ytZp3hRIFug=</DigestValue>
      </Reference>
      <Reference URI="/xl/worksheets/sheet22.xml?ContentType=application/vnd.openxmlformats-officedocument.spreadsheetml.worksheet+xml">
        <DigestMethod Algorithm="http://www.w3.org/2001/04/xmlenc#sha256"/>
        <DigestValue>aFF8o/2wS+D6OArkr64Dn8SSLzvouNfiP8KhkSn7lok=</DigestValue>
      </Reference>
      <Reference URI="/xl/worksheets/sheet23.xml?ContentType=application/vnd.openxmlformats-officedocument.spreadsheetml.worksheet+xml">
        <DigestMethod Algorithm="http://www.w3.org/2001/04/xmlenc#sha256"/>
        <DigestValue>vX06V+xipJO+Zz5YlBN/ILd5lLid60aR2mkoymkuRaw=</DigestValue>
      </Reference>
      <Reference URI="/xl/worksheets/sheet24.xml?ContentType=application/vnd.openxmlformats-officedocument.spreadsheetml.worksheet+xml">
        <DigestMethod Algorithm="http://www.w3.org/2001/04/xmlenc#sha256"/>
        <DigestValue>DNq+vXEbvPa5Sp06ehJnbF3Jc4DOpJ6Sf00ZpTyZzcw=</DigestValue>
      </Reference>
      <Reference URI="/xl/worksheets/sheet25.xml?ContentType=application/vnd.openxmlformats-officedocument.spreadsheetml.worksheet+xml">
        <DigestMethod Algorithm="http://www.w3.org/2001/04/xmlenc#sha256"/>
        <DigestValue>b7eykjYhJ1hPTSLJeRQCxwtj2jYohAWv1joOGZiNHo4=</DigestValue>
      </Reference>
      <Reference URI="/xl/worksheets/sheet26.xml?ContentType=application/vnd.openxmlformats-officedocument.spreadsheetml.worksheet+xml">
        <DigestMethod Algorithm="http://www.w3.org/2001/04/xmlenc#sha256"/>
        <DigestValue>4RU5N7QUk7GocBVUAHiAfrMuc2sR9fZkskNrJLuRLJ8=</DigestValue>
      </Reference>
      <Reference URI="/xl/worksheets/sheet27.xml?ContentType=application/vnd.openxmlformats-officedocument.spreadsheetml.worksheet+xml">
        <DigestMethod Algorithm="http://www.w3.org/2001/04/xmlenc#sha256"/>
        <DigestValue>CMTE3a6/aOrGVTZDA+kLSod9ZDTSkb/VqveeWCNclg0=</DigestValue>
      </Reference>
      <Reference URI="/xl/worksheets/sheet28.xml?ContentType=application/vnd.openxmlformats-officedocument.spreadsheetml.worksheet+xml">
        <DigestMethod Algorithm="http://www.w3.org/2001/04/xmlenc#sha256"/>
        <DigestValue>+3mk/UW1He5JMfObYC+0TyaEeUNbBBz1PeL1Tox/ATQ=</DigestValue>
      </Reference>
      <Reference URI="/xl/worksheets/sheet29.xml?ContentType=application/vnd.openxmlformats-officedocument.spreadsheetml.worksheet+xml">
        <DigestMethod Algorithm="http://www.w3.org/2001/04/xmlenc#sha256"/>
        <DigestValue>yK5zhvExtQzM5obsE6AHZp4wNtoIUtiDNjr6lRWj+n0=</DigestValue>
      </Reference>
      <Reference URI="/xl/worksheets/sheet3.xml?ContentType=application/vnd.openxmlformats-officedocument.spreadsheetml.worksheet+xml">
        <DigestMethod Algorithm="http://www.w3.org/2001/04/xmlenc#sha256"/>
        <DigestValue>1lujDhBkm+5tOzzwgvBM18FmgwWG1HaC1ux87E1K2VY=</DigestValue>
      </Reference>
      <Reference URI="/xl/worksheets/sheet4.xml?ContentType=application/vnd.openxmlformats-officedocument.spreadsheetml.worksheet+xml">
        <DigestMethod Algorithm="http://www.w3.org/2001/04/xmlenc#sha256"/>
        <DigestValue>ZEstBlMs34bLbIP8xaxk+H1x7hzZtYzhrNWwVEzdANA=</DigestValue>
      </Reference>
      <Reference URI="/xl/worksheets/sheet5.xml?ContentType=application/vnd.openxmlformats-officedocument.spreadsheetml.worksheet+xml">
        <DigestMethod Algorithm="http://www.w3.org/2001/04/xmlenc#sha256"/>
        <DigestValue>52FchGcQ9COp39y00VHDqCS2Rbisj8TQj7694W/yrLA=</DigestValue>
      </Reference>
      <Reference URI="/xl/worksheets/sheet6.xml?ContentType=application/vnd.openxmlformats-officedocument.spreadsheetml.worksheet+xml">
        <DigestMethod Algorithm="http://www.w3.org/2001/04/xmlenc#sha256"/>
        <DigestValue>Q60AvJnfqqMXlehyE/ZKl34GhMaN/o4a9aXJTPODfd4=</DigestValue>
      </Reference>
      <Reference URI="/xl/worksheets/sheet7.xml?ContentType=application/vnd.openxmlformats-officedocument.spreadsheetml.worksheet+xml">
        <DigestMethod Algorithm="http://www.w3.org/2001/04/xmlenc#sha256"/>
        <DigestValue>gi4aH5/xNkS09GbgKtaGJLssiV+ijojz6T5Eaj0e+pI=</DigestValue>
      </Reference>
      <Reference URI="/xl/worksheets/sheet8.xml?ContentType=application/vnd.openxmlformats-officedocument.spreadsheetml.worksheet+xml">
        <DigestMethod Algorithm="http://www.w3.org/2001/04/xmlenc#sha256"/>
        <DigestValue>MWGJXHLrXujmTIaqKaTs5wmqUmJ/Zzog/vY7AJ+SABs=</DigestValue>
      </Reference>
      <Reference URI="/xl/worksheets/sheet9.xml?ContentType=application/vnd.openxmlformats-officedocument.spreadsheetml.worksheet+xml">
        <DigestMethod Algorithm="http://www.w3.org/2001/04/xmlenc#sha256"/>
        <DigestValue>x5NSes3dhAm3k8TVPBCKeVSLVeFiAckCnDfNdHQeOKY=</DigestValue>
      </Reference>
    </Manifest>
    <SignatureProperties>
      <SignatureProperty Id="idSignatureTime" Target="#idPackageSignature">
        <mdssi:SignatureTime xmlns:mdssi="http://schemas.openxmlformats.org/package/2006/digital-signature">
          <mdssi:Format>YYYY-MM-DDThh:mm:ssTZD</mdssi:Format>
          <mdssi:Value>2023-07-31T10:17:23Z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pillar 3</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2023-07-31T10:17:23Z</xd:SigningTime>
          <xd:SigningCertificate>
            <xd:Cert>
              <xd:CertDigest>
                <DigestMethod Algorithm="http://www.w3.org/2001/04/xmlenc#sha256"/>
                <DigestValue>84zL58Og5RERpQI1ES52yZLfrjSTWZEWQUI6YvQCQPM=</DigestValue>
              </xd:CertDigest>
              <xd:IssuerSerial>
                <X509IssuerName>CN=NBG Class 2 INT Sub CA, DC=nbg, DC=ge</X509IssuerName>
                <X509SerialNumber>224700201078284884246647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pillar 3</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2023-07-29T22:10:16Z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