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208" tabRatio="919" activeTab="1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13" i="86" l="1"/>
  <c r="D21" i="94" s="1"/>
  <c r="E13" i="101" l="1"/>
  <c r="C34" i="100"/>
  <c r="I7" i="99"/>
  <c r="I8" i="99"/>
  <c r="I9" i="99"/>
  <c r="I10" i="99"/>
  <c r="I11" i="99"/>
  <c r="I12" i="99"/>
  <c r="I13" i="99"/>
  <c r="I14" i="99"/>
  <c r="I15" i="99"/>
  <c r="I16" i="99"/>
  <c r="I17" i="99"/>
  <c r="I18" i="99"/>
  <c r="I19" i="99"/>
  <c r="I20" i="99"/>
  <c r="I21" i="99"/>
  <c r="I22" i="99"/>
  <c r="I23" i="99"/>
  <c r="C48" i="84" l="1"/>
  <c r="C44" i="84"/>
  <c r="C23" i="84"/>
  <c r="C22" i="84"/>
  <c r="C21" i="84"/>
  <c r="C20" i="84"/>
  <c r="C19" i="84"/>
  <c r="C18" i="84"/>
  <c r="K27" i="93" l="1"/>
  <c r="J27" i="93"/>
  <c r="I27" i="93"/>
  <c r="H27" i="93"/>
  <c r="G27" i="93"/>
  <c r="F27" i="93"/>
  <c r="J25" i="93" l="1"/>
  <c r="I25" i="93"/>
  <c r="H25" i="93"/>
  <c r="G25" i="93"/>
  <c r="F25" i="93"/>
  <c r="K25" i="93"/>
  <c r="N33" i="105" l="1"/>
  <c r="M33" i="105"/>
  <c r="L33" i="105"/>
  <c r="K33" i="105"/>
  <c r="J33" i="105"/>
  <c r="I33" i="105"/>
  <c r="H33" i="105"/>
  <c r="G33" i="105"/>
  <c r="F33" i="105"/>
  <c r="E33" i="105"/>
  <c r="D33" i="105"/>
  <c r="C33" i="105" l="1"/>
  <c r="C34" i="105" s="1"/>
  <c r="C19" i="103" l="1"/>
  <c r="D12" i="101"/>
  <c r="D19" i="103" l="1"/>
  <c r="D15" i="103" s="1"/>
  <c r="C15" i="103" l="1"/>
  <c r="C19" i="102"/>
  <c r="D33" i="100"/>
  <c r="E33" i="100"/>
  <c r="F33" i="100"/>
  <c r="G33" i="100"/>
  <c r="H33" i="100"/>
  <c r="C33" i="100"/>
  <c r="U21" i="64" l="1"/>
  <c r="U22" i="103" l="1"/>
  <c r="T22" i="103"/>
  <c r="S22" i="103"/>
  <c r="R22" i="103"/>
  <c r="Q22" i="103"/>
  <c r="P22" i="103"/>
  <c r="O22" i="103"/>
  <c r="N22" i="103"/>
  <c r="M22" i="103"/>
  <c r="L22" i="103"/>
  <c r="K22" i="103"/>
  <c r="J22" i="103"/>
  <c r="I22" i="103"/>
  <c r="H22" i="103"/>
  <c r="G22" i="103"/>
  <c r="F22" i="103"/>
  <c r="E22" i="103"/>
  <c r="D22" i="103"/>
  <c r="C22" i="103"/>
  <c r="U15" i="103"/>
  <c r="T15" i="103"/>
  <c r="S15" i="103"/>
  <c r="R15" i="103"/>
  <c r="Q15" i="103"/>
  <c r="P15" i="103"/>
  <c r="O15" i="103"/>
  <c r="N15" i="103"/>
  <c r="M15" i="103"/>
  <c r="L15" i="103"/>
  <c r="K15" i="103"/>
  <c r="J15" i="103"/>
  <c r="I15" i="103"/>
  <c r="H15" i="103"/>
  <c r="G15" i="103"/>
  <c r="F15" i="103"/>
  <c r="E15" i="103"/>
  <c r="U8" i="103"/>
  <c r="T8" i="103"/>
  <c r="S8" i="103"/>
  <c r="R8" i="103"/>
  <c r="Q8" i="103"/>
  <c r="P8" i="103"/>
  <c r="O8" i="103"/>
  <c r="N8" i="103"/>
  <c r="M8" i="103"/>
  <c r="L8" i="103"/>
  <c r="K8" i="103"/>
  <c r="J8" i="103"/>
  <c r="I8" i="103"/>
  <c r="H8" i="103"/>
  <c r="G8" i="103"/>
  <c r="F8" i="103"/>
  <c r="E8" i="103"/>
  <c r="D8" i="103"/>
  <c r="C8" i="103"/>
  <c r="D19" i="101"/>
  <c r="D20" i="101" s="1"/>
  <c r="D7" i="101"/>
  <c r="G22" i="98"/>
  <c r="F22" i="98"/>
  <c r="E22" i="98"/>
  <c r="D22" i="98"/>
  <c r="C22" i="98"/>
  <c r="H21" i="98"/>
  <c r="H20" i="98"/>
  <c r="H19" i="98"/>
  <c r="H18" i="98"/>
  <c r="H17" i="98"/>
  <c r="H16" i="98"/>
  <c r="H15" i="98"/>
  <c r="H14" i="98"/>
  <c r="H13" i="98"/>
  <c r="H12" i="98"/>
  <c r="H11" i="98"/>
  <c r="H10" i="98"/>
  <c r="H9" i="98"/>
  <c r="H8" i="98"/>
  <c r="H21" i="91"/>
  <c r="H20" i="91"/>
  <c r="H19" i="91"/>
  <c r="H18" i="91"/>
  <c r="H17" i="91"/>
  <c r="H16" i="91"/>
  <c r="H15" i="91"/>
  <c r="H14" i="91"/>
  <c r="H13" i="91"/>
  <c r="H12" i="91"/>
  <c r="H11" i="91"/>
  <c r="H10" i="91"/>
  <c r="H9" i="91"/>
  <c r="H8" i="91"/>
  <c r="G22" i="91"/>
  <c r="F22" i="91"/>
  <c r="E22" i="91"/>
  <c r="D22" i="91"/>
  <c r="C22" i="91"/>
  <c r="C4" i="103" l="1"/>
  <c r="C3" i="103"/>
  <c r="H22" i="91"/>
  <c r="C20" i="101"/>
  <c r="H22" i="98"/>
  <c r="B2" i="84" l="1"/>
  <c r="B2" i="85" l="1"/>
  <c r="B2" i="98"/>
  <c r="B2" i="105"/>
  <c r="B2" i="106"/>
  <c r="B2" i="91"/>
  <c r="B2" i="75"/>
  <c r="B2" i="99"/>
  <c r="B2" i="103"/>
  <c r="B2" i="90"/>
  <c r="B2" i="92"/>
  <c r="B2" i="86"/>
  <c r="B2" i="100"/>
  <c r="B2" i="94"/>
  <c r="B2" i="107"/>
  <c r="B2" i="52"/>
  <c r="B2" i="101"/>
  <c r="B2" i="104"/>
  <c r="B2" i="64"/>
  <c r="B2" i="95"/>
  <c r="B2" i="88"/>
  <c r="B2" i="102"/>
  <c r="B2" i="73"/>
  <c r="B2" i="83"/>
  <c r="B2" i="93"/>
  <c r="B2" i="69"/>
  <c r="B2" i="89"/>
  <c r="B2" i="97"/>
  <c r="B1" i="107"/>
  <c r="B1" i="106" l="1"/>
  <c r="B1" i="105"/>
  <c r="B1" i="104"/>
  <c r="B1" i="103"/>
  <c r="B1" i="102"/>
  <c r="B1" i="101"/>
  <c r="B1" i="100"/>
  <c r="B1" i="99"/>
  <c r="B1" i="98"/>
  <c r="H34" i="100" l="1"/>
  <c r="E16" i="102" s="1"/>
  <c r="G34" i="100"/>
  <c r="F34" i="100"/>
  <c r="E34" i="100"/>
  <c r="D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34" i="100" l="1"/>
  <c r="I35" i="100" s="1"/>
  <c r="B1" i="97"/>
  <c r="G39" i="97" l="1"/>
  <c r="B1" i="95"/>
  <c r="B1" i="92"/>
  <c r="B1" i="93"/>
  <c r="B1" i="64"/>
  <c r="B1" i="90"/>
  <c r="B1" i="69"/>
  <c r="B1" i="94"/>
  <c r="B1" i="89"/>
  <c r="B1" i="73"/>
  <c r="B1" i="88"/>
  <c r="B1" i="52"/>
  <c r="B1" i="86"/>
  <c r="B1" i="75"/>
  <c r="G5" i="86"/>
  <c r="F5" i="86"/>
  <c r="E5" i="86"/>
  <c r="D5" i="86"/>
  <c r="C5" i="86"/>
  <c r="G5" i="84"/>
  <c r="F5" i="84"/>
  <c r="E5" i="84"/>
  <c r="D5" i="84"/>
  <c r="C5" i="84"/>
  <c r="E6" i="86" l="1"/>
  <c r="E13" i="86" s="1"/>
  <c r="F6" i="86"/>
  <c r="F13" i="86" s="1"/>
  <c r="G6" i="86"/>
  <c r="G13" i="86" s="1"/>
  <c r="B1" i="91" l="1"/>
  <c r="B1" i="85"/>
  <c r="B1" i="83"/>
  <c r="B1" i="84"/>
  <c r="D6" i="86" l="1"/>
  <c r="D13" i="86" s="1"/>
  <c r="C6" i="86" l="1"/>
  <c r="D19" i="94" l="1"/>
  <c r="D13" i="94"/>
  <c r="D17" i="94"/>
  <c r="D16" i="94"/>
  <c r="D20" i="94"/>
  <c r="D12" i="94"/>
  <c r="D15" i="94"/>
  <c r="N20" i="92"/>
  <c r="N19" i="92"/>
  <c r="E19" i="92"/>
  <c r="E14" i="92" s="1"/>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M21" i="92" s="1"/>
  <c r="L7" i="92"/>
  <c r="L21" i="92" s="1"/>
  <c r="K7" i="92"/>
  <c r="K21" i="92" s="1"/>
  <c r="J7" i="92"/>
  <c r="J21" i="92" s="1"/>
  <c r="I7" i="92"/>
  <c r="H7" i="92"/>
  <c r="G7" i="92"/>
  <c r="F7" i="92"/>
  <c r="C7" i="92"/>
  <c r="E7" i="92" l="1"/>
  <c r="E21" i="92" s="1"/>
  <c r="H21" i="92"/>
  <c r="N7" i="92"/>
  <c r="N14" i="92"/>
  <c r="N21" i="92" s="1"/>
  <c r="G21" i="92"/>
  <c r="F21" i="92"/>
  <c r="I21" i="92"/>
  <c r="C21" i="92"/>
  <c r="C21" i="88" l="1"/>
  <c r="C23" i="88" l="1"/>
  <c r="I24" i="99"/>
  <c r="T21" i="64"/>
  <c r="S21" i="64"/>
  <c r="C21" i="64"/>
  <c r="K22" i="90" l="1"/>
  <c r="L22" i="90"/>
  <c r="M22" i="90"/>
  <c r="N22" i="90"/>
  <c r="O22" i="90"/>
  <c r="P22" i="90"/>
  <c r="Q22" i="90"/>
  <c r="R22" i="90"/>
  <c r="S22" i="90"/>
  <c r="D21" i="88" l="1"/>
  <c r="E21" i="88"/>
  <c r="C5" i="73" s="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<sst xmlns="http://schemas.openxmlformats.org/spreadsheetml/2006/main" count="1203" uniqueCount="776">
  <si>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</si>
  <si>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</si>
  <si>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</si>
  <si>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</si>
  <si>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</si>
  <si>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</si>
  <si>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</si>
  <si>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</si>
  <si>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</si>
  <si>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</si>
  <si>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</si>
  <si>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</si>
  <si>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</si>
  <si>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</si>
  <si>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</si>
  <si>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</si>
  <si>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</si>
  <si>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</si>
  <si>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</si>
  <si>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</si>
  <si>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</si>
  <si>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</si>
  <si>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</si>
  <si>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</si>
  <si>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</si>
  <si>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</si>
  <si>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</si>
  <si>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</si>
  <si>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</si>
  <si>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</si>
  <si>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</si>
  <si>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</si>
  <si>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</si>
  <si>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</si>
  <si>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</si>
  <si>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</si>
  <si>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</si>
  <si>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</si>
  <si>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</si>
  <si>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</si>
  <si>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</si>
  <si>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</si>
  <si>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</si>
  <si>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</si>
  <si>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</si>
  <si>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</si>
  <si>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</si>
  <si>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</si>
  <si>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</si>
  <si>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</si>
  <si>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</si>
  <si>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</si>
  <si>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</si>
  <si>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</si>
  <si>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</si>
  <si>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</si>
  <si>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</si>
  <si>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</si>
  <si>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</si>
  <si>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</si>
  <si>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</si>
  <si>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</si>
  <si>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</si>
  <si>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</si>
  <si>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</si>
  <si>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</si>
  <si>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</si>
  <si>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</si>
  <si>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</si>
  <si>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</si>
  <si>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</si>
  <si>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</si>
  <si>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</si>
  <si>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</si>
  <si>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</si>
  <si>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</si>
  <si>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</si>
  <si>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</si>
  <si>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</si>
  <si>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</si>
  <si>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</si>
  <si>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</si>
  <si>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</si>
  <si>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</si>
  <si>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</si>
  <si>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</si>
  <si>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</si>
  <si>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</si>
  <si>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</si>
  <si>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</si>
  <si>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</si>
  <si>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</si>
  <si>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</si>
  <si>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</si>
  <si>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</si>
  <si>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</si>
  <si>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</si>
  <si>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</si>
  <si>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</si>
  <si>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</si>
  <si>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</si>
  <si>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</si>
  <si>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</si>
  <si>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</si>
  <si>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</si>
  <si>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</si>
  <si>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</si>
  <si>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</si>
  <si>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</si>
  <si>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</si>
  <si>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</si>
  <si>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</si>
  <si>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</si>
  <si>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</si>
  <si>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</si>
  <si>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</si>
  <si>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</si>
  <si>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</si>
  <si>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</si>
  <si>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</si>
  <si>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</si>
  <si>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</si>
  <si>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</si>
  <si>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</si>
  <si>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</si>
  <si>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</si>
  <si>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</si>
  <si>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</si>
  <si>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</si>
  <si>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</si>
  <si>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</si>
  <si>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</si>
  <si>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</si>
  <si>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</si>
  <si>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</si>
  <si>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</si>
  <si>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</si>
  <si>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</si>
  <si>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</si>
  <si>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</si>
  <si>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</si>
  <si>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</si>
  <si>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</si>
  <si>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</si>
  <si>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</si>
  <si>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</si>
  <si>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</si>
  <si>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</si>
  <si>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</si>
  <si>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</si>
  <si>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</si>
  <si>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</si>
  <si>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</si>
  <si>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</si>
  <si>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</si>
  <si>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</si>
  <si>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</si>
  <si>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</si>
  <si>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</si>
  <si>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</si>
  <si>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</si>
  <si>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</si>
  <si>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</si>
  <si>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</si>
  <si>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</si>
  <si>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</si>
  <si>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</si>
  <si>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</si>
  <si>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</si>
  <si>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</si>
  <si>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</si>
  <si>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</si>
  <si>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</si>
  <si>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</si>
  <si>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</si>
  <si>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</si>
  <si>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</si>
  <si>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</si>
  <si>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</si>
  <si>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</si>
  <si>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</si>
  <si>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</si>
  <si>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</si>
  <si>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</si>
  <si>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</si>
  <si>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</si>
  <si>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</si>
  <si>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</si>
  <si>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</si>
  <si>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</si>
  <si>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</si>
  <si>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</si>
  <si>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</si>
  <si>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</si>
  <si>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</si>
  <si>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</si>
  <si>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</si>
  <si>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</si>
  <si>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</si>
  <si>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</si>
  <si>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</si>
  <si>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</si>
  <si>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</si>
  <si>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</si>
  <si>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</si>
  <si>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</si>
  <si>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</si>
  <si>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</si>
  <si>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</si>
  <si>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</si>
  <si>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</si>
  <si>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</si>
  <si>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</si>
  <si>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</si>
  <si>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</si>
  <si>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</si>
  <si>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</si>
  <si>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</si>
  <si>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</si>
  <si>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</si>
  <si>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</si>
  <si>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</si>
  <si>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</si>
  <si>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</si>
  <si>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</si>
  <si>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</si>
  <si>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</si>
  <si>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</si>
  <si>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</si>
  <si>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</si>
  <si>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</si>
  <si>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</si>
  <si>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</si>
  <si>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</si>
  <si>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</si>
  <si>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</si>
  <si>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</si>
  <si>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</si>
  <si>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</si>
  <si>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</si>
  <si>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</si>
  <si>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</si>
  <si>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</si>
  <si>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</si>
  <si>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</si>
  <si>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</si>
  <si>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</si>
  <si>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</si>
  <si>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</si>
  <si>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</si>
  <si>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</si>
  <si>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</si>
  <si>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</si>
  <si>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</si>
  <si>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</si>
  <si>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</si>
  <si>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</si>
  <si>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</si>
  <si>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</si>
  <si>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</si>
  <si>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</si>
  <si>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</si>
  <si>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</si>
  <si>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</si>
  <si>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</si>
  <si>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</si>
  <si>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</si>
  <si>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</si>
  <si>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</si>
  <si>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</si>
  <si>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</si>
  <si>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</si>
  <si>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</si>
  <si>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</si>
  <si>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</si>
  <si>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</si>
  <si>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</si>
  <si>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</si>
  <si>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</si>
  <si>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</si>
  <si>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</si>
  <si>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</si>
  <si>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</si>
  <si>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</si>
  <si>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</si>
  <si>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</si>
  <si>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</si>
  <si>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</si>
  <si>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</si>
  <si>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</si>
  <si>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</si>
  <si>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</si>
  <si>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</si>
  <si>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</si>
  <si>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</si>
  <si>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</si>
  <si>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</si>
  <si>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</si>
  <si>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</si>
  <si>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</si>
  <si>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</si>
  <si>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</si>
  <si>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</si>
  <si>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</si>
  <si>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</si>
  <si>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</si>
  <si>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</si>
  <si>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</si>
  <si>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</si>
  <si>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</si>
  <si>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</si>
  <si>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</si>
  <si>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</si>
  <si>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</si>
  <si>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</si>
  <si>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</si>
  <si>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</si>
  <si>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</si>
  <si>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</si>
  <si>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</si>
  <si>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</si>
  <si>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</si>
  <si>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</si>
  <si>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</si>
  <si>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</si>
  <si>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</si>
  <si>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</si>
  <si>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</si>
  <si>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</si>
  <si>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</si>
  <si>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</si>
  <si>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</si>
  <si>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</si>
  <si>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</si>
  <si>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</si>
  <si>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</si>
  <si>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</si>
  <si>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</si>
  <si>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</si>
  <si>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</si>
  <si>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</si>
  <si>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</si>
  <si>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</si>
  <si>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</si>
  <si>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</si>
  <si>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</si>
  <si>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</si>
  <si>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</si>
  <si>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</si>
  <si>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</si>
  <si>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</si>
  <si>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</si>
  <si>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</si>
  <si>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</si>
  <si>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</si>
  <si>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</si>
  <si>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</si>
  <si>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</si>
  <si>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</si>
  <si>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</si>
  <si>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</si>
  <si>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</si>
  <si>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</si>
  <si>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</si>
  <si>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</si>
  <si>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</si>
  <si>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</si>
  <si>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</si>
  <si>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</si>
  <si>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</si>
  <si>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</si>
  <si>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</si>
  <si>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</si>
  <si>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</si>
  <si>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</si>
  <si>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</si>
  <si>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</si>
  <si>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</si>
  <si>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</si>
  <si>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</si>
  <si>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</si>
  <si>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</si>
  <si>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</si>
  <si>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</si>
  <si>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</si>
  <si>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</si>
  <si>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</si>
  <si>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</si>
  <si>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</si>
  <si>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</si>
  <si>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</si>
  <si>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</si>
  <si>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</si>
  <si>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</si>
  <si>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</si>
  <si>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</si>
  <si>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</si>
  <si>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</si>
  <si>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</si>
  <si>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</si>
  <si>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</si>
  <si>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</si>
  <si>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</si>
  <si>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</si>
  <si>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</si>
  <si>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</si>
  <si>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</si>
  <si>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</si>
  <si>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</si>
  <si>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</si>
  <si>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</si>
  <si>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</si>
  <si>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</si>
  <si>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</si>
  <si>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</si>
  <si>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</si>
  <si>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</si>
  <si>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</si>
  <si>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</si>
  <si>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</si>
  <si>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</si>
  <si>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</si>
  <si>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</si>
  <si>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</si>
  <si>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</si>
  <si>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</si>
  <si>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</si>
  <si>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</si>
  <si>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</si>
  <si>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</si>
  <si>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</si>
  <si>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</si>
  <si>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</si>
  <si>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</si>
  <si>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</si>
  <si>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</si>
  <si>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</si>
  <si>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</si>
  <si>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</si>
  <si>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</si>
  <si>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</si>
  <si>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</si>
  <si>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</si>
  <si>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</si>
  <si>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</si>
  <si>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</si>
  <si>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</si>
  <si>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</si>
  <si>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</si>
  <si>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</si>
  <si>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</si>
  <si>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</si>
  <si>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</si>
  <si>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</si>
  <si>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</si>
  <si>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</si>
  <si>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</si>
  <si>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</si>
  <si>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</si>
  <si>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</si>
  <si>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</si>
  <si>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</si>
  <si>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</si>
  <si>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</si>
  <si>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</si>
  <si>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</si>
  <si>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</si>
  <si>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</si>
  <si>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</si>
  <si>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</si>
  <si>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</si>
  <si>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</si>
  <si>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</si>
  <si>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</si>
  <si>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</si>
  <si>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</si>
  <si>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</si>
  <si>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</si>
  <si>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</si>
  <si>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</si>
  <si>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</si>
  <si>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</si>
  <si>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</si>
  <si>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</si>
  <si>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</si>
  <si>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</si>
  <si>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</si>
  <si>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</si>
  <si>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</si>
  <si>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</si>
  <si>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</si>
  <si>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</si>
  <si>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</si>
  <si>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</si>
  <si>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</si>
  <si>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</si>
  <si>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</si>
  <si>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</si>
  <si>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</si>
  <si>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</si>
  <si>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</si>
  <si>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</si>
  <si>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</si>
  <si>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</si>
  <si>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</si>
  <si>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</si>
  <si>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</si>
  <si>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</si>
  <si>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</si>
  <si>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</si>
  <si>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</si>
  <si>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</si>
  <si>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</si>
  <si>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</si>
  <si>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</si>
  <si>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</si>
  <si>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</si>
  <si>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</si>
  <si>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</si>
  <si>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</si>
  <si>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</si>
  <si>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</si>
  <si>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</si>
  <si>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</si>
  <si>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</si>
  <si>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</si>
  <si>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</si>
  <si>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</si>
  <si>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</si>
  <si>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</si>
  <si>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</si>
  <si>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</si>
  <si>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</si>
  <si>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</si>
  <si>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</si>
  <si>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</si>
  <si>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</si>
  <si>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</si>
  <si>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</si>
  <si>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</si>
  <si>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</si>
  <si>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</si>
  <si>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</si>
  <si>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</si>
  <si>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</si>
  <si>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</si>
  <si>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</si>
  <si>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</si>
  <si>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</si>
  <si>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</si>
  <si>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</si>
  <si>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</si>
  <si>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</si>
  <si>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</si>
  <si>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</si>
  <si>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</si>
  <si>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</si>
  <si>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</si>
  <si>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</si>
  <si>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</si>
  <si>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</si>
  <si>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</si>
  <si>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</si>
  <si>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</si>
  <si>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</si>
  <si>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</si>
  <si>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</si>
  <si>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</si>
  <si>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</si>
  <si>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</si>
  <si>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</si>
  <si>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</si>
  <si>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</si>
  <si>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</si>
  <si>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</si>
  <si>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</si>
  <si>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</si>
  <si>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</si>
  <si>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</si>
  <si>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</si>
  <si>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</si>
  <si>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</si>
  <si>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</si>
  <si>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</si>
  <si>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</si>
  <si>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</si>
  <si>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</si>
  <si>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</si>
  <si>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</si>
  <si>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</si>
  <si>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</si>
  <si>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</si>
  <si>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</si>
  <si>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</si>
  <si>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</si>
  <si>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</si>
  <si>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</si>
  <si>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</si>
  <si>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</si>
  <si>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</si>
  <si>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</si>
  <si>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</si>
  <si>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</si>
  <si>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</si>
  <si>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</si>
  <si>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</si>
  <si>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</si>
  <si>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</si>
  <si>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</si>
  <si>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</si>
  <si>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</si>
  <si>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</si>
  <si>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</si>
  <si>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</si>
  <si>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</si>
  <si>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</si>
  <si>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</si>
  <si>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</si>
  <si>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</si>
  <si>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</si>
  <si>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</si>
  <si>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</si>
  <si>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</si>
  <si>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</si>
  <si>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</si>
  <si>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</si>
  <si>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</si>
  <si>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</si>
  <si>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</si>
  <si>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</si>
  <si>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</si>
  <si>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</si>
  <si>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</si>
  <si>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</si>
  <si>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</si>
  <si>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</si>
  <si>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</si>
  <si>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</si>
  <si>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</si>
  <si>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</si>
  <si>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</si>
  <si>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</si>
  <si>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</si>
  <si>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</si>
  <si>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</si>
  <si>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</si>
  <si>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</si>
  <si>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</si>
  <si>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</si>
  <si>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</si>
  <si>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</si>
  <si>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</si>
  <si>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</si>
  <si>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</si>
  <si>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</si>
  <si>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</si>
  <si>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</si>
  <si>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</si>
  <si>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</si>
  <si>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</si>
  <si>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</si>
  <si>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</si>
  <si>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</si>
  <si>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</si>
  <si>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</si>
  <si>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</si>
  <si>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</si>
  <si>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</si>
  <si>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</si>
  <si>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</si>
  <si>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</si>
  <si>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</si>
  <si>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</si>
  <si>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</si>
  <si>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</si>
  <si>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</si>
  <si>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</si>
  <si>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</si>
  <si>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</si>
  <si>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</si>
  <si>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</si>
  <si>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</si>
  <si>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</si>
  <si>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</si>
  <si>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</si>
  <si>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</si>
  <si>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</si>
  <si>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</si>
  <si>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</si>
  <si>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</si>
  <si>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</si>
  <si>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</si>
  <si>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</si>
  <si>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</si>
  <si>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</si>
  <si>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</si>
  <si>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</si>
  <si>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</si>
  <si>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</si>
  <si>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</si>
  <si>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</si>
  <si>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</si>
  <si>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</si>
  <si>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</si>
  <si>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</si>
  <si>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</si>
  <si>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</si>
  <si>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</si>
  <si>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</si>
  <si>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</si>
  <si>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</si>
  <si>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</si>
  <si>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</si>
  <si>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</si>
  <si>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</si>
  <si>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</si>
  <si>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</si>
  <si>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</si>
  <si>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</si>
  <si>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</si>
  <si>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</si>
  <si>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</si>
  <si>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</si>
  <si>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</si>
  <si>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</si>
  <si>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</si>
  <si>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</si>
  <si>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</si>
  <si>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</si>
  <si>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</si>
  <si>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</si>
  <si>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</si>
  <si>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</si>
  <si>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</si>
  <si>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
  </si>
  <si>
    <t>JSC "VTB Bank (Georgia)"</t>
  </si>
  <si>
    <t>Sergey Stepanov</t>
  </si>
  <si>
    <t>Archil Kontselidze</t>
  </si>
  <si>
    <t>https://vtb.ge/</t>
  </si>
  <si>
    <t>Non-independent chair</t>
  </si>
  <si>
    <t>Ilnar Shaimardanov</t>
  </si>
  <si>
    <t>Non-independent member</t>
  </si>
  <si>
    <t>Asya Zakharova</t>
  </si>
  <si>
    <t>Iulia Kopytova</t>
  </si>
  <si>
    <t>CEO</t>
  </si>
  <si>
    <t>Mamuka Menteshashvili</t>
  </si>
  <si>
    <t>CFO</t>
  </si>
  <si>
    <t>Niko Chkhetiani</t>
  </si>
  <si>
    <t>Chief Risk Officer</t>
  </si>
  <si>
    <t>Chief Retail Banking Officer</t>
  </si>
  <si>
    <t>Vladimer Robakidze</t>
  </si>
  <si>
    <t>Chief Corporate Banking Officer</t>
  </si>
  <si>
    <t>Irakli Dolidze</t>
  </si>
  <si>
    <t>Chief Operating Officer</t>
  </si>
  <si>
    <t>VTB Bank (PJSC)</t>
  </si>
  <si>
    <t xml:space="preserve">LTD "Lakarpa Enterprises Limited"       </t>
  </si>
  <si>
    <t>Russian Federation</t>
  </si>
  <si>
    <t>X</t>
  </si>
  <si>
    <t>Table  9 (Capital), C46</t>
  </si>
  <si>
    <t>Table  9 (Capital), C15</t>
  </si>
  <si>
    <t>Table  9 (Capital), C44</t>
  </si>
  <si>
    <t>Table  9 (Capital), C33</t>
  </si>
  <si>
    <t>Table  9 (Capital), C7</t>
  </si>
  <si>
    <t>Table  9 (Capital), C32</t>
  </si>
  <si>
    <t>Table  9 (Capital), C11</t>
  </si>
  <si>
    <t>Table  9 (Capital), C9</t>
  </si>
  <si>
    <t>Table  9 (Capital), C13</t>
  </si>
  <si>
    <t>Less: Investment Securities Loss Reserves</t>
  </si>
  <si>
    <t>5.2.1</t>
  </si>
  <si>
    <t>General reserves of Investment Securities</t>
  </si>
  <si>
    <t>Net Investment Securities</t>
  </si>
  <si>
    <t>COVID 19 reserves</t>
  </si>
  <si>
    <t>Deferred Tax liabilities relating  to temporary differences  from Intangible assets</t>
  </si>
  <si>
    <t>Including reserve amount of off-balance items (the portion that was included in regulatory capital within limits)</t>
  </si>
  <si>
    <t>Of which tier II capital qualifying instruments</t>
  </si>
  <si>
    <t>Natia Tkhilaishvili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</si>
</sst>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font>
    <font>
      <i/>
      <sz val="10"/>
      <color theme="1"/>
      <name val="Sylfaen"/>
      <family val="1"/>
    </font>
    <font>
      <b/>
      <sz val="10"/>
      <color theme="1"/>
      <name val="Sylfaen"/>
      <family val="1"/>
    </font>
    <font>
      <sz val="10"/>
      <name val="Calibri"/>
      <family val="2"/>
      <charset val="204"/>
      <scheme val="minor"/>
    </font>
    <font>
      <b/>
      <sz val="10"/>
      <name val="Calibri"/>
      <family val="2"/>
      <charset val="204"/>
      <scheme val="minor"/>
    </font>
    <font>
      <sz val="10"/>
      <color rgb="FFFF0000"/>
      <name val="Arial"/>
      <family val="2"/>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bottom/>
      <diagonal/>
    </border>
    <border>
      <left/>
      <right style="thin">
        <color theme="6" tint="-0.499984740745262"/>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43" fontId="1" fillId="0" borderId="0" applyFont="0" applyFill="0" applyBorder="0" applyAlignment="0" applyProtection="0"/>
  </cellStyleXfs>
  <cellXfs count="79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6"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85" fillId="0" borderId="0" xfId="0" applyFont="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5" xfId="0" applyFont="1" applyFill="1" applyBorder="1" applyAlignment="1">
      <alignment horizontal="left"/>
    </xf>
    <xf numFmtId="0" fontId="99"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3" fontId="84" fillId="0" borderId="87" xfId="0" applyNumberFormat="1" applyFont="1" applyFill="1" applyBorder="1" applyAlignment="1">
      <alignment horizontal="center" vertical="center"/>
    </xf>
    <xf numFmtId="193"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3" fontId="87" fillId="0" borderId="87" xfId="0" applyNumberFormat="1" applyFont="1" applyFill="1" applyBorder="1" applyAlignment="1">
      <alignment horizontal="center" vertical="center"/>
    </xf>
    <xf numFmtId="0" fontId="87"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3" fillId="36" borderId="88"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45" fillId="77" borderId="105" xfId="20964" applyFont="1" applyFill="1" applyBorder="1" applyAlignment="1">
      <alignment vertical="center"/>
    </xf>
    <xf numFmtId="0" fontId="105" fillId="70" borderId="104" xfId="20964" applyFont="1" applyFill="1" applyBorder="1" applyAlignment="1">
      <alignment horizontal="center" vertical="center"/>
    </xf>
    <xf numFmtId="0" fontId="105" fillId="70" borderId="105" xfId="20964" applyFont="1" applyFill="1" applyBorder="1" applyAlignment="1">
      <alignment horizontal="left" vertical="center" wrapText="1"/>
    </xf>
    <xf numFmtId="164" fontId="105" fillId="0" borderId="106" xfId="7" applyNumberFormat="1" applyFont="1" applyFill="1" applyBorder="1" applyAlignment="1" applyProtection="1">
      <alignment horizontal="right" vertical="center"/>
      <protection locked="0"/>
    </xf>
    <xf numFmtId="0" fontId="104" fillId="78" borderId="106" xfId="20964" applyFont="1" applyFill="1" applyBorder="1" applyAlignment="1">
      <alignment horizontal="center" vertical="center"/>
    </xf>
    <xf numFmtId="0" fontId="104"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6" fillId="70" borderId="104" xfId="20964" applyFont="1" applyFill="1" applyBorder="1" applyAlignment="1">
      <alignment horizontal="center" vertical="center"/>
    </xf>
    <xf numFmtId="0" fontId="105" fillId="70" borderId="108" xfId="20964" applyFont="1" applyFill="1" applyBorder="1" applyAlignment="1">
      <alignment vertical="center" wrapText="1"/>
    </xf>
    <xf numFmtId="0" fontId="105" fillId="70" borderId="105" xfId="20964" applyFont="1" applyFill="1" applyBorder="1" applyAlignment="1">
      <alignment horizontal="left" vertical="center"/>
    </xf>
    <xf numFmtId="0" fontId="106" fillId="3" borderId="104" xfId="20964" applyFont="1" applyFill="1" applyBorder="1" applyAlignment="1">
      <alignment horizontal="center" vertical="center"/>
    </xf>
    <xf numFmtId="0" fontId="105" fillId="3" borderId="105" xfId="20964" applyFont="1" applyFill="1" applyBorder="1" applyAlignment="1">
      <alignment horizontal="left" vertical="center"/>
    </xf>
    <xf numFmtId="0" fontId="106" fillId="0" borderId="104" xfId="20964" applyFont="1" applyFill="1" applyBorder="1" applyAlignment="1">
      <alignment horizontal="center" vertical="center"/>
    </xf>
    <xf numFmtId="0" fontId="105" fillId="0" borderId="105" xfId="20964" applyFont="1" applyFill="1" applyBorder="1" applyAlignment="1">
      <alignment horizontal="left" vertical="center"/>
    </xf>
    <xf numFmtId="0" fontId="107" fillId="78" borderId="106" xfId="20964" applyFont="1" applyFill="1" applyBorder="1" applyAlignment="1">
      <alignment horizontal="center" vertical="center"/>
    </xf>
    <xf numFmtId="0" fontId="104" fillId="78" borderId="108" xfId="20964" applyFont="1" applyFill="1" applyBorder="1" applyAlignment="1">
      <alignment vertical="center"/>
    </xf>
    <xf numFmtId="164" fontId="105" fillId="78" borderId="106" xfId="7" applyNumberFormat="1" applyFont="1" applyFill="1" applyBorder="1" applyAlignment="1" applyProtection="1">
      <alignment horizontal="right" vertical="center"/>
      <protection locked="0"/>
    </xf>
    <xf numFmtId="0" fontId="104" fillId="77" borderId="107" xfId="20964" applyFont="1" applyFill="1" applyBorder="1" applyAlignment="1">
      <alignment vertical="center"/>
    </xf>
    <xf numFmtId="0" fontId="104" fillId="77" borderId="108" xfId="20964" applyFont="1" applyFill="1" applyBorder="1" applyAlignment="1">
      <alignment vertical="center"/>
    </xf>
    <xf numFmtId="164" fontId="104" fillId="77" borderId="105" xfId="7" applyNumberFormat="1" applyFont="1" applyFill="1" applyBorder="1" applyAlignment="1">
      <alignment horizontal="right" vertical="center"/>
    </xf>
    <xf numFmtId="0" fontId="109" fillId="3" borderId="104" xfId="20964" applyFont="1" applyFill="1" applyBorder="1" applyAlignment="1">
      <alignment horizontal="center" vertical="center"/>
    </xf>
    <xf numFmtId="0" fontId="110"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09" fillId="70" borderId="104" xfId="20964" applyFont="1" applyFill="1" applyBorder="1" applyAlignment="1">
      <alignment horizontal="center" vertical="center"/>
    </xf>
    <xf numFmtId="164" fontId="105" fillId="3" borderId="106" xfId="7" applyNumberFormat="1" applyFont="1" applyFill="1" applyBorder="1" applyAlignment="1" applyProtection="1">
      <alignment horizontal="right" vertical="center"/>
      <protection locked="0"/>
    </xf>
    <xf numFmtId="0" fontId="110" fillId="3" borderId="106" xfId="20964" applyFont="1" applyFill="1" applyBorder="1" applyAlignment="1">
      <alignment horizontal="center" vertical="center"/>
    </xf>
    <xf numFmtId="0" fontId="45" fillId="3" borderId="108" xfId="20964" applyFont="1" applyFill="1" applyBorder="1" applyAlignment="1">
      <alignment vertical="center"/>
    </xf>
    <xf numFmtId="0" fontId="106"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0" fillId="0" borderId="106" xfId="0" applyFont="1" applyFill="1" applyBorder="1" applyAlignment="1">
      <alignment horizontal="left" vertical="center" wrapText="1"/>
    </xf>
    <xf numFmtId="10" fontId="96"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0"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3" fillId="36" borderId="106" xfId="0" applyNumberFormat="1" applyFont="1" applyFill="1" applyBorder="1" applyAlignment="1">
      <alignment vertical="center" wrapText="1"/>
    </xf>
    <xf numFmtId="3" fontId="103" fillId="0" borderId="106" xfId="0" applyNumberFormat="1" applyFont="1" applyBorder="1" applyAlignment="1">
      <alignment vertical="center" wrapText="1"/>
    </xf>
    <xf numFmtId="3" fontId="103" fillId="0" borderId="106" xfId="0" applyNumberFormat="1" applyFont="1" applyFill="1" applyBorder="1" applyAlignment="1">
      <alignment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1" xfId="0" applyNumberFormat="1" applyFont="1" applyFill="1" applyBorder="1" applyAlignment="1">
      <alignment vertical="center" wrapText="1"/>
    </xf>
    <xf numFmtId="3" fontId="103" fillId="0" borderId="91" xfId="0" applyNumberFormat="1" applyFont="1" applyBorder="1" applyAlignment="1">
      <alignment vertical="center" wrapText="1"/>
    </xf>
    <xf numFmtId="3" fontId="103" fillId="0" borderId="91"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4" fontId="3" fillId="0" borderId="106" xfId="7" applyNumberFormat="1" applyFont="1" applyBorder="1"/>
    <xf numFmtId="164" fontId="3" fillId="0" borderId="88" xfId="7" applyNumberFormat="1" applyFont="1" applyBorder="1"/>
    <xf numFmtId="0" fontId="99" fillId="0" borderId="106" xfId="0" applyFont="1" applyBorder="1" applyAlignment="1">
      <alignment horizontal="left" wrapText="1" indent="2"/>
    </xf>
    <xf numFmtId="169" fontId="9" fillId="37" borderId="106" xfId="20" applyBorder="1"/>
    <xf numFmtId="164"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164" fontId="3" fillId="0" borderId="106" xfId="7" applyNumberFormat="1" applyFont="1" applyFill="1" applyBorder="1"/>
    <xf numFmtId="164" fontId="3" fillId="0" borderId="106" xfId="7" applyNumberFormat="1" applyFont="1" applyFill="1" applyBorder="1" applyAlignment="1">
      <alignment vertical="center"/>
    </xf>
    <xf numFmtId="0" fontId="99"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1" xfId="13" applyFont="1" applyFill="1" applyBorder="1" applyAlignment="1" applyProtection="1">
      <alignment horizontal="left" vertical="center" wrapText="1"/>
      <protection locked="0"/>
    </xf>
    <xf numFmtId="49" fontId="117" fillId="0" borderId="121" xfId="5" applyNumberFormat="1" applyFont="1" applyFill="1" applyBorder="1" applyAlignment="1" applyProtection="1">
      <alignment horizontal="right" vertical="center"/>
      <protection locked="0"/>
    </xf>
    <xf numFmtId="49" fontId="118" fillId="0" borderId="121" xfId="5" applyNumberFormat="1" applyFont="1" applyFill="1" applyBorder="1" applyAlignment="1" applyProtection="1">
      <alignment horizontal="right" vertical="center"/>
      <protection locked="0"/>
    </xf>
    <xf numFmtId="0" fontId="113" fillId="0" borderId="121" xfId="0" applyFont="1" applyFill="1" applyBorder="1"/>
    <xf numFmtId="166" fontId="112" fillId="0" borderId="121" xfId="20965" applyFont="1" applyFill="1" applyBorder="1"/>
    <xf numFmtId="49" fontId="117" fillId="0" borderId="121" xfId="5" applyNumberFormat="1" applyFont="1" applyFill="1" applyBorder="1" applyAlignment="1" applyProtection="1">
      <alignment horizontal="right" vertical="center" wrapText="1"/>
      <protection locked="0"/>
    </xf>
    <xf numFmtId="49" fontId="118" fillId="0" borderId="121" xfId="5" applyNumberFormat="1" applyFont="1" applyFill="1" applyBorder="1" applyAlignment="1" applyProtection="1">
      <alignment horizontal="right" vertical="center" wrapText="1"/>
      <protection locked="0"/>
    </xf>
    <xf numFmtId="0" fontId="113" fillId="0" borderId="0" xfId="0" applyFont="1" applyFill="1"/>
    <xf numFmtId="0" fontId="112" fillId="0" borderId="121" xfId="0" applyNumberFormat="1" applyFont="1" applyFill="1" applyBorder="1" applyAlignment="1">
      <alignment horizontal="left" vertical="center" wrapText="1"/>
    </xf>
    <xf numFmtId="0" fontId="116" fillId="0" borderId="121" xfId="0" applyFont="1" applyFill="1" applyBorder="1"/>
    <xf numFmtId="0" fontId="113" fillId="0" borderId="0" xfId="0" applyFont="1" applyFill="1" applyBorder="1"/>
    <xf numFmtId="0" fontId="115" fillId="0" borderId="121" xfId="0" applyFont="1" applyFill="1" applyBorder="1" applyAlignment="1">
      <alignment horizontal="left" indent="1"/>
    </xf>
    <xf numFmtId="0" fontId="115" fillId="0" borderId="121" xfId="0" applyFont="1" applyFill="1" applyBorder="1" applyAlignment="1">
      <alignment horizontal="left" wrapText="1" indent="1"/>
    </xf>
    <xf numFmtId="0" fontId="112" fillId="0" borderId="121" xfId="0" applyFont="1" applyFill="1" applyBorder="1" applyAlignment="1">
      <alignment horizontal="left" indent="1"/>
    </xf>
    <xf numFmtId="0" fontId="112" fillId="0" borderId="121" xfId="0" applyNumberFormat="1" applyFont="1" applyFill="1" applyBorder="1" applyAlignment="1">
      <alignment horizontal="left" indent="1"/>
    </xf>
    <xf numFmtId="0" fontId="112" fillId="0" borderId="121" xfId="0" applyFont="1" applyFill="1" applyBorder="1" applyAlignment="1">
      <alignment horizontal="left" wrapText="1" indent="2"/>
    </xf>
    <xf numFmtId="0" fontId="115" fillId="0" borderId="121" xfId="0" applyFont="1" applyFill="1" applyBorder="1" applyAlignment="1">
      <alignment horizontal="left" vertical="center" indent="1"/>
    </xf>
    <xf numFmtId="0" fontId="113" fillId="0" borderId="121" xfId="0" applyFont="1" applyFill="1" applyBorder="1" applyAlignment="1">
      <alignment horizontal="left" wrapText="1"/>
    </xf>
    <xf numFmtId="0" fontId="113" fillId="0" borderId="121" xfId="0" applyFont="1" applyFill="1" applyBorder="1" applyAlignment="1">
      <alignment horizontal="left" wrapText="1" indent="2"/>
    </xf>
    <xf numFmtId="49" fontId="113" fillId="0" borderId="121" xfId="0" applyNumberFormat="1" applyFont="1" applyFill="1" applyBorder="1" applyAlignment="1">
      <alignment horizontal="left" indent="3"/>
    </xf>
    <xf numFmtId="49" fontId="113" fillId="0" borderId="121" xfId="0" applyNumberFormat="1" applyFont="1" applyFill="1" applyBorder="1" applyAlignment="1">
      <alignment horizontal="left" indent="1"/>
    </xf>
    <xf numFmtId="49" fontId="113" fillId="0" borderId="121" xfId="0" applyNumberFormat="1" applyFont="1" applyFill="1" applyBorder="1" applyAlignment="1">
      <alignment horizontal="left" vertical="top" wrapText="1" indent="2"/>
    </xf>
    <xf numFmtId="49" fontId="113" fillId="0" borderId="121" xfId="0" applyNumberFormat="1" applyFont="1" applyFill="1" applyBorder="1" applyAlignment="1">
      <alignment horizontal="left" wrapText="1" indent="3"/>
    </xf>
    <xf numFmtId="49" fontId="113" fillId="0" borderId="121" xfId="0" applyNumberFormat="1" applyFont="1" applyFill="1" applyBorder="1" applyAlignment="1">
      <alignment horizontal="left" wrapText="1" indent="2"/>
    </xf>
    <xf numFmtId="0" fontId="113" fillId="0" borderId="121" xfId="0" applyNumberFormat="1" applyFont="1" applyFill="1" applyBorder="1" applyAlignment="1">
      <alignment horizontal="left" wrapText="1" indent="1"/>
    </xf>
    <xf numFmtId="49" fontId="113" fillId="0" borderId="121"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22" xfId="0" applyFont="1" applyFill="1" applyBorder="1" applyAlignment="1">
      <alignment horizontal="center" vertical="center" wrapText="1"/>
    </xf>
    <xf numFmtId="0" fontId="115" fillId="0" borderId="121" xfId="0" applyNumberFormat="1" applyFont="1" applyFill="1" applyBorder="1" applyAlignment="1">
      <alignment horizontal="left" vertical="center" wrapText="1"/>
    </xf>
    <xf numFmtId="0" fontId="113" fillId="0" borderId="121" xfId="0" applyFont="1" applyFill="1" applyBorder="1" applyAlignment="1">
      <alignment horizontal="left" indent="1"/>
    </xf>
    <xf numFmtId="0" fontId="6" fillId="0" borderId="121" xfId="17" applyBorder="1" applyAlignment="1" applyProtection="1"/>
    <xf numFmtId="0" fontId="116" fillId="0" borderId="121"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21"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1" xfId="0" applyFont="1" applyFill="1" applyBorder="1" applyAlignment="1">
      <alignment horizontal="center" vertical="center"/>
    </xf>
    <xf numFmtId="0" fontId="113" fillId="0" borderId="121" xfId="0" applyFont="1" applyFill="1" applyBorder="1" applyAlignment="1">
      <alignment horizontal="center" vertical="center" wrapText="1"/>
    </xf>
    <xf numFmtId="0" fontId="116" fillId="0" borderId="0" xfId="0" applyFont="1" applyFill="1"/>
    <xf numFmtId="0" fontId="113" fillId="0" borderId="121" xfId="0" applyFont="1" applyFill="1" applyBorder="1" applyAlignment="1">
      <alignment wrapText="1"/>
    </xf>
    <xf numFmtId="0" fontId="113" fillId="0" borderId="121"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1" xfId="0" applyNumberFormat="1" applyFont="1" applyFill="1" applyBorder="1" applyAlignment="1">
      <alignment horizontal="center" vertical="center" wrapText="1"/>
    </xf>
    <xf numFmtId="0" fontId="113" fillId="0" borderId="121" xfId="0" applyFont="1" applyFill="1" applyBorder="1" applyAlignment="1">
      <alignment horizontal="center"/>
    </xf>
    <xf numFmtId="0" fontId="113" fillId="0" borderId="7" xfId="0" applyFont="1" applyFill="1" applyBorder="1"/>
    <xf numFmtId="0" fontId="113" fillId="0" borderId="121" xfId="0" applyFont="1" applyFill="1" applyBorder="1" applyAlignment="1">
      <alignment horizontal="left" indent="2"/>
    </xf>
    <xf numFmtId="0" fontId="113" fillId="0" borderId="121"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1" xfId="0" applyFont="1" applyFill="1" applyBorder="1" applyAlignment="1">
      <alignment horizontal="center" vertical="center" wrapText="1"/>
    </xf>
    <xf numFmtId="0" fontId="0" fillId="0" borderId="121" xfId="0" applyBorder="1" applyAlignment="1">
      <alignment horizontal="left" indent="2"/>
    </xf>
    <xf numFmtId="0" fontId="0" fillId="0" borderId="121" xfId="0" applyBorder="1"/>
    <xf numFmtId="0" fontId="0" fillId="0" borderId="122" xfId="0" applyBorder="1" applyAlignment="1">
      <alignment horizontal="left" indent="2"/>
    </xf>
    <xf numFmtId="0" fontId="0" fillId="0" borderId="122" xfId="0" applyBorder="1"/>
    <xf numFmtId="0" fontId="0" fillId="0" borderId="121" xfId="0" applyFill="1" applyBorder="1" applyAlignment="1">
      <alignment horizontal="left" indent="2"/>
    </xf>
    <xf numFmtId="0" fontId="123" fillId="0" borderId="128" xfId="0" applyNumberFormat="1" applyFont="1" applyFill="1" applyBorder="1" applyAlignment="1">
      <alignment vertical="center" wrapText="1" readingOrder="1"/>
    </xf>
    <xf numFmtId="0" fontId="123" fillId="0" borderId="129" xfId="0" applyNumberFormat="1" applyFont="1" applyFill="1" applyBorder="1" applyAlignment="1">
      <alignment vertical="center" wrapText="1" readingOrder="1"/>
    </xf>
    <xf numFmtId="0" fontId="123" fillId="0" borderId="129" xfId="0" applyNumberFormat="1" applyFont="1" applyFill="1" applyBorder="1" applyAlignment="1">
      <alignment horizontal="left" vertical="center" wrapText="1" indent="1" readingOrder="1"/>
    </xf>
    <xf numFmtId="0" fontId="123" fillId="0" borderId="130" xfId="0" applyNumberFormat="1" applyFont="1" applyFill="1" applyBorder="1" applyAlignment="1">
      <alignment vertical="center" wrapText="1" readingOrder="1"/>
    </xf>
    <xf numFmtId="0" fontId="124" fillId="0" borderId="121" xfId="0" applyNumberFormat="1" applyFont="1" applyFill="1" applyBorder="1" applyAlignment="1">
      <alignment vertical="center" wrapText="1" readingOrder="1"/>
    </xf>
    <xf numFmtId="0" fontId="113" fillId="0" borderId="122" xfId="0" applyFont="1" applyFill="1" applyBorder="1" applyAlignment="1">
      <alignment horizontal="center" vertical="center" wrapText="1"/>
    </xf>
    <xf numFmtId="0" fontId="0" fillId="0" borderId="7" xfId="0" applyBorder="1"/>
    <xf numFmtId="0" fontId="121" fillId="0" borderId="121" xfId="0" applyFont="1" applyBorder="1"/>
    <xf numFmtId="0" fontId="121" fillId="0" borderId="122" xfId="0" applyFont="1" applyBorder="1"/>
    <xf numFmtId="0" fontId="113" fillId="0" borderId="113" xfId="0" applyFont="1" applyFill="1" applyBorder="1" applyAlignment="1">
      <alignment horizontal="center" vertical="center" wrapText="1"/>
    </xf>
    <xf numFmtId="0" fontId="0" fillId="0" borderId="121" xfId="0" applyBorder="1" applyAlignment="1">
      <alignment horizontal="left" indent="3"/>
    </xf>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9" fontId="3" fillId="0" borderId="101" xfId="20962" applyFont="1" applyFill="1" applyBorder="1" applyAlignment="1">
      <alignment vertical="center"/>
    </xf>
    <xf numFmtId="9" fontId="3" fillId="0" borderId="102" xfId="20962" applyFont="1" applyFill="1" applyBorder="1" applyAlignment="1">
      <alignment vertical="center"/>
    </xf>
    <xf numFmtId="14" fontId="85" fillId="0" borderId="0" xfId="0" applyNumberFormat="1" applyFont="1"/>
    <xf numFmtId="0" fontId="2" fillId="0" borderId="123" xfId="0" applyFont="1" applyBorder="1" applyAlignment="1">
      <alignment wrapText="1"/>
    </xf>
    <xf numFmtId="0" fontId="84" fillId="0" borderId="91" xfId="0" applyFont="1" applyBorder="1" applyAlignment="1"/>
    <xf numFmtId="0" fontId="2" fillId="0" borderId="121" xfId="0" applyFont="1" applyBorder="1" applyAlignment="1">
      <alignment wrapText="1"/>
    </xf>
    <xf numFmtId="0" fontId="84" fillId="0" borderId="88" xfId="0" applyFont="1" applyBorder="1" applyAlignment="1"/>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2" fillId="0" borderId="91" xfId="0" applyFont="1" applyBorder="1" applyAlignment="1"/>
    <xf numFmtId="0" fontId="2" fillId="0" borderId="91" xfId="0" applyFont="1" applyBorder="1" applyAlignment="1">
      <alignment wrapText="1"/>
    </xf>
    <xf numFmtId="10" fontId="84" fillId="0" borderId="91" xfId="20962" applyNumberFormat="1" applyFont="1" applyBorder="1" applyAlignment="1"/>
    <xf numFmtId="169" fontId="9" fillId="37" borderId="0" xfId="20" applyFont="1" applyBorder="1"/>
    <xf numFmtId="10" fontId="94" fillId="2" borderId="25" xfId="20962" applyNumberFormat="1" applyFont="1" applyFill="1" applyBorder="1" applyAlignment="1" applyProtection="1">
      <alignment vertical="center"/>
      <protection locked="0"/>
    </xf>
    <xf numFmtId="10" fontId="100" fillId="0" borderId="121" xfId="20962" applyNumberFormat="1" applyFont="1" applyFill="1" applyBorder="1" applyAlignment="1">
      <alignment horizontal="left" vertical="center" wrapText="1"/>
    </xf>
    <xf numFmtId="164" fontId="3" fillId="0" borderId="88" xfId="7" applyNumberFormat="1" applyFont="1" applyFill="1" applyBorder="1" applyAlignment="1">
      <alignment horizontal="right" vertical="center" wrapText="1"/>
    </xf>
    <xf numFmtId="164" fontId="4" fillId="36" borderId="88" xfId="7" applyNumberFormat="1" applyFont="1" applyFill="1" applyBorder="1" applyAlignment="1">
      <alignment horizontal="left" vertical="center" wrapText="1"/>
    </xf>
    <xf numFmtId="164" fontId="4" fillId="36" borderId="88"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93" fontId="126" fillId="0" borderId="34" xfId="0" applyNumberFormat="1" applyFont="1" applyBorder="1" applyAlignment="1">
      <alignment vertical="center"/>
    </xf>
    <xf numFmtId="193" fontId="126" fillId="0" borderId="13" xfId="0" applyNumberFormat="1" applyFont="1" applyBorder="1" applyAlignment="1">
      <alignment vertical="center"/>
    </xf>
    <xf numFmtId="193" fontId="127" fillId="0" borderId="13" xfId="0" applyNumberFormat="1" applyFont="1" applyBorder="1" applyAlignment="1">
      <alignment vertical="center"/>
    </xf>
    <xf numFmtId="193" fontId="128" fillId="36" borderId="13" xfId="0" applyNumberFormat="1" applyFont="1" applyFill="1" applyBorder="1" applyAlignment="1">
      <alignment vertical="center"/>
    </xf>
    <xf numFmtId="193" fontId="128" fillId="36" borderId="16" xfId="0" applyNumberFormat="1" applyFont="1" applyFill="1" applyBorder="1" applyAlignment="1">
      <alignment vertical="center"/>
    </xf>
    <xf numFmtId="193" fontId="126" fillId="0" borderId="17" xfId="0" applyNumberFormat="1" applyFont="1" applyBorder="1" applyAlignment="1">
      <alignment vertical="center"/>
    </xf>
    <xf numFmtId="193" fontId="126" fillId="0" borderId="131" xfId="0" applyNumberFormat="1" applyFont="1" applyBorder="1" applyAlignment="1">
      <alignment vertical="center"/>
    </xf>
    <xf numFmtId="193" fontId="126" fillId="0" borderId="14" xfId="0" applyNumberFormat="1" applyFont="1" applyBorder="1" applyAlignment="1">
      <alignment vertical="center"/>
    </xf>
    <xf numFmtId="0" fontId="84" fillId="0" borderId="132" xfId="0" applyFont="1" applyBorder="1" applyAlignment="1">
      <alignment wrapText="1"/>
    </xf>
    <xf numFmtId="193" fontId="126" fillId="0" borderId="13" xfId="0" applyNumberFormat="1" applyFont="1" applyBorder="1" applyAlignment="1">
      <alignment horizontal="right" vertical="center"/>
    </xf>
    <xf numFmtId="0" fontId="84" fillId="0" borderId="94" xfId="0" applyFont="1" applyBorder="1" applyAlignment="1">
      <alignment horizontal="center"/>
    </xf>
    <xf numFmtId="193" fontId="3" fillId="0" borderId="121" xfId="0" applyNumberFormat="1" applyFont="1" applyBorder="1"/>
    <xf numFmtId="193" fontId="3" fillId="0" borderId="121" xfId="0" applyNumberFormat="1" applyFont="1" applyFill="1" applyBorder="1"/>
    <xf numFmtId="193" fontId="3" fillId="0" borderId="123" xfId="0" applyNumberFormat="1" applyFont="1" applyBorder="1"/>
    <xf numFmtId="193" fontId="3" fillId="0" borderId="123" xfId="0" applyNumberFormat="1" applyFont="1" applyFill="1" applyBorder="1"/>
    <xf numFmtId="9" fontId="3" fillId="0" borderId="88" xfId="20962" applyFont="1" applyBorder="1"/>
    <xf numFmtId="193" fontId="94" fillId="3" borderId="121" xfId="5" applyNumberFormat="1" applyFont="1" applyFill="1" applyBorder="1" applyProtection="1">
      <protection locked="0"/>
    </xf>
    <xf numFmtId="10" fontId="105" fillId="0" borderId="106" xfId="20962" applyNumberFormat="1" applyFont="1" applyFill="1" applyBorder="1" applyAlignment="1" applyProtection="1">
      <alignment horizontal="right" vertical="center"/>
      <protection locked="0"/>
    </xf>
    <xf numFmtId="164" fontId="116" fillId="0" borderId="121" xfId="7" applyNumberFormat="1" applyFont="1" applyFill="1" applyBorder="1"/>
    <xf numFmtId="164" fontId="116" fillId="0" borderId="121" xfId="7" applyNumberFormat="1" applyFont="1" applyBorder="1"/>
    <xf numFmtId="164" fontId="113" fillId="0" borderId="121" xfId="7" applyNumberFormat="1" applyFont="1" applyBorder="1"/>
    <xf numFmtId="164" fontId="113" fillId="0" borderId="121" xfId="7" applyNumberFormat="1" applyFont="1" applyFill="1" applyBorder="1"/>
    <xf numFmtId="164" fontId="113" fillId="0" borderId="0" xfId="7" applyNumberFormat="1" applyFont="1"/>
    <xf numFmtId="164" fontId="113" fillId="0" borderId="0" xfId="7" applyNumberFormat="1" applyFont="1" applyFill="1"/>
    <xf numFmtId="164" fontId="113" fillId="79" borderId="121" xfId="7" applyNumberFormat="1" applyFont="1" applyFill="1" applyBorder="1"/>
    <xf numFmtId="164" fontId="116" fillId="79" borderId="121" xfId="7" applyNumberFormat="1" applyFont="1" applyFill="1" applyBorder="1"/>
    <xf numFmtId="164" fontId="116" fillId="81" borderId="121" xfId="7" applyNumberFormat="1" applyFont="1" applyFill="1" applyBorder="1"/>
    <xf numFmtId="164" fontId="113" fillId="0" borderId="121" xfId="7" applyNumberFormat="1" applyFont="1" applyBorder="1" applyAlignment="1">
      <alignment horizontal="left" indent="1"/>
    </xf>
    <xf numFmtId="164" fontId="113" fillId="80" borderId="121" xfId="7" applyNumberFormat="1" applyFont="1" applyFill="1" applyBorder="1"/>
    <xf numFmtId="164" fontId="112" fillId="0" borderId="121" xfId="7" applyNumberFormat="1" applyFont="1" applyFill="1" applyBorder="1"/>
    <xf numFmtId="43" fontId="113" fillId="0" borderId="121" xfId="7" applyFont="1" applyFill="1" applyBorder="1"/>
    <xf numFmtId="193" fontId="94" fillId="2" borderId="133" xfId="0" applyNumberFormat="1" applyFont="1" applyFill="1" applyBorder="1" applyAlignment="1" applyProtection="1">
      <alignment vertical="center"/>
      <protection locked="0"/>
    </xf>
    <xf numFmtId="193" fontId="94" fillId="0" borderId="134" xfId="7" applyNumberFormat="1" applyFont="1" applyFill="1" applyBorder="1" applyAlignment="1" applyProtection="1">
      <alignment horizontal="right"/>
    </xf>
    <xf numFmtId="193" fontId="94" fillId="36" borderId="134" xfId="7" applyNumberFormat="1" applyFont="1" applyFill="1" applyBorder="1" applyAlignment="1" applyProtection="1">
      <alignment horizontal="right"/>
    </xf>
    <xf numFmtId="193" fontId="94" fillId="0" borderId="135" xfId="0" applyNumberFormat="1" applyFont="1" applyFill="1" applyBorder="1" applyAlignment="1" applyProtection="1">
      <alignment horizontal="right"/>
    </xf>
    <xf numFmtId="193" fontId="94" fillId="0" borderId="134" xfId="0" applyNumberFormat="1" applyFont="1" applyFill="1" applyBorder="1" applyAlignment="1" applyProtection="1">
      <alignment horizontal="right"/>
    </xf>
    <xf numFmtId="193" fontId="94" fillId="36" borderId="136" xfId="0" applyNumberFormat="1" applyFont="1" applyFill="1" applyBorder="1" applyAlignment="1" applyProtection="1">
      <alignment horizontal="right"/>
    </xf>
    <xf numFmtId="193" fontId="94" fillId="0" borderId="134" xfId="7" applyNumberFormat="1" applyFont="1" applyFill="1" applyBorder="1" applyAlignment="1" applyProtection="1">
      <alignment horizontal="right"/>
      <protection locked="0"/>
    </xf>
    <xf numFmtId="193" fontId="94" fillId="0" borderId="135" xfId="0" applyNumberFormat="1" applyFont="1" applyFill="1" applyBorder="1" applyAlignment="1" applyProtection="1">
      <alignment horizontal="right"/>
      <protection locked="0"/>
    </xf>
    <xf numFmtId="193" fontId="94" fillId="0" borderId="134" xfId="0" applyNumberFormat="1" applyFont="1" applyFill="1" applyBorder="1" applyAlignment="1" applyProtection="1">
      <alignment horizontal="right"/>
      <protection locked="0"/>
    </xf>
    <xf numFmtId="193" fontId="94" fillId="0" borderId="136"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9" fillId="0" borderId="134" xfId="0" applyNumberFormat="1" applyFont="1" applyFill="1" applyBorder="1" applyAlignment="1" applyProtection="1">
      <alignment horizontal="right"/>
      <protection locked="0"/>
    </xf>
    <xf numFmtId="193" fontId="94" fillId="36" borderId="136" xfId="7" applyNumberFormat="1" applyFont="1" applyFill="1" applyBorder="1" applyAlignment="1" applyProtection="1">
      <alignment horizontal="right"/>
    </xf>
    <xf numFmtId="193" fontId="129" fillId="36" borderId="134" xfId="0" applyNumberFormat="1" applyFont="1" applyFill="1" applyBorder="1" applyAlignment="1">
      <alignment horizontal="right"/>
    </xf>
    <xf numFmtId="193" fontId="94" fillId="0" borderId="136" xfId="7" applyNumberFormat="1" applyFont="1" applyFill="1" applyBorder="1" applyAlignment="1" applyProtection="1">
      <alignment horizontal="right"/>
    </xf>
    <xf numFmtId="193" fontId="130" fillId="0" borderId="134" xfId="0" applyNumberFormat="1" applyFont="1" applyFill="1" applyBorder="1" applyAlignment="1">
      <alignment horizontal="center"/>
    </xf>
    <xf numFmtId="193" fontId="130" fillId="0" borderId="136" xfId="0" applyNumberFormat="1" applyFont="1" applyFill="1" applyBorder="1" applyAlignment="1">
      <alignment horizontal="center"/>
    </xf>
    <xf numFmtId="193" fontId="129" fillId="36" borderId="134" xfId="0" applyNumberFormat="1" applyFont="1" applyFill="1" applyBorder="1" applyAlignment="1" applyProtection="1">
      <alignment horizontal="right"/>
    </xf>
    <xf numFmtId="193" fontId="129" fillId="0" borderId="136" xfId="0" applyNumberFormat="1" applyFont="1" applyFill="1" applyBorder="1" applyAlignment="1" applyProtection="1">
      <alignment horizontal="right"/>
      <protection locked="0"/>
    </xf>
    <xf numFmtId="193" fontId="129" fillId="0" borderId="134" xfId="0" applyNumberFormat="1" applyFont="1" applyFill="1" applyBorder="1" applyAlignment="1" applyProtection="1">
      <alignment horizontal="right" indent="1"/>
      <protection locked="0"/>
    </xf>
    <xf numFmtId="193" fontId="94" fillId="36" borderId="134" xfId="7" applyNumberFormat="1" applyFont="1" applyFill="1" applyBorder="1" applyAlignment="1" applyProtection="1"/>
    <xf numFmtId="193" fontId="129" fillId="0" borderId="134" xfId="0" applyNumberFormat="1" applyFont="1" applyFill="1" applyBorder="1" applyAlignment="1" applyProtection="1">
      <protection locked="0"/>
    </xf>
    <xf numFmtId="193" fontId="94" fillId="36" borderId="136" xfId="7" applyNumberFormat="1" applyFont="1" applyFill="1" applyBorder="1" applyAlignment="1" applyProtection="1"/>
    <xf numFmtId="193" fontId="129" fillId="0" borderId="134" xfId="0" applyNumberFormat="1" applyFont="1" applyFill="1" applyBorder="1" applyAlignment="1" applyProtection="1">
      <alignment horizontal="right" vertical="center"/>
      <protection locked="0"/>
    </xf>
    <xf numFmtId="193" fontId="129"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0" fontId="2" fillId="0" borderId="137" xfId="0" applyFont="1" applyBorder="1" applyAlignment="1">
      <alignment wrapText="1"/>
    </xf>
    <xf numFmtId="0" fontId="2" fillId="0" borderId="138" xfId="0" applyFont="1" applyBorder="1" applyAlignment="1"/>
    <xf numFmtId="164" fontId="4" fillId="0" borderId="136" xfId="20966" applyNumberFormat="1" applyFont="1" applyBorder="1"/>
    <xf numFmtId="164" fontId="88" fillId="0" borderId="0" xfId="7" applyNumberFormat="1" applyFont="1"/>
    <xf numFmtId="164" fontId="88" fillId="0" borderId="0" xfId="0" applyNumberFormat="1" applyFont="1"/>
    <xf numFmtId="43" fontId="88" fillId="0" borderId="0" xfId="0" applyNumberFormat="1" applyFont="1"/>
    <xf numFmtId="164" fontId="113" fillId="0" borderId="0" xfId="0" applyNumberFormat="1" applyFont="1" applyFill="1" applyBorder="1"/>
    <xf numFmtId="43" fontId="113" fillId="0" borderId="0" xfId="0" applyNumberFormat="1" applyFont="1" applyFill="1"/>
    <xf numFmtId="193" fontId="96" fillId="0" borderId="134" xfId="0" applyNumberFormat="1" applyFont="1" applyFill="1" applyBorder="1" applyAlignment="1" applyProtection="1">
      <alignment vertical="center" wrapText="1"/>
      <protection locked="0"/>
    </xf>
    <xf numFmtId="193" fontId="3" fillId="0" borderId="134" xfId="0" applyNumberFormat="1" applyFont="1" applyFill="1" applyBorder="1" applyAlignment="1" applyProtection="1">
      <alignment vertical="center" wrapText="1"/>
      <protection locked="0"/>
    </xf>
    <xf numFmtId="193" fontId="96" fillId="0" borderId="134" xfId="0" applyNumberFormat="1" applyFont="1" applyFill="1" applyBorder="1" applyAlignment="1" applyProtection="1">
      <alignment horizontal="right" vertical="center" wrapText="1"/>
      <protection locked="0"/>
    </xf>
    <xf numFmtId="10" fontId="96" fillId="0" borderId="134" xfId="20962" applyNumberFormat="1" applyFont="1" applyBorder="1" applyAlignment="1" applyProtection="1">
      <alignment vertical="center" wrapText="1"/>
      <protection locked="0"/>
    </xf>
    <xf numFmtId="10" fontId="94" fillId="2" borderId="134" xfId="20962" applyNumberFormat="1" applyFont="1" applyFill="1" applyBorder="1" applyAlignment="1" applyProtection="1">
      <alignment vertical="center"/>
      <protection locked="0"/>
    </xf>
    <xf numFmtId="193" fontId="94" fillId="2" borderId="134" xfId="0" applyNumberFormat="1" applyFont="1" applyFill="1" applyBorder="1" applyAlignment="1" applyProtection="1">
      <alignment vertical="center"/>
      <protection locked="0"/>
    </xf>
    <xf numFmtId="14" fontId="84" fillId="0" borderId="0" xfId="0" applyNumberFormat="1" applyFont="1" applyFill="1" applyAlignment="1">
      <alignment horizontal="left"/>
    </xf>
    <xf numFmtId="164" fontId="113" fillId="0" borderId="0" xfId="0" applyNumberFormat="1" applyFont="1" applyFill="1"/>
    <xf numFmtId="164" fontId="113" fillId="0" borderId="134" xfId="7" applyNumberFormat="1" applyFont="1" applyBorder="1"/>
    <xf numFmtId="164" fontId="113" fillId="0" borderId="134" xfId="7" applyNumberFormat="1" applyFont="1" applyFill="1" applyBorder="1"/>
    <xf numFmtId="164" fontId="116" fillId="0" borderId="134" xfId="7" applyNumberFormat="1" applyFont="1" applyBorder="1"/>
    <xf numFmtId="164" fontId="116" fillId="81" borderId="134" xfId="7" applyNumberFormat="1" applyFont="1" applyFill="1" applyBorder="1"/>
    <xf numFmtId="164" fontId="113" fillId="0" borderId="134" xfId="7" applyNumberFormat="1" applyFont="1" applyBorder="1" applyAlignment="1">
      <alignment horizontal="left" indent="1"/>
    </xf>
    <xf numFmtId="164" fontId="113" fillId="0" borderId="134" xfId="7" applyNumberFormat="1" applyFont="1" applyFill="1" applyBorder="1" applyAlignment="1">
      <alignment horizontal="left" indent="1"/>
    </xf>
    <xf numFmtId="164" fontId="116" fillId="0" borderId="7" xfId="7" applyNumberFormat="1" applyFont="1" applyFill="1" applyBorder="1"/>
    <xf numFmtId="164" fontId="84" fillId="0" borderId="22" xfId="7" applyNumberFormat="1" applyFont="1" applyBorder="1" applyAlignment="1"/>
    <xf numFmtId="164" fontId="84" fillId="0" borderId="22" xfId="7" applyNumberFormat="1" applyFont="1" applyBorder="1" applyAlignment="1">
      <alignment wrapText="1"/>
    </xf>
    <xf numFmtId="164" fontId="131" fillId="0" borderId="22" xfId="7" applyNumberFormat="1" applyFont="1" applyBorder="1" applyAlignment="1">
      <alignment wrapText="1"/>
    </xf>
    <xf numFmtId="164" fontId="0" fillId="0" borderId="0" xfId="0" applyNumberFormat="1"/>
    <xf numFmtId="164" fontId="116" fillId="82" borderId="121" xfId="7" applyNumberFormat="1" applyFont="1" applyFill="1" applyBorder="1"/>
    <xf numFmtId="164" fontId="115" fillId="0" borderId="121" xfId="7" applyNumberFormat="1" applyFont="1" applyFill="1" applyBorder="1"/>
    <xf numFmtId="164" fontId="116" fillId="0" borderId="134" xfId="7" applyNumberFormat="1" applyFont="1" applyFill="1" applyBorder="1"/>
    <xf numFmtId="164" fontId="116" fillId="0" borderId="121" xfId="7" applyNumberFormat="1" applyFont="1" applyFill="1" applyBorder="1" applyAlignment="1">
      <alignment horizontal="left" indent="1"/>
    </xf>
    <xf numFmtId="164" fontId="116" fillId="0" borderId="121" xfId="7" applyNumberFormat="1" applyFont="1" applyFill="1" applyBorder="1" applyAlignment="1">
      <alignment horizontal="left" indent="2"/>
    </xf>
    <xf numFmtId="164" fontId="116" fillId="0" borderId="121" xfId="7" applyNumberFormat="1" applyFont="1" applyFill="1" applyBorder="1" applyAlignment="1">
      <alignment horizontal="left" indent="3"/>
    </xf>
    <xf numFmtId="164" fontId="116" fillId="0" borderId="121" xfId="7" applyNumberFormat="1" applyFont="1" applyFill="1" applyBorder="1" applyAlignment="1">
      <alignment horizontal="left" vertical="top" wrapText="1" indent="2"/>
    </xf>
    <xf numFmtId="164" fontId="116" fillId="0" borderId="121" xfId="7" applyNumberFormat="1" applyFont="1" applyFill="1" applyBorder="1" applyAlignment="1">
      <alignment horizontal="left" wrapText="1" indent="3"/>
    </xf>
    <xf numFmtId="164" fontId="116" fillId="0" borderId="121" xfId="7" applyNumberFormat="1" applyFont="1" applyFill="1" applyBorder="1" applyAlignment="1">
      <alignment horizontal="left" wrapText="1" indent="2"/>
    </xf>
    <xf numFmtId="164" fontId="116" fillId="0" borderId="121" xfId="7" applyNumberFormat="1" applyFont="1" applyFill="1" applyBorder="1" applyAlignment="1">
      <alignment horizontal="left" wrapText="1" indent="1"/>
    </xf>
    <xf numFmtId="164" fontId="112" fillId="0" borderId="121" xfId="7" applyNumberFormat="1" applyFont="1" applyFill="1" applyBorder="1" applyAlignment="1">
      <alignment horizontal="left" vertical="center" wrapText="1"/>
    </xf>
    <xf numFmtId="164" fontId="113" fillId="0" borderId="121" xfId="7" applyNumberFormat="1" applyFont="1" applyFill="1" applyBorder="1" applyAlignment="1">
      <alignment wrapText="1"/>
    </xf>
    <xf numFmtId="164" fontId="113" fillId="0" borderId="121" xfId="7" applyNumberFormat="1" applyFont="1" applyFill="1" applyBorder="1" applyAlignment="1">
      <alignment horizontal="center" vertical="center" wrapText="1"/>
    </xf>
    <xf numFmtId="164" fontId="115" fillId="0" borderId="121" xfId="7" applyNumberFormat="1" applyFont="1" applyFill="1" applyBorder="1" applyAlignment="1">
      <alignment horizontal="left" vertical="center" wrapText="1"/>
    </xf>
    <xf numFmtId="3" fontId="113" fillId="0" borderId="0" xfId="0" applyNumberFormat="1" applyFont="1" applyFill="1"/>
    <xf numFmtId="193" fontId="85" fillId="0" borderId="0" xfId="0" applyNumberFormat="1" applyFont="1"/>
    <xf numFmtId="14" fontId="2" fillId="0" borderId="0" xfId="0" applyNumberFormat="1" applyFont="1" applyFill="1" applyAlignment="1">
      <alignment horizontal="left"/>
    </xf>
    <xf numFmtId="164" fontId="3" fillId="0" borderId="0" xfId="0" applyNumberFormat="1" applyFont="1"/>
    <xf numFmtId="43" fontId="3" fillId="0" borderId="29" xfId="7" applyNumberFormat="1" applyFont="1" applyFill="1" applyBorder="1" applyAlignment="1">
      <alignment vertical="center"/>
    </xf>
    <xf numFmtId="10" fontId="100" fillId="0" borderId="0" xfId="0" applyNumberFormat="1" applyFont="1" applyFill="1" applyAlignment="1">
      <alignment horizontal="left" vertical="center"/>
    </xf>
    <xf numFmtId="0" fontId="93" fillId="0" borderId="72" xfId="0" applyFont="1" applyBorder="1" applyAlignment="1">
      <alignment horizontal="left" wrapText="1"/>
    </xf>
    <xf numFmtId="0" fontId="93"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8" xfId="13" applyFont="1" applyFill="1" applyBorder="1" applyAlignment="1" applyProtection="1">
      <alignment horizontal="center" vertical="center" wrapText="1"/>
      <protection locked="0"/>
    </xf>
    <xf numFmtId="0" fontId="98"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9"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6" fillId="0" borderId="113" xfId="0" applyFont="1" applyFill="1" applyBorder="1" applyAlignment="1">
      <alignment horizontal="center"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92"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20" fillId="0" borderId="121" xfId="0" applyFont="1" applyFill="1" applyBorder="1" applyAlignment="1">
      <alignment horizontal="center" vertical="center"/>
    </xf>
    <xf numFmtId="0" fontId="120" fillId="0" borderId="113" xfId="0" applyFont="1" applyFill="1" applyBorder="1" applyAlignment="1">
      <alignment horizontal="center" vertical="center"/>
    </xf>
    <xf numFmtId="0" fontId="120" fillId="0" borderId="115" xfId="0" applyFont="1" applyFill="1" applyBorder="1" applyAlignment="1">
      <alignment horizontal="center" vertical="center"/>
    </xf>
    <xf numFmtId="0" fontId="120" fillId="0" borderId="92"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21"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13" xfId="0" applyFont="1" applyFill="1" applyBorder="1" applyAlignment="1">
      <alignment horizontal="center" vertical="top" wrapText="1"/>
    </xf>
    <xf numFmtId="0" fontId="116" fillId="0" borderId="115"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2"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23"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13" xfId="0" applyFont="1" applyFill="1" applyBorder="1" applyAlignment="1">
      <alignment horizontal="center" vertical="top" wrapText="1"/>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6" xfId="0" applyNumberFormat="1" applyFont="1" applyFill="1" applyBorder="1" applyAlignment="1">
      <alignment horizontal="left" vertical="top" wrapText="1"/>
    </xf>
    <xf numFmtId="0" fontId="115" fillId="0" borderId="127" xfId="0" applyNumberFormat="1" applyFont="1" applyFill="1" applyBorder="1" applyAlignment="1">
      <alignment horizontal="left" vertical="top" wrapText="1"/>
    </xf>
    <xf numFmtId="0" fontId="121" fillId="0" borderId="122" xfId="0" applyFont="1" applyBorder="1" applyAlignment="1">
      <alignment horizontal="center" vertical="center" wrapText="1"/>
    </xf>
    <xf numFmtId="0" fontId="121" fillId="0" borderId="113" xfId="0" applyFont="1" applyBorder="1" applyAlignment="1">
      <alignment horizontal="center" vertical="center" wrapText="1"/>
    </xf>
    <xf numFmtId="0" fontId="125" fillId="0" borderId="121" xfId="0" applyFont="1" applyBorder="1" applyAlignment="1">
      <alignment horizontal="center" vertical="center"/>
    </xf>
    <xf numFmtId="0" fontId="122" fillId="0" borderId="121"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0966"/>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zoomScale="70" zoomScaleNormal="70" workbookViewId="0">
      <selection activeCell="D3" sqref="D3"/>
    </sheetView>
  </sheetViews>
  <sheetFormatPr defaultColWidth="9.109375" defaultRowHeight="13.8"/>
  <cols>
    <col min="1" max="1" width="10.33203125" style="4" customWidth="1"/>
    <col min="2" max="2" width="141.88671875" style="5" customWidth="1"/>
    <col min="3" max="3" width="39.44140625" style="5" customWidth="1"/>
    <col min="4" max="4" width="16" style="5" customWidth="1"/>
    <col min="5" max="6" width="9.109375" style="5"/>
    <col min="7" max="7" width="25" style="5" customWidth="1"/>
    <col min="8" max="16384" width="9.109375" style="5"/>
  </cols>
  <sheetData>
    <row r="1" spans="1:4">
      <c r="A1" s="169"/>
      <c r="B1" s="217" t="s">
        <v>342</v>
      </c>
      <c r="C1" s="169"/>
    </row>
    <row r="2" spans="1:4">
      <c r="A2" s="218">
        <v>1</v>
      </c>
      <c r="B2" s="360" t="s">
        <v>343</v>
      </c>
      <c r="C2" s="84" t="s">
        <v>735</v>
      </c>
      <c r="D2" s="567">
        <v>44926</v>
      </c>
    </row>
    <row r="3" spans="1:4">
      <c r="A3" s="218">
        <v>2</v>
      </c>
      <c r="B3" s="361" t="s">
        <v>339</v>
      </c>
      <c r="C3" s="84" t="s">
        <v>736</v>
      </c>
    </row>
    <row r="4" spans="1:4">
      <c r="A4" s="218">
        <v>3</v>
      </c>
      <c r="B4" s="362" t="s">
        <v>344</v>
      </c>
      <c r="C4" s="84" t="s">
        <v>737</v>
      </c>
    </row>
    <row r="5" spans="1:4">
      <c r="A5" s="219">
        <v>4</v>
      </c>
      <c r="B5" s="363" t="s">
        <v>340</v>
      </c>
      <c r="C5" s="84" t="s">
        <v>738</v>
      </c>
    </row>
    <row r="6" spans="1:4" s="220" customFormat="1" ht="45.75" customHeight="1">
      <c r="A6" s="689" t="s">
        <v>418</v>
      </c>
      <c r="B6" s="690"/>
      <c r="C6" s="690"/>
    </row>
    <row r="7" spans="1:4">
      <c r="A7" s="221" t="s">
        <v>29</v>
      </c>
      <c r="B7" s="217" t="s">
        <v>341</v>
      </c>
    </row>
    <row r="8" spans="1:4">
      <c r="A8" s="169">
        <v>1</v>
      </c>
      <c r="B8" s="266" t="s">
        <v>20</v>
      </c>
    </row>
    <row r="9" spans="1:4">
      <c r="A9" s="169">
        <v>2</v>
      </c>
      <c r="B9" s="267" t="s">
        <v>21</v>
      </c>
    </row>
    <row r="10" spans="1:4">
      <c r="A10" s="169">
        <v>3</v>
      </c>
      <c r="B10" s="267" t="s">
        <v>22</v>
      </c>
    </row>
    <row r="11" spans="1:4">
      <c r="A11" s="169">
        <v>4</v>
      </c>
      <c r="B11" s="267" t="s">
        <v>23</v>
      </c>
      <c r="C11" s="89"/>
    </row>
    <row r="12" spans="1:4">
      <c r="A12" s="169">
        <v>5</v>
      </c>
      <c r="B12" s="267" t="s">
        <v>24</v>
      </c>
    </row>
    <row r="13" spans="1:4">
      <c r="A13" s="169">
        <v>6</v>
      </c>
      <c r="B13" s="268" t="s">
        <v>351</v>
      </c>
    </row>
    <row r="14" spans="1:4">
      <c r="A14" s="169">
        <v>7</v>
      </c>
      <c r="B14" s="267" t="s">
        <v>345</v>
      </c>
    </row>
    <row r="15" spans="1:4">
      <c r="A15" s="169">
        <v>8</v>
      </c>
      <c r="B15" s="267" t="s">
        <v>346</v>
      </c>
    </row>
    <row r="16" spans="1:4">
      <c r="A16" s="169">
        <v>9</v>
      </c>
      <c r="B16" s="267" t="s">
        <v>25</v>
      </c>
    </row>
    <row r="17" spans="1:2">
      <c r="A17" s="359" t="s">
        <v>417</v>
      </c>
      <c r="B17" s="358" t="s">
        <v>404</v>
      </c>
    </row>
    <row r="18" spans="1:2">
      <c r="A18" s="169">
        <v>10</v>
      </c>
      <c r="B18" s="267" t="s">
        <v>26</v>
      </c>
    </row>
    <row r="19" spans="1:2">
      <c r="A19" s="169">
        <v>11</v>
      </c>
      <c r="B19" s="268" t="s">
        <v>347</v>
      </c>
    </row>
    <row r="20" spans="1:2">
      <c r="A20" s="169">
        <v>12</v>
      </c>
      <c r="B20" s="268" t="s">
        <v>27</v>
      </c>
    </row>
    <row r="21" spans="1:2">
      <c r="A21" s="410">
        <v>13</v>
      </c>
      <c r="B21" s="411" t="s">
        <v>348</v>
      </c>
    </row>
    <row r="22" spans="1:2">
      <c r="A22" s="410">
        <v>14</v>
      </c>
      <c r="B22" s="412" t="s">
        <v>375</v>
      </c>
    </row>
    <row r="23" spans="1:2">
      <c r="A23" s="413">
        <v>15</v>
      </c>
      <c r="B23" s="414" t="s">
        <v>28</v>
      </c>
    </row>
    <row r="24" spans="1:2">
      <c r="A24" s="413">
        <v>15.1</v>
      </c>
      <c r="B24" s="415" t="s">
        <v>431</v>
      </c>
    </row>
    <row r="25" spans="1:2">
      <c r="A25" s="413">
        <v>16</v>
      </c>
      <c r="B25" s="415" t="s">
        <v>495</v>
      </c>
    </row>
    <row r="26" spans="1:2">
      <c r="A26" s="413">
        <v>17</v>
      </c>
      <c r="B26" s="415" t="s">
        <v>536</v>
      </c>
    </row>
    <row r="27" spans="1:2">
      <c r="A27" s="413">
        <v>18</v>
      </c>
      <c r="B27" s="415" t="s">
        <v>706</v>
      </c>
    </row>
    <row r="28" spans="1:2">
      <c r="A28" s="413">
        <v>19</v>
      </c>
      <c r="B28" s="415" t="s">
        <v>707</v>
      </c>
    </row>
    <row r="29" spans="1:2">
      <c r="A29" s="413">
        <v>20</v>
      </c>
      <c r="B29" s="508" t="s">
        <v>537</v>
      </c>
    </row>
    <row r="30" spans="1:2">
      <c r="A30" s="413">
        <v>21</v>
      </c>
      <c r="B30" s="415" t="s">
        <v>703</v>
      </c>
    </row>
    <row r="31" spans="1:2">
      <c r="A31" s="413">
        <v>22</v>
      </c>
      <c r="B31" s="415" t="s">
        <v>538</v>
      </c>
    </row>
    <row r="32" spans="1:2">
      <c r="A32" s="413">
        <v>23</v>
      </c>
      <c r="B32" s="415" t="s">
        <v>539</v>
      </c>
    </row>
    <row r="33" spans="1:2">
      <c r="A33" s="413">
        <v>24</v>
      </c>
      <c r="B33" s="415" t="s">
        <v>540</v>
      </c>
    </row>
    <row r="34" spans="1:2">
      <c r="A34" s="413">
        <v>25</v>
      </c>
      <c r="B34" s="415" t="s">
        <v>541</v>
      </c>
    </row>
    <row r="35" spans="1:2">
      <c r="A35" s="413">
        <v>26</v>
      </c>
      <c r="B35" s="415" t="s">
        <v>733</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70" zoomScaleNormal="70" workbookViewId="0">
      <pane xSplit="1" ySplit="5" topLeftCell="B76" activePane="bottomRight" state="frozen"/>
      <selection activeCell="B3" sqref="B3"/>
      <selection pane="topRight" activeCell="B3" sqref="B3"/>
      <selection pane="bottomLeft" activeCell="B3" sqref="B3"/>
      <selection pane="bottomRight" activeCell="C6" sqref="C6:C107"/>
    </sheetView>
  </sheetViews>
  <sheetFormatPr defaultColWidth="9.109375" defaultRowHeight="13.2"/>
  <cols>
    <col min="1" max="1" width="9.5546875" style="92" bestFit="1" customWidth="1"/>
    <col min="2" max="2" width="132.44140625" style="4" customWidth="1"/>
    <col min="3" max="3" width="18.44140625" style="4" customWidth="1"/>
    <col min="4" max="16384" width="9.109375" style="4"/>
  </cols>
  <sheetData>
    <row r="1" spans="1:3">
      <c r="A1" s="2" t="s">
        <v>30</v>
      </c>
      <c r="B1" s="3" t="str">
        <f>'Info '!C2</f>
        <v>JSC "VTB Bank (Georgia)"</v>
      </c>
    </row>
    <row r="2" spans="1:3" s="79" customFormat="1" ht="15.75" customHeight="1">
      <c r="A2" s="79" t="s">
        <v>31</v>
      </c>
      <c r="B2" s="430">
        <f>'1. key ratios '!B2</f>
        <v>44926</v>
      </c>
    </row>
    <row r="3" spans="1:3" s="79" customFormat="1" ht="15.75" customHeight="1"/>
    <row r="4" spans="1:3" ht="13.8" thickBot="1">
      <c r="A4" s="92" t="s">
        <v>244</v>
      </c>
      <c r="B4" s="150" t="s">
        <v>243</v>
      </c>
    </row>
    <row r="5" spans="1:3">
      <c r="A5" s="93" t="s">
        <v>6</v>
      </c>
      <c r="B5" s="94"/>
      <c r="C5" s="95" t="s">
        <v>73</v>
      </c>
    </row>
    <row r="6" spans="1:3">
      <c r="A6" s="96">
        <v>1</v>
      </c>
      <c r="B6" s="97" t="s">
        <v>242</v>
      </c>
      <c r="C6" s="98">
        <v>204826647</v>
      </c>
    </row>
    <row r="7" spans="1:3">
      <c r="A7" s="96">
        <v>2</v>
      </c>
      <c r="B7" s="99" t="s">
        <v>241</v>
      </c>
      <c r="C7" s="100">
        <v>209008277</v>
      </c>
    </row>
    <row r="8" spans="1:3">
      <c r="A8" s="96">
        <v>3</v>
      </c>
      <c r="B8" s="101" t="s">
        <v>240</v>
      </c>
      <c r="C8" s="100"/>
    </row>
    <row r="9" spans="1:3">
      <c r="A9" s="96">
        <v>4</v>
      </c>
      <c r="B9" s="101" t="s">
        <v>239</v>
      </c>
      <c r="C9" s="100">
        <v>11836127</v>
      </c>
    </row>
    <row r="10" spans="1:3">
      <c r="A10" s="96">
        <v>5</v>
      </c>
      <c r="B10" s="101" t="s">
        <v>238</v>
      </c>
      <c r="C10" s="100"/>
    </row>
    <row r="11" spans="1:3">
      <c r="A11" s="96">
        <v>6</v>
      </c>
      <c r="B11" s="102" t="s">
        <v>237</v>
      </c>
      <c r="C11" s="100">
        <v>-16017756.999999985</v>
      </c>
    </row>
    <row r="12" spans="1:3" s="68" customFormat="1">
      <c r="A12" s="96">
        <v>7</v>
      </c>
      <c r="B12" s="97" t="s">
        <v>236</v>
      </c>
      <c r="C12" s="103">
        <v>30585372.68</v>
      </c>
    </row>
    <row r="13" spans="1:3" s="68" customFormat="1">
      <c r="A13" s="96">
        <v>8</v>
      </c>
      <c r="B13" s="104" t="s">
        <v>235</v>
      </c>
      <c r="C13" s="105">
        <v>11836127</v>
      </c>
    </row>
    <row r="14" spans="1:3" s="68" customFormat="1" ht="26.4">
      <c r="A14" s="96">
        <v>9</v>
      </c>
      <c r="B14" s="106" t="s">
        <v>234</v>
      </c>
      <c r="C14" s="105"/>
    </row>
    <row r="15" spans="1:3" s="68" customFormat="1">
      <c r="A15" s="96">
        <v>10</v>
      </c>
      <c r="B15" s="107" t="s">
        <v>233</v>
      </c>
      <c r="C15" s="105">
        <v>18749245.68</v>
      </c>
    </row>
    <row r="16" spans="1:3" s="68" customFormat="1">
      <c r="A16" s="96">
        <v>11</v>
      </c>
      <c r="B16" s="108" t="s">
        <v>232</v>
      </c>
      <c r="C16" s="105"/>
    </row>
    <row r="17" spans="1:3" s="68" customFormat="1">
      <c r="A17" s="96">
        <v>12</v>
      </c>
      <c r="B17" s="107" t="s">
        <v>231</v>
      </c>
      <c r="C17" s="105"/>
    </row>
    <row r="18" spans="1:3" s="68" customFormat="1">
      <c r="A18" s="96">
        <v>13</v>
      </c>
      <c r="B18" s="107" t="s">
        <v>230</v>
      </c>
      <c r="C18" s="105"/>
    </row>
    <row r="19" spans="1:3" s="68" customFormat="1">
      <c r="A19" s="96">
        <v>14</v>
      </c>
      <c r="B19" s="107" t="s">
        <v>229</v>
      </c>
      <c r="C19" s="105"/>
    </row>
    <row r="20" spans="1:3" s="68" customFormat="1">
      <c r="A20" s="96">
        <v>15</v>
      </c>
      <c r="B20" s="107" t="s">
        <v>228</v>
      </c>
      <c r="C20" s="105"/>
    </row>
    <row r="21" spans="1:3" s="68" customFormat="1" ht="26.4">
      <c r="A21" s="96">
        <v>16</v>
      </c>
      <c r="B21" s="106" t="s">
        <v>227</v>
      </c>
      <c r="C21" s="105"/>
    </row>
    <row r="22" spans="1:3" s="68" customFormat="1">
      <c r="A22" s="96">
        <v>17</v>
      </c>
      <c r="B22" s="109" t="s">
        <v>226</v>
      </c>
      <c r="C22" s="105"/>
    </row>
    <row r="23" spans="1:3" s="68" customFormat="1">
      <c r="A23" s="96">
        <v>18</v>
      </c>
      <c r="B23" s="106" t="s">
        <v>225</v>
      </c>
      <c r="C23" s="105"/>
    </row>
    <row r="24" spans="1:3" s="68" customFormat="1" ht="26.4">
      <c r="A24" s="96">
        <v>19</v>
      </c>
      <c r="B24" s="106" t="s">
        <v>202</v>
      </c>
      <c r="C24" s="105"/>
    </row>
    <row r="25" spans="1:3" s="68" customFormat="1">
      <c r="A25" s="96">
        <v>20</v>
      </c>
      <c r="B25" s="110" t="s">
        <v>224</v>
      </c>
      <c r="C25" s="105"/>
    </row>
    <row r="26" spans="1:3" s="68" customFormat="1">
      <c r="A26" s="96">
        <v>21</v>
      </c>
      <c r="B26" s="110" t="s">
        <v>223</v>
      </c>
      <c r="C26" s="105"/>
    </row>
    <row r="27" spans="1:3" s="68" customFormat="1">
      <c r="A27" s="96">
        <v>22</v>
      </c>
      <c r="B27" s="110" t="s">
        <v>222</v>
      </c>
      <c r="C27" s="105"/>
    </row>
    <row r="28" spans="1:3" s="68" customFormat="1">
      <c r="A28" s="96">
        <v>23</v>
      </c>
      <c r="B28" s="111" t="s">
        <v>221</v>
      </c>
      <c r="C28" s="103">
        <v>174241274.31999999</v>
      </c>
    </row>
    <row r="29" spans="1:3" s="68" customFormat="1">
      <c r="A29" s="112"/>
      <c r="B29" s="113"/>
      <c r="C29" s="105"/>
    </row>
    <row r="30" spans="1:3" s="68" customFormat="1">
      <c r="A30" s="112">
        <v>24</v>
      </c>
      <c r="B30" s="111" t="s">
        <v>220</v>
      </c>
      <c r="C30" s="103">
        <v>62509000</v>
      </c>
    </row>
    <row r="31" spans="1:3" s="68" customFormat="1">
      <c r="A31" s="112">
        <v>25</v>
      </c>
      <c r="B31" s="101" t="s">
        <v>219</v>
      </c>
      <c r="C31" s="114">
        <v>62509000</v>
      </c>
    </row>
    <row r="32" spans="1:3" s="68" customFormat="1">
      <c r="A32" s="112">
        <v>26</v>
      </c>
      <c r="B32" s="115" t="s">
        <v>300</v>
      </c>
      <c r="C32" s="105">
        <v>62509000</v>
      </c>
    </row>
    <row r="33" spans="1:3" s="68" customFormat="1">
      <c r="A33" s="112">
        <v>27</v>
      </c>
      <c r="B33" s="115" t="s">
        <v>218</v>
      </c>
      <c r="C33" s="105">
        <v>0</v>
      </c>
    </row>
    <row r="34" spans="1:3" s="68" customFormat="1">
      <c r="A34" s="112">
        <v>28</v>
      </c>
      <c r="B34" s="101" t="s">
        <v>217</v>
      </c>
      <c r="C34" s="105"/>
    </row>
    <row r="35" spans="1:3" s="68" customFormat="1">
      <c r="A35" s="112">
        <v>29</v>
      </c>
      <c r="B35" s="111" t="s">
        <v>216</v>
      </c>
      <c r="C35" s="103">
        <v>0</v>
      </c>
    </row>
    <row r="36" spans="1:3" s="68" customFormat="1">
      <c r="A36" s="112">
        <v>30</v>
      </c>
      <c r="B36" s="106" t="s">
        <v>215</v>
      </c>
      <c r="C36" s="105"/>
    </row>
    <row r="37" spans="1:3" s="68" customFormat="1">
      <c r="A37" s="112">
        <v>31</v>
      </c>
      <c r="B37" s="107" t="s">
        <v>214</v>
      </c>
      <c r="C37" s="105"/>
    </row>
    <row r="38" spans="1:3" s="68" customFormat="1">
      <c r="A38" s="112">
        <v>32</v>
      </c>
      <c r="B38" s="106" t="s">
        <v>213</v>
      </c>
      <c r="C38" s="105"/>
    </row>
    <row r="39" spans="1:3" s="68" customFormat="1" ht="26.4">
      <c r="A39" s="112">
        <v>33</v>
      </c>
      <c r="B39" s="106" t="s">
        <v>202</v>
      </c>
      <c r="C39" s="105"/>
    </row>
    <row r="40" spans="1:3" s="68" customFormat="1">
      <c r="A40" s="112">
        <v>34</v>
      </c>
      <c r="B40" s="110" t="s">
        <v>212</v>
      </c>
      <c r="C40" s="105"/>
    </row>
    <row r="41" spans="1:3" s="68" customFormat="1">
      <c r="A41" s="112">
        <v>35</v>
      </c>
      <c r="B41" s="111" t="s">
        <v>211</v>
      </c>
      <c r="C41" s="103">
        <v>62509000</v>
      </c>
    </row>
    <row r="42" spans="1:3" s="68" customFormat="1">
      <c r="A42" s="112"/>
      <c r="B42" s="113"/>
      <c r="C42" s="105"/>
    </row>
    <row r="43" spans="1:3" s="68" customFormat="1">
      <c r="A43" s="112">
        <v>36</v>
      </c>
      <c r="B43" s="116" t="s">
        <v>210</v>
      </c>
      <c r="C43" s="103">
        <v>90176958.553299993</v>
      </c>
    </row>
    <row r="44" spans="1:3" s="68" customFormat="1">
      <c r="A44" s="112">
        <v>37</v>
      </c>
      <c r="B44" s="101" t="s">
        <v>209</v>
      </c>
      <c r="C44" s="105">
        <v>86417712.9472</v>
      </c>
    </row>
    <row r="45" spans="1:3" s="68" customFormat="1">
      <c r="A45" s="112">
        <v>38</v>
      </c>
      <c r="B45" s="101" t="s">
        <v>208</v>
      </c>
      <c r="C45" s="105"/>
    </row>
    <row r="46" spans="1:3" s="68" customFormat="1">
      <c r="A46" s="112">
        <v>39</v>
      </c>
      <c r="B46" s="101" t="s">
        <v>207</v>
      </c>
      <c r="C46" s="105">
        <v>3759245.6060999995</v>
      </c>
    </row>
    <row r="47" spans="1:3" s="68" customFormat="1">
      <c r="A47" s="112">
        <v>40</v>
      </c>
      <c r="B47" s="116" t="s">
        <v>206</v>
      </c>
      <c r="C47" s="103">
        <v>0</v>
      </c>
    </row>
    <row r="48" spans="1:3" s="68" customFormat="1">
      <c r="A48" s="112">
        <v>41</v>
      </c>
      <c r="B48" s="106" t="s">
        <v>205</v>
      </c>
      <c r="C48" s="105"/>
    </row>
    <row r="49" spans="1:3" s="68" customFormat="1">
      <c r="A49" s="112">
        <v>42</v>
      </c>
      <c r="B49" s="107" t="s">
        <v>204</v>
      </c>
      <c r="C49" s="105"/>
    </row>
    <row r="50" spans="1:3" s="68" customFormat="1">
      <c r="A50" s="112">
        <v>43</v>
      </c>
      <c r="B50" s="106" t="s">
        <v>203</v>
      </c>
      <c r="C50" s="105"/>
    </row>
    <row r="51" spans="1:3" s="68" customFormat="1" ht="26.4">
      <c r="A51" s="112">
        <v>44</v>
      </c>
      <c r="B51" s="106" t="s">
        <v>202</v>
      </c>
      <c r="C51" s="105"/>
    </row>
    <row r="52" spans="1:3" s="68" customFormat="1" ht="13.8" thickBot="1">
      <c r="A52" s="117">
        <v>45</v>
      </c>
      <c r="B52" s="118" t="s">
        <v>201</v>
      </c>
      <c r="C52" s="119">
        <v>90176958.553299993</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election activeCell="D19" sqref="D19:D21"/>
    </sheetView>
  </sheetViews>
  <sheetFormatPr defaultColWidth="9.109375" defaultRowHeight="13.8"/>
  <cols>
    <col min="1" max="1" width="9.44140625" style="282" bestFit="1" customWidth="1"/>
    <col min="2" max="2" width="59" style="282" customWidth="1"/>
    <col min="3" max="3" width="20" style="282" bestFit="1" customWidth="1"/>
    <col min="4" max="4" width="14.33203125" style="282" bestFit="1" customWidth="1"/>
    <col min="5" max="16384" width="9.109375" style="282"/>
  </cols>
  <sheetData>
    <row r="1" spans="1:7">
      <c r="A1" s="339" t="s">
        <v>30</v>
      </c>
      <c r="B1" s="3" t="str">
        <f>'Info '!C2</f>
        <v>JSC "VTB Bank (Georgia)"</v>
      </c>
    </row>
    <row r="2" spans="1:7" s="249" customFormat="1" ht="15.75" customHeight="1">
      <c r="A2" s="249" t="s">
        <v>31</v>
      </c>
      <c r="B2" s="430">
        <f>'1. key ratios '!B2</f>
        <v>44926</v>
      </c>
    </row>
    <row r="3" spans="1:7" s="249" customFormat="1" ht="15.75" customHeight="1"/>
    <row r="4" spans="1:7" ht="14.4" thickBot="1">
      <c r="A4" s="302" t="s">
        <v>403</v>
      </c>
      <c r="B4" s="347" t="s">
        <v>404</v>
      </c>
    </row>
    <row r="5" spans="1:7" s="348" customFormat="1" ht="12.75" customHeight="1">
      <c r="A5" s="408"/>
      <c r="B5" s="409" t="s">
        <v>407</v>
      </c>
      <c r="C5" s="340" t="s">
        <v>405</v>
      </c>
      <c r="D5" s="341" t="s">
        <v>406</v>
      </c>
    </row>
    <row r="6" spans="1:7" s="349" customFormat="1">
      <c r="A6" s="342">
        <v>1</v>
      </c>
      <c r="B6" s="404" t="s">
        <v>408</v>
      </c>
      <c r="C6" s="404"/>
      <c r="D6" s="343"/>
    </row>
    <row r="7" spans="1:7" s="349" customFormat="1">
      <c r="A7" s="344" t="s">
        <v>394</v>
      </c>
      <c r="B7" s="405" t="s">
        <v>409</v>
      </c>
      <c r="C7" s="397">
        <v>4.4999999999999998E-2</v>
      </c>
      <c r="D7" s="580">
        <v>28230039.762653429</v>
      </c>
    </row>
    <row r="8" spans="1:7" s="349" customFormat="1">
      <c r="A8" s="344" t="s">
        <v>395</v>
      </c>
      <c r="B8" s="405" t="s">
        <v>410</v>
      </c>
      <c r="C8" s="398">
        <v>0.06</v>
      </c>
      <c r="D8" s="580">
        <v>37640053.016871244</v>
      </c>
    </row>
    <row r="9" spans="1:7" s="349" customFormat="1">
      <c r="A9" s="344" t="s">
        <v>396</v>
      </c>
      <c r="B9" s="405" t="s">
        <v>411</v>
      </c>
      <c r="C9" s="398">
        <v>0.08</v>
      </c>
      <c r="D9" s="580">
        <v>50186737.355828322</v>
      </c>
    </row>
    <row r="10" spans="1:7" s="349" customFormat="1">
      <c r="A10" s="342" t="s">
        <v>397</v>
      </c>
      <c r="B10" s="404" t="s">
        <v>412</v>
      </c>
      <c r="C10" s="399"/>
      <c r="D10" s="581"/>
    </row>
    <row r="11" spans="1:7" s="350" customFormat="1">
      <c r="A11" s="345" t="s">
        <v>398</v>
      </c>
      <c r="B11" s="396" t="s">
        <v>478</v>
      </c>
      <c r="C11" s="400">
        <v>2.5000000000000001E-2</v>
      </c>
      <c r="D11" s="580">
        <v>15683355.423696352</v>
      </c>
    </row>
    <row r="12" spans="1:7" s="350" customFormat="1">
      <c r="A12" s="345" t="s">
        <v>399</v>
      </c>
      <c r="B12" s="396" t="s">
        <v>413</v>
      </c>
      <c r="C12" s="400">
        <v>0</v>
      </c>
      <c r="D12" s="580">
        <f>C12*'5. RWA '!$C$13</f>
        <v>0</v>
      </c>
    </row>
    <row r="13" spans="1:7" s="350" customFormat="1">
      <c r="A13" s="345" t="s">
        <v>400</v>
      </c>
      <c r="B13" s="396" t="s">
        <v>414</v>
      </c>
      <c r="C13" s="400"/>
      <c r="D13" s="580">
        <f>C13*'5. RWA '!$C$13</f>
        <v>0</v>
      </c>
    </row>
    <row r="14" spans="1:7" s="350" customFormat="1">
      <c r="A14" s="342" t="s">
        <v>401</v>
      </c>
      <c r="B14" s="404" t="s">
        <v>475</v>
      </c>
      <c r="C14" s="401"/>
      <c r="D14" s="581"/>
    </row>
    <row r="15" spans="1:7" s="350" customFormat="1">
      <c r="A15" s="345">
        <v>3.1</v>
      </c>
      <c r="B15" s="396" t="s">
        <v>419</v>
      </c>
      <c r="C15" s="579">
        <v>3.966861655543491E-2</v>
      </c>
      <c r="D15" s="580">
        <f>C15*'5. RWA '!$C$13</f>
        <v>24885480.504208438</v>
      </c>
      <c r="G15" s="688"/>
    </row>
    <row r="16" spans="1:7" s="350" customFormat="1">
      <c r="A16" s="345">
        <v>3.2</v>
      </c>
      <c r="B16" s="396" t="s">
        <v>420</v>
      </c>
      <c r="C16" s="579">
        <v>5.2933614459930042E-2</v>
      </c>
      <c r="D16" s="580">
        <f>C16*'5. RWA '!$C$13</f>
        <v>33207067.577439819</v>
      </c>
      <c r="G16" s="688"/>
    </row>
    <row r="17" spans="1:7" s="349" customFormat="1">
      <c r="A17" s="345">
        <v>3.3</v>
      </c>
      <c r="B17" s="396" t="s">
        <v>421</v>
      </c>
      <c r="C17" s="579">
        <v>8.5063261815287089E-2</v>
      </c>
      <c r="D17" s="580">
        <f>C17*'5. RWA '!$C$13</f>
        <v>53363094.741923422</v>
      </c>
      <c r="G17" s="688"/>
    </row>
    <row r="18" spans="1:7" s="348" customFormat="1" ht="12.75" customHeight="1">
      <c r="A18" s="406"/>
      <c r="B18" s="407" t="s">
        <v>474</v>
      </c>
      <c r="C18" s="402" t="s">
        <v>405</v>
      </c>
      <c r="D18" s="582" t="s">
        <v>406</v>
      </c>
    </row>
    <row r="19" spans="1:7" s="349" customFormat="1">
      <c r="A19" s="346">
        <v>4</v>
      </c>
      <c r="B19" s="396" t="s">
        <v>415</v>
      </c>
      <c r="C19" s="400">
        <v>0.10966861655543492</v>
      </c>
      <c r="D19" s="580">
        <f>C19*'5. RWA '!$C$13</f>
        <v>68798875.690558225</v>
      </c>
    </row>
    <row r="20" spans="1:7" s="349" customFormat="1">
      <c r="A20" s="346">
        <v>5</v>
      </c>
      <c r="B20" s="396" t="s">
        <v>135</v>
      </c>
      <c r="C20" s="400">
        <v>0.13793361445993002</v>
      </c>
      <c r="D20" s="580">
        <f>C20*'5. RWA '!$C$13</f>
        <v>86530476.018007398</v>
      </c>
    </row>
    <row r="21" spans="1:7" s="349" customFormat="1" ht="14.4" thickBot="1">
      <c r="A21" s="351" t="s">
        <v>402</v>
      </c>
      <c r="B21" s="352" t="s">
        <v>416</v>
      </c>
      <c r="C21" s="403">
        <v>0.21006326181528709</v>
      </c>
      <c r="D21" s="583">
        <f>C21*'5. RWA '!$C$13</f>
        <v>131779871.86040518</v>
      </c>
    </row>
    <row r="22" spans="1:7">
      <c r="F22" s="302"/>
    </row>
    <row r="23" spans="1:7" ht="53.4">
      <c r="B23" s="301" t="s">
        <v>477</v>
      </c>
    </row>
  </sheetData>
  <conditionalFormatting sqref="C21">
    <cfRule type="cellIs" dxfId="21" priority="1" operator="lessThan">
      <formula>#REF!</formula>
    </cfRule>
  </conditionalFormatting>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zoomScale="60" zoomScaleNormal="60" workbookViewId="0">
      <pane xSplit="1" ySplit="5" topLeftCell="B84" activePane="bottomRight" state="frozen"/>
      <selection activeCell="B3" sqref="B3"/>
      <selection pane="topRight" activeCell="B3" sqref="B3"/>
      <selection pane="bottomLeft" activeCell="B3" sqref="B3"/>
      <selection pane="bottomRight" activeCell="C6" sqref="C6:C84"/>
    </sheetView>
  </sheetViews>
  <sheetFormatPr defaultColWidth="9.109375" defaultRowHeight="13.8"/>
  <cols>
    <col min="1" max="1" width="10.6640625" style="4" customWidth="1"/>
    <col min="2" max="2" width="91.88671875" style="4" customWidth="1"/>
    <col min="3" max="3" width="53.109375" style="4" customWidth="1"/>
    <col min="4" max="4" width="32.33203125" style="4" customWidth="1"/>
    <col min="5" max="5" width="9.44140625" style="5" customWidth="1"/>
    <col min="6" max="16384" width="9.109375" style="5"/>
  </cols>
  <sheetData>
    <row r="1" spans="1:6">
      <c r="A1" s="2" t="s">
        <v>30</v>
      </c>
      <c r="B1" s="3" t="str">
        <f>'Info '!C2</f>
        <v>JSC "VTB Bank (Georgia)"</v>
      </c>
      <c r="E1" s="4"/>
      <c r="F1" s="4"/>
    </row>
    <row r="2" spans="1:6" s="79" customFormat="1" ht="15.75" customHeight="1">
      <c r="A2" s="2" t="s">
        <v>31</v>
      </c>
      <c r="B2" s="430">
        <f>'1. key ratios '!B2</f>
        <v>44926</v>
      </c>
    </row>
    <row r="3" spans="1:6" s="79" customFormat="1" ht="15.75" customHeight="1">
      <c r="A3" s="120"/>
    </row>
    <row r="4" spans="1:6" s="79" customFormat="1" ht="15.75" customHeight="1" thickBot="1">
      <c r="A4" s="79" t="s">
        <v>86</v>
      </c>
      <c r="B4" s="240" t="s">
        <v>284</v>
      </c>
      <c r="D4" s="40" t="s">
        <v>73</v>
      </c>
    </row>
    <row r="5" spans="1:6" ht="26.4">
      <c r="A5" s="121" t="s">
        <v>6</v>
      </c>
      <c r="B5" s="271" t="s">
        <v>338</v>
      </c>
      <c r="C5" s="122" t="s">
        <v>91</v>
      </c>
      <c r="D5" s="123" t="s">
        <v>92</v>
      </c>
    </row>
    <row r="6" spans="1:6">
      <c r="A6" s="85">
        <v>1</v>
      </c>
      <c r="B6" s="124" t="s">
        <v>35</v>
      </c>
      <c r="C6" s="584">
        <v>99715346</v>
      </c>
      <c r="D6" s="125"/>
      <c r="E6" s="126"/>
    </row>
    <row r="7" spans="1:6">
      <c r="A7" s="85">
        <v>2</v>
      </c>
      <c r="B7" s="127" t="s">
        <v>36</v>
      </c>
      <c r="C7" s="585">
        <v>351</v>
      </c>
      <c r="D7" s="128"/>
      <c r="E7" s="126"/>
    </row>
    <row r="8" spans="1:6">
      <c r="A8" s="85">
        <v>3</v>
      </c>
      <c r="B8" s="127" t="s">
        <v>37</v>
      </c>
      <c r="C8" s="585">
        <v>6393896</v>
      </c>
      <c r="D8" s="128"/>
      <c r="E8" s="126"/>
    </row>
    <row r="9" spans="1:6">
      <c r="A9" s="85">
        <v>4</v>
      </c>
      <c r="B9" s="127" t="s">
        <v>38</v>
      </c>
      <c r="C9" s="585"/>
      <c r="D9" s="128"/>
      <c r="E9" s="126"/>
    </row>
    <row r="10" spans="1:6">
      <c r="A10" s="85">
        <v>5.0999999999999996</v>
      </c>
      <c r="B10" s="127" t="s">
        <v>39</v>
      </c>
      <c r="C10" s="585">
        <v>4957000</v>
      </c>
      <c r="D10" s="128"/>
      <c r="E10" s="126"/>
    </row>
    <row r="11" spans="1:6" ht="14.4">
      <c r="A11" s="85">
        <v>5.2</v>
      </c>
      <c r="B11" s="127" t="s">
        <v>767</v>
      </c>
      <c r="C11" s="585">
        <v>-99140</v>
      </c>
      <c r="D11" s="128"/>
      <c r="E11" s="130"/>
    </row>
    <row r="12" spans="1:6" ht="14.4">
      <c r="A12" s="85" t="s">
        <v>768</v>
      </c>
      <c r="B12" s="127" t="s">
        <v>769</v>
      </c>
      <c r="C12" s="585">
        <v>99140</v>
      </c>
      <c r="D12" s="132" t="s">
        <v>758</v>
      </c>
      <c r="E12" s="130"/>
    </row>
    <row r="13" spans="1:6" ht="14.4">
      <c r="A13" s="85">
        <v>5</v>
      </c>
      <c r="B13" s="127" t="s">
        <v>770</v>
      </c>
      <c r="C13" s="585">
        <v>4857860</v>
      </c>
      <c r="D13" s="128"/>
      <c r="E13" s="130"/>
    </row>
    <row r="14" spans="1:6" ht="14.4">
      <c r="A14" s="85">
        <v>6.1</v>
      </c>
      <c r="B14" s="241" t="s">
        <v>40</v>
      </c>
      <c r="C14" s="586">
        <v>253328936.1593</v>
      </c>
      <c r="D14" s="129"/>
      <c r="E14" s="130"/>
    </row>
    <row r="15" spans="1:6">
      <c r="A15" s="85">
        <v>6.2</v>
      </c>
      <c r="B15" s="242" t="s">
        <v>41</v>
      </c>
      <c r="C15" s="586">
        <v>-19918012.428700004</v>
      </c>
      <c r="D15" s="129"/>
      <c r="E15" s="126"/>
    </row>
    <row r="16" spans="1:6">
      <c r="A16" s="85" t="s">
        <v>709</v>
      </c>
      <c r="B16" s="242" t="s">
        <v>207</v>
      </c>
      <c r="C16" s="586">
        <v>3453224.6521999994</v>
      </c>
      <c r="D16" s="132" t="s">
        <v>758</v>
      </c>
      <c r="E16" s="126"/>
    </row>
    <row r="17" spans="1:5">
      <c r="A17" s="85" t="s">
        <v>709</v>
      </c>
      <c r="B17" s="242" t="s">
        <v>771</v>
      </c>
      <c r="C17" s="586">
        <v>0</v>
      </c>
      <c r="D17" s="128"/>
      <c r="E17" s="126"/>
    </row>
    <row r="18" spans="1:5">
      <c r="A18" s="85">
        <v>6</v>
      </c>
      <c r="B18" s="127" t="s">
        <v>42</v>
      </c>
      <c r="C18" s="587">
        <v>233410923.7306</v>
      </c>
      <c r="D18" s="129"/>
      <c r="E18" s="126"/>
    </row>
    <row r="19" spans="1:5">
      <c r="A19" s="85">
        <v>7</v>
      </c>
      <c r="B19" s="127" t="s">
        <v>43</v>
      </c>
      <c r="C19" s="585">
        <v>2253152</v>
      </c>
      <c r="D19" s="128"/>
      <c r="E19" s="126"/>
    </row>
    <row r="20" spans="1:5">
      <c r="A20" s="85">
        <v>8</v>
      </c>
      <c r="B20" s="269" t="s">
        <v>197</v>
      </c>
      <c r="C20" s="585">
        <v>14742205.93</v>
      </c>
      <c r="D20" s="128"/>
      <c r="E20" s="126"/>
    </row>
    <row r="21" spans="1:5">
      <c r="A21" s="85">
        <v>9</v>
      </c>
      <c r="B21" s="127" t="s">
        <v>44</v>
      </c>
      <c r="C21" s="585">
        <v>54000</v>
      </c>
      <c r="D21" s="128"/>
      <c r="E21" s="126"/>
    </row>
    <row r="22" spans="1:5">
      <c r="A22" s="85">
        <v>9.1</v>
      </c>
      <c r="B22" s="131" t="s">
        <v>88</v>
      </c>
      <c r="C22" s="586"/>
      <c r="D22" s="128"/>
      <c r="E22" s="126"/>
    </row>
    <row r="23" spans="1:5">
      <c r="A23" s="85">
        <v>9.1999999999999993</v>
      </c>
      <c r="B23" s="131" t="s">
        <v>89</v>
      </c>
      <c r="C23" s="586"/>
      <c r="D23" s="128"/>
      <c r="E23" s="126"/>
    </row>
    <row r="24" spans="1:5">
      <c r="A24" s="85">
        <v>9.3000000000000007</v>
      </c>
      <c r="B24" s="243" t="s">
        <v>266</v>
      </c>
      <c r="C24" s="586"/>
      <c r="D24" s="128"/>
      <c r="E24" s="126"/>
    </row>
    <row r="25" spans="1:5">
      <c r="A25" s="85">
        <v>10</v>
      </c>
      <c r="B25" s="127" t="s">
        <v>45</v>
      </c>
      <c r="C25" s="585">
        <v>55400277</v>
      </c>
      <c r="D25" s="128"/>
      <c r="E25" s="137"/>
    </row>
    <row r="26" spans="1:5">
      <c r="A26" s="85">
        <v>10.1</v>
      </c>
      <c r="B26" s="131" t="s">
        <v>90</v>
      </c>
      <c r="C26" s="585">
        <v>19206222.68</v>
      </c>
      <c r="D26" s="132" t="s">
        <v>759</v>
      </c>
      <c r="E26" s="126"/>
    </row>
    <row r="27" spans="1:5">
      <c r="A27" s="85">
        <v>11</v>
      </c>
      <c r="B27" s="133" t="s">
        <v>46</v>
      </c>
      <c r="C27" s="585">
        <v>13221740.219700001</v>
      </c>
      <c r="D27" s="134"/>
      <c r="E27" s="126"/>
    </row>
    <row r="28" spans="1:5">
      <c r="A28" s="85">
        <v>11.1</v>
      </c>
      <c r="B28" s="592" t="s">
        <v>772</v>
      </c>
      <c r="C28" s="585">
        <v>-456977</v>
      </c>
      <c r="D28" s="132" t="s">
        <v>759</v>
      </c>
      <c r="E28" s="126"/>
    </row>
    <row r="29" spans="1:5">
      <c r="A29" s="85">
        <v>12</v>
      </c>
      <c r="B29" s="135" t="s">
        <v>47</v>
      </c>
      <c r="C29" s="588">
        <v>430049751.88029999</v>
      </c>
      <c r="D29" s="136"/>
      <c r="E29" s="126"/>
    </row>
    <row r="30" spans="1:5">
      <c r="A30" s="85">
        <v>13</v>
      </c>
      <c r="B30" s="127" t="s">
        <v>49</v>
      </c>
      <c r="C30" s="589">
        <v>284851</v>
      </c>
      <c r="D30" s="138"/>
      <c r="E30" s="126"/>
    </row>
    <row r="31" spans="1:5">
      <c r="A31" s="85">
        <v>14</v>
      </c>
      <c r="B31" s="127" t="s">
        <v>50</v>
      </c>
      <c r="C31" s="589">
        <v>18102457</v>
      </c>
      <c r="D31" s="128"/>
      <c r="E31" s="126"/>
    </row>
    <row r="32" spans="1:5">
      <c r="A32" s="85">
        <v>15</v>
      </c>
      <c r="B32" s="127" t="s">
        <v>51</v>
      </c>
      <c r="C32" s="589">
        <v>3854250</v>
      </c>
      <c r="D32" s="128"/>
      <c r="E32" s="126"/>
    </row>
    <row r="33" spans="1:5">
      <c r="A33" s="85">
        <v>16</v>
      </c>
      <c r="B33" s="127" t="s">
        <v>52</v>
      </c>
      <c r="C33" s="589">
        <v>5500107</v>
      </c>
      <c r="D33" s="128"/>
      <c r="E33" s="126"/>
    </row>
    <row r="34" spans="1:5">
      <c r="A34" s="85">
        <v>17</v>
      </c>
      <c r="B34" s="127" t="s">
        <v>53</v>
      </c>
      <c r="C34" s="589">
        <v>0</v>
      </c>
      <c r="D34" s="128"/>
      <c r="E34" s="126"/>
    </row>
    <row r="35" spans="1:5">
      <c r="A35" s="85">
        <v>18</v>
      </c>
      <c r="B35" s="127" t="s">
        <v>54</v>
      </c>
      <c r="C35" s="589">
        <v>3310858.9437000002</v>
      </c>
      <c r="D35" s="128"/>
      <c r="E35" s="126"/>
    </row>
    <row r="36" spans="1:5">
      <c r="A36" s="85">
        <v>19</v>
      </c>
      <c r="B36" s="127" t="s">
        <v>55</v>
      </c>
      <c r="C36" s="589">
        <v>9057187</v>
      </c>
      <c r="D36" s="128"/>
      <c r="E36" s="126"/>
    </row>
    <row r="37" spans="1:5">
      <c r="A37" s="85">
        <v>20</v>
      </c>
      <c r="B37" s="127" t="s">
        <v>56</v>
      </c>
      <c r="C37" s="589">
        <v>22855502.8037</v>
      </c>
      <c r="D37" s="128"/>
      <c r="E37" s="137"/>
    </row>
    <row r="38" spans="1:5">
      <c r="A38" s="85">
        <v>20.100000000000001</v>
      </c>
      <c r="B38" s="133" t="s">
        <v>773</v>
      </c>
      <c r="C38" s="590">
        <v>206880.95390000008</v>
      </c>
      <c r="D38" s="132" t="s">
        <v>758</v>
      </c>
      <c r="E38" s="126"/>
    </row>
    <row r="39" spans="1:5">
      <c r="A39" s="85">
        <v>21</v>
      </c>
      <c r="B39" s="133" t="s">
        <v>57</v>
      </c>
      <c r="C39" s="591">
        <v>99748891.184000015</v>
      </c>
      <c r="D39" s="134"/>
      <c r="E39" s="126"/>
    </row>
    <row r="40" spans="1:5">
      <c r="A40" s="85">
        <v>21.1</v>
      </c>
      <c r="B40" s="139" t="s">
        <v>774</v>
      </c>
      <c r="C40" s="589">
        <v>86417712.9472</v>
      </c>
      <c r="D40" s="132" t="s">
        <v>760</v>
      </c>
      <c r="E40" s="126"/>
    </row>
    <row r="41" spans="1:5">
      <c r="A41" s="85">
        <v>21.2</v>
      </c>
      <c r="B41" s="593" t="s">
        <v>218</v>
      </c>
      <c r="C41" s="589">
        <v>0</v>
      </c>
      <c r="D41" s="132" t="s">
        <v>761</v>
      </c>
      <c r="E41" s="126"/>
    </row>
    <row r="42" spans="1:5">
      <c r="A42" s="85">
        <v>22</v>
      </c>
      <c r="B42" s="135" t="s">
        <v>58</v>
      </c>
      <c r="C42" s="588">
        <v>162714104.9314</v>
      </c>
      <c r="D42" s="136"/>
      <c r="E42" s="126"/>
    </row>
    <row r="43" spans="1:5">
      <c r="A43" s="85">
        <v>23</v>
      </c>
      <c r="B43" s="133" t="s">
        <v>60</v>
      </c>
      <c r="C43" s="585">
        <v>209008277</v>
      </c>
      <c r="D43" s="132" t="s">
        <v>762</v>
      </c>
      <c r="E43" s="126"/>
    </row>
    <row r="44" spans="1:5">
      <c r="A44" s="85">
        <v>24</v>
      </c>
      <c r="B44" s="133" t="s">
        <v>61</v>
      </c>
      <c r="C44" s="585">
        <v>62509000</v>
      </c>
      <c r="D44" s="132" t="s">
        <v>763</v>
      </c>
      <c r="E44" s="126"/>
    </row>
    <row r="45" spans="1:5">
      <c r="A45" s="85">
        <v>25</v>
      </c>
      <c r="B45" s="133" t="s">
        <v>62</v>
      </c>
      <c r="C45" s="585"/>
      <c r="D45" s="128"/>
      <c r="E45" s="137"/>
    </row>
    <row r="46" spans="1:5">
      <c r="A46" s="85">
        <v>26</v>
      </c>
      <c r="B46" s="133" t="s">
        <v>63</v>
      </c>
      <c r="C46" s="585"/>
      <c r="D46" s="128"/>
    </row>
    <row r="47" spans="1:5">
      <c r="A47" s="85">
        <v>27</v>
      </c>
      <c r="B47" s="133" t="s">
        <v>64</v>
      </c>
      <c r="C47" s="585">
        <v>0</v>
      </c>
      <c r="D47" s="128"/>
    </row>
    <row r="48" spans="1:5">
      <c r="A48" s="85">
        <v>28</v>
      </c>
      <c r="B48" s="133" t="s">
        <v>65</v>
      </c>
      <c r="C48" s="585">
        <v>-16017756.999999985</v>
      </c>
      <c r="D48" s="132" t="s">
        <v>764</v>
      </c>
    </row>
    <row r="49" spans="1:4">
      <c r="A49" s="85">
        <v>29</v>
      </c>
      <c r="B49" s="133" t="s">
        <v>66</v>
      </c>
      <c r="C49" s="585">
        <v>11836127</v>
      </c>
      <c r="D49" s="128"/>
    </row>
    <row r="50" spans="1:4">
      <c r="A50" s="594">
        <v>29.1</v>
      </c>
      <c r="B50" s="133" t="s">
        <v>239</v>
      </c>
      <c r="C50" s="590">
        <v>11836127</v>
      </c>
      <c r="D50" s="132" t="s">
        <v>765</v>
      </c>
    </row>
    <row r="51" spans="1:4">
      <c r="A51" s="594">
        <v>29.2</v>
      </c>
      <c r="B51" s="133" t="s">
        <v>235</v>
      </c>
      <c r="C51" s="590">
        <v>-11836127</v>
      </c>
      <c r="D51" s="132" t="s">
        <v>766</v>
      </c>
    </row>
    <row r="52" spans="1:4" ht="14.4" thickBot="1">
      <c r="A52" s="140">
        <v>30</v>
      </c>
      <c r="B52" s="141" t="s">
        <v>264</v>
      </c>
      <c r="C52" s="142">
        <v>267335647</v>
      </c>
      <c r="D52" s="143"/>
    </row>
  </sheetData>
  <pageMargins left="0.7" right="0.7" top="0.75" bottom="0.75" header="0.3" footer="0.3"/>
  <pageSetup paperSize="9" scale="62"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60" zoomScaleNormal="60" workbookViewId="0">
      <pane xSplit="1" ySplit="4" topLeftCell="C5" activePane="bottomRight" state="frozen"/>
      <selection activeCell="B3" sqref="B3"/>
      <selection pane="topRight" activeCell="B3" sqref="B3"/>
      <selection pane="bottomLeft" activeCell="B3" sqref="B3"/>
      <selection pane="bottomRight" activeCell="S16" sqref="S16"/>
    </sheetView>
  </sheetViews>
  <sheetFormatPr defaultColWidth="9.1093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3" style="4" bestFit="1" customWidth="1"/>
    <col min="12" max="16" width="13" style="38" bestFit="1" customWidth="1"/>
    <col min="17" max="17" width="14.6640625" style="38" customWidth="1"/>
    <col min="18" max="18" width="13" style="38" bestFit="1" customWidth="1"/>
    <col min="19" max="19" width="34.88671875" style="38" customWidth="1"/>
    <col min="20" max="16384" width="9.109375" style="38"/>
  </cols>
  <sheetData>
    <row r="1" spans="1:19">
      <c r="A1" s="2" t="s">
        <v>30</v>
      </c>
      <c r="B1" s="3" t="str">
        <f>'Info '!C2</f>
        <v>JSC "VTB Bank (Georgia)"</v>
      </c>
    </row>
    <row r="2" spans="1:19">
      <c r="A2" s="2" t="s">
        <v>31</v>
      </c>
      <c r="B2" s="430">
        <f>'1. key ratios '!B2</f>
        <v>44926</v>
      </c>
    </row>
    <row r="4" spans="1:19" ht="27" thickBot="1">
      <c r="A4" s="4" t="s">
        <v>247</v>
      </c>
      <c r="B4" s="289" t="s">
        <v>373</v>
      </c>
    </row>
    <row r="5" spans="1:19" s="279" customFormat="1" ht="13.8">
      <c r="A5" s="274"/>
      <c r="B5" s="275"/>
      <c r="C5" s="276" t="s">
        <v>0</v>
      </c>
      <c r="D5" s="276" t="s">
        <v>1</v>
      </c>
      <c r="E5" s="276" t="s">
        <v>2</v>
      </c>
      <c r="F5" s="276" t="s">
        <v>3</v>
      </c>
      <c r="G5" s="276" t="s">
        <v>4</v>
      </c>
      <c r="H5" s="276" t="s">
        <v>5</v>
      </c>
      <c r="I5" s="276" t="s">
        <v>8</v>
      </c>
      <c r="J5" s="276" t="s">
        <v>9</v>
      </c>
      <c r="K5" s="276" t="s">
        <v>10</v>
      </c>
      <c r="L5" s="276" t="s">
        <v>11</v>
      </c>
      <c r="M5" s="276" t="s">
        <v>12</v>
      </c>
      <c r="N5" s="276" t="s">
        <v>13</v>
      </c>
      <c r="O5" s="276" t="s">
        <v>356</v>
      </c>
      <c r="P5" s="276" t="s">
        <v>357</v>
      </c>
      <c r="Q5" s="276" t="s">
        <v>358</v>
      </c>
      <c r="R5" s="277" t="s">
        <v>359</v>
      </c>
      <c r="S5" s="278" t="s">
        <v>360</v>
      </c>
    </row>
    <row r="6" spans="1:19" s="279" customFormat="1" ht="99" customHeight="1">
      <c r="A6" s="280"/>
      <c r="B6" s="711" t="s">
        <v>361</v>
      </c>
      <c r="C6" s="707">
        <v>0</v>
      </c>
      <c r="D6" s="708"/>
      <c r="E6" s="707">
        <v>0.2</v>
      </c>
      <c r="F6" s="708"/>
      <c r="G6" s="707">
        <v>0.35</v>
      </c>
      <c r="H6" s="708"/>
      <c r="I6" s="707">
        <v>0.5</v>
      </c>
      <c r="J6" s="708"/>
      <c r="K6" s="707">
        <v>0.75</v>
      </c>
      <c r="L6" s="708"/>
      <c r="M6" s="707">
        <v>1</v>
      </c>
      <c r="N6" s="708"/>
      <c r="O6" s="707">
        <v>1.5</v>
      </c>
      <c r="P6" s="708"/>
      <c r="Q6" s="707">
        <v>2.5</v>
      </c>
      <c r="R6" s="708"/>
      <c r="S6" s="709" t="s">
        <v>246</v>
      </c>
    </row>
    <row r="7" spans="1:19" s="279" customFormat="1" ht="30.75" customHeight="1">
      <c r="A7" s="280"/>
      <c r="B7" s="712"/>
      <c r="C7" s="270" t="s">
        <v>249</v>
      </c>
      <c r="D7" s="270" t="s">
        <v>248</v>
      </c>
      <c r="E7" s="270" t="s">
        <v>249</v>
      </c>
      <c r="F7" s="270" t="s">
        <v>248</v>
      </c>
      <c r="G7" s="270" t="s">
        <v>249</v>
      </c>
      <c r="H7" s="270" t="s">
        <v>248</v>
      </c>
      <c r="I7" s="270" t="s">
        <v>249</v>
      </c>
      <c r="J7" s="270" t="s">
        <v>248</v>
      </c>
      <c r="K7" s="270" t="s">
        <v>249</v>
      </c>
      <c r="L7" s="270" t="s">
        <v>248</v>
      </c>
      <c r="M7" s="270" t="s">
        <v>249</v>
      </c>
      <c r="N7" s="270" t="s">
        <v>248</v>
      </c>
      <c r="O7" s="270" t="s">
        <v>249</v>
      </c>
      <c r="P7" s="270" t="s">
        <v>248</v>
      </c>
      <c r="Q7" s="270" t="s">
        <v>249</v>
      </c>
      <c r="R7" s="270" t="s">
        <v>248</v>
      </c>
      <c r="S7" s="710"/>
    </row>
    <row r="8" spans="1:19" s="146" customFormat="1">
      <c r="A8" s="144">
        <v>1</v>
      </c>
      <c r="B8" s="1" t="s">
        <v>94</v>
      </c>
      <c r="C8" s="145">
        <v>351</v>
      </c>
      <c r="D8" s="145"/>
      <c r="E8" s="145">
        <v>0</v>
      </c>
      <c r="F8" s="145"/>
      <c r="G8" s="145">
        <v>0</v>
      </c>
      <c r="H8" s="145"/>
      <c r="I8" s="145">
        <v>0</v>
      </c>
      <c r="J8" s="145"/>
      <c r="K8" s="145">
        <v>0</v>
      </c>
      <c r="L8" s="145"/>
      <c r="M8" s="145">
        <v>0</v>
      </c>
      <c r="N8" s="145"/>
      <c r="O8" s="145">
        <v>0</v>
      </c>
      <c r="P8" s="145"/>
      <c r="Q8" s="145">
        <v>0</v>
      </c>
      <c r="R8" s="145"/>
      <c r="S8" s="290">
        <v>0</v>
      </c>
    </row>
    <row r="9" spans="1:19" s="146" customFormat="1">
      <c r="A9" s="144">
        <v>2</v>
      </c>
      <c r="B9" s="1" t="s">
        <v>95</v>
      </c>
      <c r="C9" s="145">
        <v>0</v>
      </c>
      <c r="D9" s="145"/>
      <c r="E9" s="145">
        <v>0</v>
      </c>
      <c r="F9" s="145"/>
      <c r="G9" s="145">
        <v>0</v>
      </c>
      <c r="H9" s="145"/>
      <c r="I9" s="145">
        <v>0</v>
      </c>
      <c r="J9" s="145"/>
      <c r="K9" s="145">
        <v>0</v>
      </c>
      <c r="L9" s="145"/>
      <c r="M9" s="145">
        <v>0</v>
      </c>
      <c r="N9" s="145"/>
      <c r="O9" s="145">
        <v>0</v>
      </c>
      <c r="P9" s="145"/>
      <c r="Q9" s="145">
        <v>0</v>
      </c>
      <c r="R9" s="145"/>
      <c r="S9" s="290">
        <v>0</v>
      </c>
    </row>
    <row r="10" spans="1:19" s="146" customFormat="1">
      <c r="A10" s="144">
        <v>3</v>
      </c>
      <c r="B10" s="1" t="s">
        <v>267</v>
      </c>
      <c r="C10" s="145">
        <v>0</v>
      </c>
      <c r="D10" s="145"/>
      <c r="E10" s="145">
        <v>0</v>
      </c>
      <c r="F10" s="145"/>
      <c r="G10" s="145">
        <v>0</v>
      </c>
      <c r="H10" s="145"/>
      <c r="I10" s="145">
        <v>0</v>
      </c>
      <c r="J10" s="145"/>
      <c r="K10" s="145">
        <v>0</v>
      </c>
      <c r="L10" s="145"/>
      <c r="M10" s="145">
        <v>0</v>
      </c>
      <c r="N10" s="145"/>
      <c r="O10" s="145">
        <v>0</v>
      </c>
      <c r="P10" s="145"/>
      <c r="Q10" s="145">
        <v>0</v>
      </c>
      <c r="R10" s="145"/>
      <c r="S10" s="290">
        <v>0</v>
      </c>
    </row>
    <row r="11" spans="1:19" s="146" customFormat="1">
      <c r="A11" s="144">
        <v>4</v>
      </c>
      <c r="B11" s="1" t="s">
        <v>96</v>
      </c>
      <c r="C11" s="145">
        <v>0</v>
      </c>
      <c r="D11" s="145"/>
      <c r="E11" s="145">
        <v>0</v>
      </c>
      <c r="F11" s="145"/>
      <c r="G11" s="145">
        <v>0</v>
      </c>
      <c r="H11" s="145"/>
      <c r="I11" s="145">
        <v>0</v>
      </c>
      <c r="J11" s="145"/>
      <c r="K11" s="145">
        <v>0</v>
      </c>
      <c r="L11" s="145"/>
      <c r="M11" s="145">
        <v>0</v>
      </c>
      <c r="N11" s="145"/>
      <c r="O11" s="145">
        <v>0</v>
      </c>
      <c r="P11" s="145"/>
      <c r="Q11" s="145">
        <v>0</v>
      </c>
      <c r="R11" s="145"/>
      <c r="S11" s="290">
        <v>0</v>
      </c>
    </row>
    <row r="12" spans="1:19" s="146" customFormat="1">
      <c r="A12" s="144">
        <v>5</v>
      </c>
      <c r="B12" s="1" t="s">
        <v>97</v>
      </c>
      <c r="C12" s="145">
        <v>0</v>
      </c>
      <c r="D12" s="145"/>
      <c r="E12" s="145">
        <v>0</v>
      </c>
      <c r="F12" s="145"/>
      <c r="G12" s="145">
        <v>0</v>
      </c>
      <c r="H12" s="145"/>
      <c r="I12" s="145">
        <v>0</v>
      </c>
      <c r="J12" s="145"/>
      <c r="K12" s="145">
        <v>0</v>
      </c>
      <c r="L12" s="145"/>
      <c r="M12" s="145">
        <v>0</v>
      </c>
      <c r="N12" s="145"/>
      <c r="O12" s="145">
        <v>0</v>
      </c>
      <c r="P12" s="145"/>
      <c r="Q12" s="145">
        <v>0</v>
      </c>
      <c r="R12" s="145"/>
      <c r="S12" s="290">
        <v>0</v>
      </c>
    </row>
    <row r="13" spans="1:19" s="146" customFormat="1">
      <c r="A13" s="144">
        <v>6</v>
      </c>
      <c r="B13" s="1" t="s">
        <v>98</v>
      </c>
      <c r="C13" s="145">
        <v>0</v>
      </c>
      <c r="D13" s="145"/>
      <c r="E13" s="145">
        <v>6275759.6244999999</v>
      </c>
      <c r="F13" s="145"/>
      <c r="G13" s="145">
        <v>0</v>
      </c>
      <c r="H13" s="145"/>
      <c r="I13" s="145">
        <v>772.01210000007995</v>
      </c>
      <c r="J13" s="145"/>
      <c r="K13" s="145">
        <v>0</v>
      </c>
      <c r="L13" s="145"/>
      <c r="M13" s="145">
        <v>117364.3634</v>
      </c>
      <c r="N13" s="145">
        <v>0</v>
      </c>
      <c r="O13" s="145">
        <v>0</v>
      </c>
      <c r="P13" s="145"/>
      <c r="Q13" s="145">
        <v>0</v>
      </c>
      <c r="R13" s="145"/>
      <c r="S13" s="290">
        <v>1372902.2943499999</v>
      </c>
    </row>
    <row r="14" spans="1:19" s="146" customFormat="1">
      <c r="A14" s="144">
        <v>7</v>
      </c>
      <c r="B14" s="1" t="s">
        <v>99</v>
      </c>
      <c r="C14" s="145">
        <v>0</v>
      </c>
      <c r="D14" s="145">
        <v>0</v>
      </c>
      <c r="E14" s="145">
        <v>0</v>
      </c>
      <c r="F14" s="145">
        <v>0</v>
      </c>
      <c r="G14" s="145">
        <v>0</v>
      </c>
      <c r="H14" s="145"/>
      <c r="I14" s="145">
        <v>0</v>
      </c>
      <c r="J14" s="145">
        <v>0</v>
      </c>
      <c r="K14" s="145">
        <v>0</v>
      </c>
      <c r="L14" s="145"/>
      <c r="M14" s="145">
        <v>205961605.14539006</v>
      </c>
      <c r="N14" s="145">
        <v>18155790.84809</v>
      </c>
      <c r="O14" s="145">
        <v>0</v>
      </c>
      <c r="P14" s="145">
        <v>0</v>
      </c>
      <c r="Q14" s="145">
        <v>0</v>
      </c>
      <c r="R14" s="145">
        <v>0</v>
      </c>
      <c r="S14" s="290">
        <v>224117395.99348006</v>
      </c>
    </row>
    <row r="15" spans="1:19" s="146" customFormat="1">
      <c r="A15" s="144">
        <v>8</v>
      </c>
      <c r="B15" s="1" t="s">
        <v>100</v>
      </c>
      <c r="C15" s="145">
        <v>0</v>
      </c>
      <c r="D15" s="145"/>
      <c r="E15" s="145">
        <v>0</v>
      </c>
      <c r="F15" s="145"/>
      <c r="G15" s="145">
        <v>0</v>
      </c>
      <c r="H15" s="145"/>
      <c r="I15" s="145">
        <v>0</v>
      </c>
      <c r="J15" s="145"/>
      <c r="K15" s="145">
        <v>-1.5999999999999999E-4</v>
      </c>
      <c r="L15" s="145">
        <v>0</v>
      </c>
      <c r="M15" s="145">
        <v>0</v>
      </c>
      <c r="N15" s="145">
        <v>0</v>
      </c>
      <c r="O15" s="145">
        <v>0</v>
      </c>
      <c r="P15" s="145">
        <v>0</v>
      </c>
      <c r="Q15" s="145">
        <v>0</v>
      </c>
      <c r="R15" s="145"/>
      <c r="S15" s="290">
        <v>0</v>
      </c>
    </row>
    <row r="16" spans="1:19" s="146" customFormat="1">
      <c r="A16" s="144">
        <v>9</v>
      </c>
      <c r="B16" s="1" t="s">
        <v>101</v>
      </c>
      <c r="C16" s="145">
        <v>0</v>
      </c>
      <c r="D16" s="145"/>
      <c r="E16" s="145">
        <v>0</v>
      </c>
      <c r="F16" s="145"/>
      <c r="G16" s="145">
        <v>8841590.4435799997</v>
      </c>
      <c r="H16" s="145">
        <v>8467.3349999999991</v>
      </c>
      <c r="I16" s="145">
        <v>0</v>
      </c>
      <c r="J16" s="145"/>
      <c r="K16" s="145">
        <v>0</v>
      </c>
      <c r="L16" s="145"/>
      <c r="M16" s="145">
        <v>0</v>
      </c>
      <c r="N16" s="145"/>
      <c r="O16" s="145">
        <v>0</v>
      </c>
      <c r="P16" s="145"/>
      <c r="Q16" s="145">
        <v>0</v>
      </c>
      <c r="R16" s="145"/>
      <c r="S16" s="290">
        <v>3097520.2225029999</v>
      </c>
    </row>
    <row r="17" spans="1:19" s="146" customFormat="1">
      <c r="A17" s="144">
        <v>10</v>
      </c>
      <c r="B17" s="1" t="s">
        <v>102</v>
      </c>
      <c r="C17" s="145">
        <v>0</v>
      </c>
      <c r="D17" s="145"/>
      <c r="E17" s="145">
        <v>0</v>
      </c>
      <c r="F17" s="145"/>
      <c r="G17" s="145">
        <v>0</v>
      </c>
      <c r="H17" s="145"/>
      <c r="I17" s="145">
        <v>2224286.4</v>
      </c>
      <c r="J17" s="145"/>
      <c r="K17" s="145">
        <v>0</v>
      </c>
      <c r="L17" s="145"/>
      <c r="M17" s="145">
        <v>9267714.7173999995</v>
      </c>
      <c r="N17" s="145"/>
      <c r="O17" s="145">
        <v>12822104.314259999</v>
      </c>
      <c r="P17" s="145"/>
      <c r="Q17" s="145">
        <v>0</v>
      </c>
      <c r="R17" s="145"/>
      <c r="S17" s="290">
        <v>29613014.388789997</v>
      </c>
    </row>
    <row r="18" spans="1:19" s="146" customFormat="1">
      <c r="A18" s="144">
        <v>11</v>
      </c>
      <c r="B18" s="1" t="s">
        <v>103</v>
      </c>
      <c r="C18" s="145">
        <v>0</v>
      </c>
      <c r="D18" s="145"/>
      <c r="E18" s="145">
        <v>0</v>
      </c>
      <c r="F18" s="145"/>
      <c r="G18" s="145">
        <v>0</v>
      </c>
      <c r="H18" s="145"/>
      <c r="I18" s="145">
        <v>0</v>
      </c>
      <c r="J18" s="145"/>
      <c r="K18" s="145">
        <v>0</v>
      </c>
      <c r="L18" s="145"/>
      <c r="M18" s="145">
        <v>0</v>
      </c>
      <c r="N18" s="145"/>
      <c r="O18" s="145">
        <v>0</v>
      </c>
      <c r="P18" s="145"/>
      <c r="Q18" s="145">
        <v>0</v>
      </c>
      <c r="R18" s="145"/>
      <c r="S18" s="290">
        <v>0</v>
      </c>
    </row>
    <row r="19" spans="1:19" s="146" customFormat="1">
      <c r="A19" s="144">
        <v>12</v>
      </c>
      <c r="B19" s="1" t="s">
        <v>104</v>
      </c>
      <c r="C19" s="145">
        <v>0</v>
      </c>
      <c r="D19" s="145"/>
      <c r="E19" s="145">
        <v>0</v>
      </c>
      <c r="F19" s="145"/>
      <c r="G19" s="145">
        <v>0</v>
      </c>
      <c r="H19" s="145"/>
      <c r="I19" s="145">
        <v>0</v>
      </c>
      <c r="J19" s="145"/>
      <c r="K19" s="145">
        <v>0</v>
      </c>
      <c r="L19" s="145"/>
      <c r="M19" s="145">
        <v>0</v>
      </c>
      <c r="N19" s="145"/>
      <c r="O19" s="145">
        <v>0</v>
      </c>
      <c r="P19" s="145"/>
      <c r="Q19" s="145">
        <v>0</v>
      </c>
      <c r="R19" s="145"/>
      <c r="S19" s="290">
        <v>0</v>
      </c>
    </row>
    <row r="20" spans="1:19" s="146" customFormat="1">
      <c r="A20" s="144">
        <v>13</v>
      </c>
      <c r="B20" s="1" t="s">
        <v>245</v>
      </c>
      <c r="C20" s="145">
        <v>0</v>
      </c>
      <c r="D20" s="145"/>
      <c r="E20" s="145">
        <v>0</v>
      </c>
      <c r="F20" s="145"/>
      <c r="G20" s="145">
        <v>0</v>
      </c>
      <c r="H20" s="145"/>
      <c r="I20" s="145">
        <v>0</v>
      </c>
      <c r="J20" s="145"/>
      <c r="K20" s="145">
        <v>0</v>
      </c>
      <c r="L20" s="145"/>
      <c r="M20" s="145">
        <v>0</v>
      </c>
      <c r="N20" s="145"/>
      <c r="O20" s="145">
        <v>0</v>
      </c>
      <c r="P20" s="145"/>
      <c r="Q20" s="145">
        <v>0</v>
      </c>
      <c r="R20" s="145"/>
      <c r="S20" s="290">
        <v>0</v>
      </c>
    </row>
    <row r="21" spans="1:19" s="146" customFormat="1">
      <c r="A21" s="144">
        <v>14</v>
      </c>
      <c r="B21" s="1" t="s">
        <v>106</v>
      </c>
      <c r="C21" s="145">
        <v>99715346</v>
      </c>
      <c r="D21" s="145"/>
      <c r="E21" s="145">
        <v>0</v>
      </c>
      <c r="F21" s="145"/>
      <c r="G21" s="145">
        <v>0</v>
      </c>
      <c r="H21" s="145"/>
      <c r="I21" s="145">
        <v>0</v>
      </c>
      <c r="J21" s="145"/>
      <c r="K21" s="145">
        <v>0</v>
      </c>
      <c r="L21" s="145"/>
      <c r="M21" s="145">
        <v>69208994.279799998</v>
      </c>
      <c r="N21" s="145"/>
      <c r="O21" s="145">
        <v>0</v>
      </c>
      <c r="P21" s="145"/>
      <c r="Q21" s="145">
        <v>456977</v>
      </c>
      <c r="R21" s="145"/>
      <c r="S21" s="290">
        <v>70351436.779799998</v>
      </c>
    </row>
    <row r="22" spans="1:19" ht="13.8" thickBot="1">
      <c r="A22" s="147"/>
      <c r="B22" s="148" t="s">
        <v>107</v>
      </c>
      <c r="C22" s="149">
        <f>SUM(C8:C21)</f>
        <v>99715697</v>
      </c>
      <c r="D22" s="149">
        <f t="shared" ref="D22:J22" si="0">SUM(D8:D21)</f>
        <v>0</v>
      </c>
      <c r="E22" s="149">
        <f t="shared" si="0"/>
        <v>6275759.6244999999</v>
      </c>
      <c r="F22" s="149">
        <f t="shared" si="0"/>
        <v>0</v>
      </c>
      <c r="G22" s="149">
        <f t="shared" si="0"/>
        <v>8841590.4435799997</v>
      </c>
      <c r="H22" s="149">
        <f t="shared" si="0"/>
        <v>8467.3349999999991</v>
      </c>
      <c r="I22" s="149">
        <f t="shared" si="0"/>
        <v>2225058.4120999998</v>
      </c>
      <c r="J22" s="149">
        <f t="shared" si="0"/>
        <v>0</v>
      </c>
      <c r="K22" s="149">
        <f t="shared" ref="K22:S22" si="1">SUM(K8:K21)</f>
        <v>-1.5999999999999999E-4</v>
      </c>
      <c r="L22" s="149">
        <f t="shared" si="1"/>
        <v>0</v>
      </c>
      <c r="M22" s="149">
        <f t="shared" si="1"/>
        <v>284555678.50599009</v>
      </c>
      <c r="N22" s="149">
        <f t="shared" si="1"/>
        <v>18155790.84809</v>
      </c>
      <c r="O22" s="149">
        <f t="shared" si="1"/>
        <v>12822104.314259999</v>
      </c>
      <c r="P22" s="149">
        <f t="shared" si="1"/>
        <v>0</v>
      </c>
      <c r="Q22" s="149">
        <f t="shared" si="1"/>
        <v>456977</v>
      </c>
      <c r="R22" s="149">
        <f t="shared" si="1"/>
        <v>0</v>
      </c>
      <c r="S22" s="291">
        <f t="shared" si="1"/>
        <v>328552269.67892307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zoomScale="40" zoomScaleNormal="40" workbookViewId="0">
      <pane xSplit="2" ySplit="6" topLeftCell="C7" activePane="bottomRight" state="frozen"/>
      <selection activeCell="B3" sqref="B3"/>
      <selection pane="topRight" activeCell="B3" sqref="B3"/>
      <selection pane="bottomLeft" activeCell="B3" sqref="B3"/>
      <selection pane="bottomRight" activeCell="C7" sqref="C7:U20"/>
    </sheetView>
  </sheetViews>
  <sheetFormatPr defaultColWidth="9.109375" defaultRowHeight="13.2"/>
  <cols>
    <col min="1" max="1" width="10.5546875" style="4" bestFit="1"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38"/>
  </cols>
  <sheetData>
    <row r="1" spans="1:22">
      <c r="A1" s="2" t="s">
        <v>30</v>
      </c>
      <c r="B1" s="3" t="str">
        <f>'Info '!C2</f>
        <v>JSC "VTB Bank (Georgia)"</v>
      </c>
    </row>
    <row r="2" spans="1:22">
      <c r="A2" s="2" t="s">
        <v>31</v>
      </c>
      <c r="B2" s="430">
        <f>'1. key ratios '!B2</f>
        <v>44926</v>
      </c>
    </row>
    <row r="4" spans="1:22" ht="13.8" thickBot="1">
      <c r="A4" s="4" t="s">
        <v>364</v>
      </c>
      <c r="B4" s="150" t="s">
        <v>93</v>
      </c>
      <c r="V4" s="40" t="s">
        <v>73</v>
      </c>
    </row>
    <row r="5" spans="1:22" ht="12.75" customHeight="1">
      <c r="A5" s="151"/>
      <c r="B5" s="152"/>
      <c r="C5" s="713" t="s">
        <v>275</v>
      </c>
      <c r="D5" s="714"/>
      <c r="E5" s="714"/>
      <c r="F5" s="714"/>
      <c r="G5" s="714"/>
      <c r="H5" s="714"/>
      <c r="I5" s="714"/>
      <c r="J5" s="714"/>
      <c r="K5" s="714"/>
      <c r="L5" s="715"/>
      <c r="M5" s="716" t="s">
        <v>276</v>
      </c>
      <c r="N5" s="717"/>
      <c r="O5" s="717"/>
      <c r="P5" s="717"/>
      <c r="Q5" s="717"/>
      <c r="R5" s="717"/>
      <c r="S5" s="718"/>
      <c r="T5" s="721" t="s">
        <v>362</v>
      </c>
      <c r="U5" s="721" t="s">
        <v>363</v>
      </c>
      <c r="V5" s="719" t="s">
        <v>119</v>
      </c>
    </row>
    <row r="6" spans="1:22" s="91" customFormat="1" ht="105.6">
      <c r="A6" s="88"/>
      <c r="B6" s="153"/>
      <c r="C6" s="154" t="s">
        <v>108</v>
      </c>
      <c r="D6" s="246" t="s">
        <v>109</v>
      </c>
      <c r="E6" s="181" t="s">
        <v>278</v>
      </c>
      <c r="F6" s="181" t="s">
        <v>279</v>
      </c>
      <c r="G6" s="246" t="s">
        <v>282</v>
      </c>
      <c r="H6" s="246" t="s">
        <v>277</v>
      </c>
      <c r="I6" s="246" t="s">
        <v>110</v>
      </c>
      <c r="J6" s="246" t="s">
        <v>111</v>
      </c>
      <c r="K6" s="155" t="s">
        <v>112</v>
      </c>
      <c r="L6" s="156" t="s">
        <v>113</v>
      </c>
      <c r="M6" s="154" t="s">
        <v>280</v>
      </c>
      <c r="N6" s="155" t="s">
        <v>114</v>
      </c>
      <c r="O6" s="155" t="s">
        <v>115</v>
      </c>
      <c r="P6" s="155" t="s">
        <v>116</v>
      </c>
      <c r="Q6" s="155" t="s">
        <v>117</v>
      </c>
      <c r="R6" s="155" t="s">
        <v>118</v>
      </c>
      <c r="S6" s="272" t="s">
        <v>281</v>
      </c>
      <c r="T6" s="722"/>
      <c r="U6" s="722"/>
      <c r="V6" s="720"/>
    </row>
    <row r="7" spans="1:22" s="146" customFormat="1">
      <c r="A7" s="157">
        <v>1</v>
      </c>
      <c r="B7" s="1" t="s">
        <v>94</v>
      </c>
      <c r="C7" s="158"/>
      <c r="D7" s="145">
        <v>0</v>
      </c>
      <c r="E7" s="145"/>
      <c r="F7" s="145"/>
      <c r="G7" s="145"/>
      <c r="H7" s="145"/>
      <c r="I7" s="145"/>
      <c r="J7" s="145">
        <v>0</v>
      </c>
      <c r="K7" s="145"/>
      <c r="L7" s="159"/>
      <c r="M7" s="158"/>
      <c r="N7" s="145"/>
      <c r="O7" s="145"/>
      <c r="P7" s="145"/>
      <c r="Q7" s="145"/>
      <c r="R7" s="145"/>
      <c r="S7" s="159"/>
      <c r="T7" s="281">
        <v>0</v>
      </c>
      <c r="U7" s="281"/>
      <c r="V7" s="160">
        <f>SUM(C7:S7)</f>
        <v>0</v>
      </c>
    </row>
    <row r="8" spans="1:22" s="146" customFormat="1">
      <c r="A8" s="157">
        <v>2</v>
      </c>
      <c r="B8" s="1" t="s">
        <v>95</v>
      </c>
      <c r="C8" s="158"/>
      <c r="D8" s="145">
        <v>0</v>
      </c>
      <c r="E8" s="145"/>
      <c r="F8" s="145"/>
      <c r="G8" s="145"/>
      <c r="H8" s="145"/>
      <c r="I8" s="145"/>
      <c r="J8" s="145">
        <v>0</v>
      </c>
      <c r="K8" s="145"/>
      <c r="L8" s="159"/>
      <c r="M8" s="158"/>
      <c r="N8" s="145"/>
      <c r="O8" s="145"/>
      <c r="P8" s="145"/>
      <c r="Q8" s="145"/>
      <c r="R8" s="145"/>
      <c r="S8" s="159"/>
      <c r="T8" s="281">
        <v>0</v>
      </c>
      <c r="U8" s="281"/>
      <c r="V8" s="160">
        <f t="shared" ref="V8:V20" si="0">SUM(C8:S8)</f>
        <v>0</v>
      </c>
    </row>
    <row r="9" spans="1:22" s="146" customFormat="1">
      <c r="A9" s="157">
        <v>3</v>
      </c>
      <c r="B9" s="1" t="s">
        <v>268</v>
      </c>
      <c r="C9" s="158"/>
      <c r="D9" s="145">
        <v>0</v>
      </c>
      <c r="E9" s="145"/>
      <c r="F9" s="145"/>
      <c r="G9" s="145"/>
      <c r="H9" s="145"/>
      <c r="I9" s="145"/>
      <c r="J9" s="145">
        <v>0</v>
      </c>
      <c r="K9" s="145"/>
      <c r="L9" s="159"/>
      <c r="M9" s="158"/>
      <c r="N9" s="145"/>
      <c r="O9" s="145"/>
      <c r="P9" s="145"/>
      <c r="Q9" s="145"/>
      <c r="R9" s="145"/>
      <c r="S9" s="159"/>
      <c r="T9" s="281">
        <v>0</v>
      </c>
      <c r="U9" s="281"/>
      <c r="V9" s="160">
        <f t="shared" si="0"/>
        <v>0</v>
      </c>
    </row>
    <row r="10" spans="1:22" s="146" customFormat="1">
      <c r="A10" s="157">
        <v>4</v>
      </c>
      <c r="B10" s="1" t="s">
        <v>96</v>
      </c>
      <c r="C10" s="158"/>
      <c r="D10" s="145">
        <v>0</v>
      </c>
      <c r="E10" s="145"/>
      <c r="F10" s="145"/>
      <c r="G10" s="145"/>
      <c r="H10" s="145"/>
      <c r="I10" s="145"/>
      <c r="J10" s="145">
        <v>0</v>
      </c>
      <c r="K10" s="145"/>
      <c r="L10" s="159"/>
      <c r="M10" s="158"/>
      <c r="N10" s="145"/>
      <c r="O10" s="145"/>
      <c r="P10" s="145"/>
      <c r="Q10" s="145"/>
      <c r="R10" s="145"/>
      <c r="S10" s="159"/>
      <c r="T10" s="281">
        <v>0</v>
      </c>
      <c r="U10" s="281"/>
      <c r="V10" s="160">
        <f t="shared" si="0"/>
        <v>0</v>
      </c>
    </row>
    <row r="11" spans="1:22" s="146" customFormat="1">
      <c r="A11" s="157">
        <v>5</v>
      </c>
      <c r="B11" s="1" t="s">
        <v>97</v>
      </c>
      <c r="C11" s="158"/>
      <c r="D11" s="145">
        <v>0</v>
      </c>
      <c r="E11" s="145"/>
      <c r="F11" s="145"/>
      <c r="G11" s="145"/>
      <c r="H11" s="145"/>
      <c r="I11" s="145"/>
      <c r="J11" s="145">
        <v>0</v>
      </c>
      <c r="K11" s="145"/>
      <c r="L11" s="159"/>
      <c r="M11" s="158"/>
      <c r="N11" s="145"/>
      <c r="O11" s="145"/>
      <c r="P11" s="145"/>
      <c r="Q11" s="145"/>
      <c r="R11" s="145"/>
      <c r="S11" s="159"/>
      <c r="T11" s="281">
        <v>0</v>
      </c>
      <c r="U11" s="281"/>
      <c r="V11" s="160">
        <f t="shared" si="0"/>
        <v>0</v>
      </c>
    </row>
    <row r="12" spans="1:22" s="146" customFormat="1">
      <c r="A12" s="157">
        <v>6</v>
      </c>
      <c r="B12" s="1" t="s">
        <v>98</v>
      </c>
      <c r="C12" s="158"/>
      <c r="D12" s="145">
        <v>0</v>
      </c>
      <c r="E12" s="145"/>
      <c r="F12" s="145"/>
      <c r="G12" s="145"/>
      <c r="H12" s="145"/>
      <c r="I12" s="145"/>
      <c r="J12" s="145">
        <v>0</v>
      </c>
      <c r="K12" s="145"/>
      <c r="L12" s="159"/>
      <c r="M12" s="158"/>
      <c r="N12" s="145"/>
      <c r="O12" s="145"/>
      <c r="P12" s="145"/>
      <c r="Q12" s="145"/>
      <c r="R12" s="145"/>
      <c r="S12" s="159"/>
      <c r="T12" s="281">
        <v>0</v>
      </c>
      <c r="U12" s="281"/>
      <c r="V12" s="160">
        <f t="shared" si="0"/>
        <v>0</v>
      </c>
    </row>
    <row r="13" spans="1:22" s="146" customFormat="1">
      <c r="A13" s="157">
        <v>7</v>
      </c>
      <c r="B13" s="1" t="s">
        <v>99</v>
      </c>
      <c r="C13" s="158"/>
      <c r="D13" s="145">
        <v>3366644.7896100003</v>
      </c>
      <c r="E13" s="145"/>
      <c r="F13" s="145"/>
      <c r="G13" s="145"/>
      <c r="H13" s="145"/>
      <c r="I13" s="145"/>
      <c r="J13" s="145">
        <v>0</v>
      </c>
      <c r="K13" s="145"/>
      <c r="L13" s="159"/>
      <c r="M13" s="158"/>
      <c r="N13" s="145"/>
      <c r="O13" s="145"/>
      <c r="P13" s="145"/>
      <c r="Q13" s="145"/>
      <c r="R13" s="145"/>
      <c r="S13" s="159"/>
      <c r="T13" s="281">
        <v>1977025.6910000001</v>
      </c>
      <c r="U13" s="281">
        <v>1389619.0986100002</v>
      </c>
      <c r="V13" s="160">
        <f t="shared" si="0"/>
        <v>3366644.7896100003</v>
      </c>
    </row>
    <row r="14" spans="1:22" s="146" customFormat="1">
      <c r="A14" s="157">
        <v>8</v>
      </c>
      <c r="B14" s="1" t="s">
        <v>100</v>
      </c>
      <c r="C14" s="158"/>
      <c r="D14" s="145">
        <v>0</v>
      </c>
      <c r="E14" s="145"/>
      <c r="F14" s="145"/>
      <c r="G14" s="145"/>
      <c r="H14" s="145"/>
      <c r="I14" s="145"/>
      <c r="J14" s="145">
        <v>0</v>
      </c>
      <c r="K14" s="145"/>
      <c r="L14" s="159"/>
      <c r="M14" s="158"/>
      <c r="N14" s="145"/>
      <c r="O14" s="145"/>
      <c r="P14" s="145"/>
      <c r="Q14" s="145"/>
      <c r="R14" s="145"/>
      <c r="S14" s="159"/>
      <c r="T14" s="281">
        <v>0</v>
      </c>
      <c r="U14" s="281">
        <v>0</v>
      </c>
      <c r="V14" s="160">
        <f t="shared" si="0"/>
        <v>0</v>
      </c>
    </row>
    <row r="15" spans="1:22" s="146" customFormat="1">
      <c r="A15" s="157">
        <v>9</v>
      </c>
      <c r="B15" s="1" t="s">
        <v>101</v>
      </c>
      <c r="C15" s="158"/>
      <c r="D15" s="145">
        <v>0</v>
      </c>
      <c r="E15" s="145"/>
      <c r="F15" s="145"/>
      <c r="G15" s="145"/>
      <c r="H15" s="145"/>
      <c r="I15" s="145"/>
      <c r="J15" s="145">
        <v>0</v>
      </c>
      <c r="K15" s="145"/>
      <c r="L15" s="159"/>
      <c r="M15" s="158"/>
      <c r="N15" s="145"/>
      <c r="O15" s="145"/>
      <c r="P15" s="145"/>
      <c r="Q15" s="145"/>
      <c r="R15" s="145"/>
      <c r="S15" s="159"/>
      <c r="T15" s="281">
        <v>0</v>
      </c>
      <c r="U15" s="281"/>
      <c r="V15" s="160">
        <f t="shared" si="0"/>
        <v>0</v>
      </c>
    </row>
    <row r="16" spans="1:22" s="146" customFormat="1">
      <c r="A16" s="157">
        <v>10</v>
      </c>
      <c r="B16" s="1" t="s">
        <v>102</v>
      </c>
      <c r="C16" s="158"/>
      <c r="D16" s="145">
        <v>0</v>
      </c>
      <c r="E16" s="145"/>
      <c r="F16" s="145"/>
      <c r="G16" s="145"/>
      <c r="H16" s="145"/>
      <c r="I16" s="145"/>
      <c r="J16" s="145">
        <v>0</v>
      </c>
      <c r="K16" s="145"/>
      <c r="L16" s="159"/>
      <c r="M16" s="158"/>
      <c r="N16" s="145"/>
      <c r="O16" s="145"/>
      <c r="P16" s="145"/>
      <c r="Q16" s="145"/>
      <c r="R16" s="145"/>
      <c r="S16" s="159"/>
      <c r="T16" s="281">
        <v>0</v>
      </c>
      <c r="U16" s="281"/>
      <c r="V16" s="160">
        <f t="shared" si="0"/>
        <v>0</v>
      </c>
    </row>
    <row r="17" spans="1:22" s="146" customFormat="1">
      <c r="A17" s="157">
        <v>11</v>
      </c>
      <c r="B17" s="1" t="s">
        <v>103</v>
      </c>
      <c r="C17" s="158"/>
      <c r="D17" s="145">
        <v>0</v>
      </c>
      <c r="E17" s="145"/>
      <c r="F17" s="145"/>
      <c r="G17" s="145"/>
      <c r="H17" s="145"/>
      <c r="I17" s="145"/>
      <c r="J17" s="145">
        <v>0</v>
      </c>
      <c r="K17" s="145"/>
      <c r="L17" s="159"/>
      <c r="M17" s="158"/>
      <c r="N17" s="145"/>
      <c r="O17" s="145"/>
      <c r="P17" s="145"/>
      <c r="Q17" s="145"/>
      <c r="R17" s="145"/>
      <c r="S17" s="159"/>
      <c r="T17" s="281">
        <v>0</v>
      </c>
      <c r="U17" s="281"/>
      <c r="V17" s="160">
        <f t="shared" si="0"/>
        <v>0</v>
      </c>
    </row>
    <row r="18" spans="1:22" s="146" customFormat="1">
      <c r="A18" s="157">
        <v>12</v>
      </c>
      <c r="B18" s="1" t="s">
        <v>104</v>
      </c>
      <c r="C18" s="158"/>
      <c r="D18" s="145">
        <v>0</v>
      </c>
      <c r="E18" s="145"/>
      <c r="F18" s="145"/>
      <c r="G18" s="145"/>
      <c r="H18" s="145"/>
      <c r="I18" s="145"/>
      <c r="J18" s="145">
        <v>0</v>
      </c>
      <c r="K18" s="145"/>
      <c r="L18" s="159"/>
      <c r="M18" s="158"/>
      <c r="N18" s="145"/>
      <c r="O18" s="145"/>
      <c r="P18" s="145"/>
      <c r="Q18" s="145"/>
      <c r="R18" s="145"/>
      <c r="S18" s="159"/>
      <c r="T18" s="281">
        <v>0</v>
      </c>
      <c r="U18" s="281"/>
      <c r="V18" s="160">
        <f t="shared" si="0"/>
        <v>0</v>
      </c>
    </row>
    <row r="19" spans="1:22" s="146" customFormat="1">
      <c r="A19" s="157">
        <v>13</v>
      </c>
      <c r="B19" s="1" t="s">
        <v>105</v>
      </c>
      <c r="C19" s="158"/>
      <c r="D19" s="145">
        <v>0</v>
      </c>
      <c r="E19" s="145"/>
      <c r="F19" s="145"/>
      <c r="G19" s="145"/>
      <c r="H19" s="145"/>
      <c r="I19" s="145"/>
      <c r="J19" s="145">
        <v>0</v>
      </c>
      <c r="K19" s="145"/>
      <c r="L19" s="159"/>
      <c r="M19" s="158"/>
      <c r="N19" s="145"/>
      <c r="O19" s="145"/>
      <c r="P19" s="145"/>
      <c r="Q19" s="145"/>
      <c r="R19" s="145"/>
      <c r="S19" s="159"/>
      <c r="T19" s="281">
        <v>0</v>
      </c>
      <c r="U19" s="281"/>
      <c r="V19" s="160">
        <f t="shared" si="0"/>
        <v>0</v>
      </c>
    </row>
    <row r="20" spans="1:22" s="146" customFormat="1">
      <c r="A20" s="157">
        <v>14</v>
      </c>
      <c r="B20" s="1" t="s">
        <v>106</v>
      </c>
      <c r="C20" s="158"/>
      <c r="D20" s="145">
        <v>0</v>
      </c>
      <c r="E20" s="145"/>
      <c r="F20" s="145"/>
      <c r="G20" s="145"/>
      <c r="H20" s="145"/>
      <c r="I20" s="145"/>
      <c r="J20" s="145">
        <v>0</v>
      </c>
      <c r="K20" s="145"/>
      <c r="L20" s="159"/>
      <c r="M20" s="158"/>
      <c r="N20" s="145"/>
      <c r="O20" s="145"/>
      <c r="P20" s="145"/>
      <c r="Q20" s="145"/>
      <c r="R20" s="145"/>
      <c r="S20" s="159"/>
      <c r="T20" s="281">
        <v>0</v>
      </c>
      <c r="U20" s="281"/>
      <c r="V20" s="160">
        <f t="shared" si="0"/>
        <v>0</v>
      </c>
    </row>
    <row r="21" spans="1:22" ht="13.8" thickBot="1">
      <c r="A21" s="147"/>
      <c r="B21" s="161" t="s">
        <v>107</v>
      </c>
      <c r="C21" s="162">
        <f>SUM(C7:C20)</f>
        <v>0</v>
      </c>
      <c r="D21" s="149">
        <f t="shared" ref="D21:V21" si="1">SUM(D7:D20)</f>
        <v>3366644.7896100003</v>
      </c>
      <c r="E21" s="149">
        <f t="shared" si="1"/>
        <v>0</v>
      </c>
      <c r="F21" s="149">
        <f t="shared" si="1"/>
        <v>0</v>
      </c>
      <c r="G21" s="149">
        <f t="shared" si="1"/>
        <v>0</v>
      </c>
      <c r="H21" s="149">
        <f t="shared" si="1"/>
        <v>0</v>
      </c>
      <c r="I21" s="149">
        <f t="shared" si="1"/>
        <v>0</v>
      </c>
      <c r="J21" s="149">
        <f t="shared" si="1"/>
        <v>0</v>
      </c>
      <c r="K21" s="149">
        <f t="shared" si="1"/>
        <v>0</v>
      </c>
      <c r="L21" s="163">
        <f t="shared" si="1"/>
        <v>0</v>
      </c>
      <c r="M21" s="162">
        <f t="shared" si="1"/>
        <v>0</v>
      </c>
      <c r="N21" s="149">
        <f t="shared" si="1"/>
        <v>0</v>
      </c>
      <c r="O21" s="149">
        <f t="shared" si="1"/>
        <v>0</v>
      </c>
      <c r="P21" s="149">
        <f t="shared" si="1"/>
        <v>0</v>
      </c>
      <c r="Q21" s="149">
        <f t="shared" si="1"/>
        <v>0</v>
      </c>
      <c r="R21" s="149">
        <f t="shared" si="1"/>
        <v>0</v>
      </c>
      <c r="S21" s="163">
        <f>SUM(S7:S20)</f>
        <v>0</v>
      </c>
      <c r="T21" s="163">
        <f>SUM(T7:T20)</f>
        <v>1977025.6910000001</v>
      </c>
      <c r="U21" s="163">
        <f>SUM(U7:U20)</f>
        <v>1389619.0986100002</v>
      </c>
      <c r="V21" s="164">
        <f t="shared" si="1"/>
        <v>3366644.7896100003</v>
      </c>
    </row>
    <row r="24" spans="1:22">
      <c r="A24" s="7"/>
      <c r="B24" s="7"/>
      <c r="C24" s="66"/>
      <c r="D24" s="66"/>
      <c r="E24" s="66"/>
    </row>
    <row r="25" spans="1:22">
      <c r="A25" s="165"/>
      <c r="B25" s="165"/>
      <c r="C25" s="7"/>
      <c r="D25" s="66"/>
      <c r="E25" s="66"/>
    </row>
    <row r="26" spans="1:22">
      <c r="A26" s="165"/>
      <c r="B26" s="67"/>
      <c r="C26" s="7"/>
      <c r="D26" s="66"/>
      <c r="E26" s="66"/>
    </row>
    <row r="27" spans="1:22">
      <c r="A27" s="165"/>
      <c r="B27" s="165"/>
      <c r="C27" s="7"/>
      <c r="D27" s="66"/>
      <c r="E27" s="66"/>
    </row>
    <row r="28" spans="1:22">
      <c r="A28" s="165"/>
      <c r="B28" s="67"/>
      <c r="C28" s="7"/>
      <c r="D28" s="66"/>
      <c r="E28" s="66"/>
    </row>
  </sheetData>
  <mergeCells count="5">
    <mergeCell ref="C5:L5"/>
    <mergeCell ref="M5:S5"/>
    <mergeCell ref="V5:V6"/>
    <mergeCell ref="T5:T6"/>
    <mergeCell ref="U5:U6"/>
  </mergeCells>
  <pageMargins left="0.7" right="0.7" top="0.75" bottom="0.75" header="0.3" footer="0.3"/>
  <pageSetup paperSize="9" scale="2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80" zoomScaleNormal="80" workbookViewId="0">
      <pane xSplit="1" ySplit="7" topLeftCell="B8" activePane="bottomRight" state="frozen"/>
      <selection activeCell="B3" sqref="B3"/>
      <selection pane="topRight" activeCell="B3" sqref="B3"/>
      <selection pane="bottomLeft" activeCell="B3" sqref="B3"/>
      <selection pane="bottomRight" activeCell="C8" sqref="C8:G21"/>
    </sheetView>
  </sheetViews>
  <sheetFormatPr defaultColWidth="9.109375" defaultRowHeight="13.8"/>
  <cols>
    <col min="1" max="1" width="10.5546875" style="4" bestFit="1" customWidth="1"/>
    <col min="2" max="2" width="101.88671875" style="4" customWidth="1"/>
    <col min="3" max="3" width="13.6640625" style="282" customWidth="1"/>
    <col min="4" max="4" width="14.88671875" style="282" bestFit="1" customWidth="1"/>
    <col min="5" max="5" width="17.6640625" style="282" customWidth="1"/>
    <col min="6" max="6" width="15.88671875" style="282" customWidth="1"/>
    <col min="7" max="7" width="17.44140625" style="282" customWidth="1"/>
    <col min="8" max="8" width="15.33203125" style="282" customWidth="1"/>
    <col min="9" max="16384" width="9.109375" style="38"/>
  </cols>
  <sheetData>
    <row r="1" spans="1:9">
      <c r="A1" s="2" t="s">
        <v>30</v>
      </c>
      <c r="B1" s="4" t="str">
        <f>'Info '!C2</f>
        <v>JSC "VTB Bank (Georgia)"</v>
      </c>
      <c r="C1" s="3"/>
    </row>
    <row r="2" spans="1:9">
      <c r="A2" s="2" t="s">
        <v>31</v>
      </c>
      <c r="B2" s="431">
        <f>'1. key ratios '!B2</f>
        <v>44926</v>
      </c>
      <c r="C2" s="430"/>
    </row>
    <row r="4" spans="1:9" ht="14.4" thickBot="1">
      <c r="A4" s="2" t="s">
        <v>251</v>
      </c>
      <c r="B4" s="150" t="s">
        <v>374</v>
      </c>
    </row>
    <row r="5" spans="1:9">
      <c r="A5" s="151"/>
      <c r="B5" s="166"/>
      <c r="C5" s="283" t="s">
        <v>0</v>
      </c>
      <c r="D5" s="283" t="s">
        <v>1</v>
      </c>
      <c r="E5" s="283" t="s">
        <v>2</v>
      </c>
      <c r="F5" s="283" t="s">
        <v>3</v>
      </c>
      <c r="G5" s="284" t="s">
        <v>4</v>
      </c>
      <c r="H5" s="285" t="s">
        <v>5</v>
      </c>
      <c r="I5" s="167"/>
    </row>
    <row r="6" spans="1:9" s="167" customFormat="1" ht="12.75" customHeight="1">
      <c r="A6" s="168"/>
      <c r="B6" s="725" t="s">
        <v>250</v>
      </c>
      <c r="C6" s="727" t="s">
        <v>366</v>
      </c>
      <c r="D6" s="729" t="s">
        <v>365</v>
      </c>
      <c r="E6" s="730"/>
      <c r="F6" s="727" t="s">
        <v>370</v>
      </c>
      <c r="G6" s="727" t="s">
        <v>371</v>
      </c>
      <c r="H6" s="723" t="s">
        <v>369</v>
      </c>
    </row>
    <row r="7" spans="1:9" ht="41.4">
      <c r="A7" s="170"/>
      <c r="B7" s="726"/>
      <c r="C7" s="728"/>
      <c r="D7" s="286" t="s">
        <v>368</v>
      </c>
      <c r="E7" s="286" t="s">
        <v>367</v>
      </c>
      <c r="F7" s="728"/>
      <c r="G7" s="728"/>
      <c r="H7" s="724"/>
      <c r="I7" s="167"/>
    </row>
    <row r="8" spans="1:9">
      <c r="A8" s="168">
        <v>1</v>
      </c>
      <c r="B8" s="1" t="s">
        <v>94</v>
      </c>
      <c r="C8" s="595">
        <v>351</v>
      </c>
      <c r="D8" s="596">
        <v>0</v>
      </c>
      <c r="E8" s="595">
        <v>0</v>
      </c>
      <c r="F8" s="595">
        <v>0</v>
      </c>
      <c r="G8" s="597">
        <v>0</v>
      </c>
      <c r="H8" s="599">
        <f>IFERROR(G8/(C8+E8),0)</f>
        <v>0</v>
      </c>
    </row>
    <row r="9" spans="1:9" ht="15" customHeight="1">
      <c r="A9" s="168">
        <v>2</v>
      </c>
      <c r="B9" s="1" t="s">
        <v>95</v>
      </c>
      <c r="C9" s="595">
        <v>0</v>
      </c>
      <c r="D9" s="596">
        <v>0</v>
      </c>
      <c r="E9" s="595">
        <v>0</v>
      </c>
      <c r="F9" s="595">
        <v>0</v>
      </c>
      <c r="G9" s="597">
        <v>0</v>
      </c>
      <c r="H9" s="599">
        <f t="shared" ref="H9:H21" si="0">IFERROR(G9/(C9+E9),0)</f>
        <v>0</v>
      </c>
    </row>
    <row r="10" spans="1:9">
      <c r="A10" s="168">
        <v>3</v>
      </c>
      <c r="B10" s="1" t="s">
        <v>268</v>
      </c>
      <c r="C10" s="595">
        <v>0</v>
      </c>
      <c r="D10" s="596">
        <v>0</v>
      </c>
      <c r="E10" s="595">
        <v>0</v>
      </c>
      <c r="F10" s="595">
        <v>0</v>
      </c>
      <c r="G10" s="597">
        <v>0</v>
      </c>
      <c r="H10" s="599">
        <f t="shared" si="0"/>
        <v>0</v>
      </c>
    </row>
    <row r="11" spans="1:9">
      <c r="A11" s="168">
        <v>4</v>
      </c>
      <c r="B11" s="1" t="s">
        <v>96</v>
      </c>
      <c r="C11" s="595">
        <v>0</v>
      </c>
      <c r="D11" s="596">
        <v>0</v>
      </c>
      <c r="E11" s="595">
        <v>0</v>
      </c>
      <c r="F11" s="595">
        <v>0</v>
      </c>
      <c r="G11" s="597">
        <v>0</v>
      </c>
      <c r="H11" s="599">
        <f t="shared" si="0"/>
        <v>0</v>
      </c>
    </row>
    <row r="12" spans="1:9">
      <c r="A12" s="168">
        <v>5</v>
      </c>
      <c r="B12" s="1" t="s">
        <v>97</v>
      </c>
      <c r="C12" s="595">
        <v>0</v>
      </c>
      <c r="D12" s="596">
        <v>0</v>
      </c>
      <c r="E12" s="595">
        <v>0</v>
      </c>
      <c r="F12" s="595">
        <v>0</v>
      </c>
      <c r="G12" s="597">
        <v>0</v>
      </c>
      <c r="H12" s="599">
        <f t="shared" si="0"/>
        <v>0</v>
      </c>
    </row>
    <row r="13" spans="1:9">
      <c r="A13" s="168">
        <v>6</v>
      </c>
      <c r="B13" s="1" t="s">
        <v>98</v>
      </c>
      <c r="C13" s="595">
        <v>6393896</v>
      </c>
      <c r="D13" s="596">
        <v>0</v>
      </c>
      <c r="E13" s="595">
        <v>0</v>
      </c>
      <c r="F13" s="595">
        <v>1372902.2943499999</v>
      </c>
      <c r="G13" s="597">
        <v>1372902.2943499999</v>
      </c>
      <c r="H13" s="599">
        <f t="shared" si="0"/>
        <v>0.21472077342984619</v>
      </c>
    </row>
    <row r="14" spans="1:9">
      <c r="A14" s="168">
        <v>7</v>
      </c>
      <c r="B14" s="1" t="s">
        <v>99</v>
      </c>
      <c r="C14" s="595">
        <v>205961605.14539006</v>
      </c>
      <c r="D14" s="596">
        <v>35244107.573770002</v>
      </c>
      <c r="E14" s="595">
        <v>18155790.84809</v>
      </c>
      <c r="F14" s="596">
        <v>224117395.99348006</v>
      </c>
      <c r="G14" s="598">
        <v>220750751.20387006</v>
      </c>
      <c r="H14" s="599">
        <f t="shared" si="0"/>
        <v>0.98497820852019924</v>
      </c>
    </row>
    <row r="15" spans="1:9">
      <c r="A15" s="168">
        <v>8</v>
      </c>
      <c r="B15" s="1" t="s">
        <v>100</v>
      </c>
      <c r="C15" s="596">
        <v>0</v>
      </c>
      <c r="D15" s="596">
        <v>0</v>
      </c>
      <c r="E15" s="596">
        <v>0</v>
      </c>
      <c r="F15" s="596">
        <v>0</v>
      </c>
      <c r="G15" s="596">
        <v>0</v>
      </c>
      <c r="H15" s="599">
        <f t="shared" si="0"/>
        <v>0</v>
      </c>
    </row>
    <row r="16" spans="1:9">
      <c r="A16" s="168">
        <v>9</v>
      </c>
      <c r="B16" s="1" t="s">
        <v>101</v>
      </c>
      <c r="C16" s="595">
        <v>8841590.4435799997</v>
      </c>
      <c r="D16" s="596">
        <v>16934.669999999998</v>
      </c>
      <c r="E16" s="595">
        <v>8467.3349999999991</v>
      </c>
      <c r="F16" s="596">
        <v>3097520.2225029995</v>
      </c>
      <c r="G16" s="598">
        <v>3097520.2225029995</v>
      </c>
      <c r="H16" s="599">
        <f t="shared" si="0"/>
        <v>0.34999999999999992</v>
      </c>
    </row>
    <row r="17" spans="1:8">
      <c r="A17" s="168">
        <v>10</v>
      </c>
      <c r="B17" s="1" t="s">
        <v>102</v>
      </c>
      <c r="C17" s="595">
        <v>24314105.431659997</v>
      </c>
      <c r="D17" s="596">
        <v>0</v>
      </c>
      <c r="E17" s="595">
        <v>0</v>
      </c>
      <c r="F17" s="596">
        <v>29613014.388789997</v>
      </c>
      <c r="G17" s="598">
        <v>29613014.388789997</v>
      </c>
      <c r="H17" s="599">
        <f t="shared" si="0"/>
        <v>1.2179355918326389</v>
      </c>
    </row>
    <row r="18" spans="1:8">
      <c r="A18" s="168">
        <v>11</v>
      </c>
      <c r="B18" s="1" t="s">
        <v>103</v>
      </c>
      <c r="C18" s="595">
        <v>0</v>
      </c>
      <c r="D18" s="596">
        <v>0</v>
      </c>
      <c r="E18" s="595">
        <v>0</v>
      </c>
      <c r="F18" s="596">
        <v>0</v>
      </c>
      <c r="G18" s="598">
        <v>0</v>
      </c>
      <c r="H18" s="599">
        <f t="shared" si="0"/>
        <v>0</v>
      </c>
    </row>
    <row r="19" spans="1:8">
      <c r="A19" s="168">
        <v>12</v>
      </c>
      <c r="B19" s="1" t="s">
        <v>104</v>
      </c>
      <c r="C19" s="595">
        <v>0</v>
      </c>
      <c r="D19" s="596">
        <v>0</v>
      </c>
      <c r="E19" s="595">
        <v>0</v>
      </c>
      <c r="F19" s="596">
        <v>0</v>
      </c>
      <c r="G19" s="598">
        <v>0</v>
      </c>
      <c r="H19" s="599">
        <f t="shared" si="0"/>
        <v>0</v>
      </c>
    </row>
    <row r="20" spans="1:8">
      <c r="A20" s="168">
        <v>13</v>
      </c>
      <c r="B20" s="1" t="s">
        <v>245</v>
      </c>
      <c r="C20" s="595">
        <v>0</v>
      </c>
      <c r="D20" s="596">
        <v>0</v>
      </c>
      <c r="E20" s="595">
        <v>0</v>
      </c>
      <c r="F20" s="596">
        <v>0</v>
      </c>
      <c r="G20" s="598">
        <v>0</v>
      </c>
      <c r="H20" s="599">
        <f t="shared" si="0"/>
        <v>0</v>
      </c>
    </row>
    <row r="21" spans="1:8">
      <c r="A21" s="168">
        <v>14</v>
      </c>
      <c r="B21" s="1" t="s">
        <v>106</v>
      </c>
      <c r="C21" s="595">
        <v>169381317.2798</v>
      </c>
      <c r="D21" s="596">
        <v>0</v>
      </c>
      <c r="E21" s="595">
        <v>0</v>
      </c>
      <c r="F21" s="596">
        <v>70351436.779799998</v>
      </c>
      <c r="G21" s="598">
        <v>70351436.779799998</v>
      </c>
      <c r="H21" s="599">
        <f t="shared" si="0"/>
        <v>0.41534354502384035</v>
      </c>
    </row>
    <row r="22" spans="1:8" ht="14.4" thickBot="1">
      <c r="A22" s="171"/>
      <c r="B22" s="172" t="s">
        <v>107</v>
      </c>
      <c r="C22" s="287">
        <f>SUM(C8:C21)</f>
        <v>414892865.30043006</v>
      </c>
      <c r="D22" s="287">
        <f>SUM(D8:D21)</f>
        <v>35261042.243770003</v>
      </c>
      <c r="E22" s="287">
        <f>SUM(E8:E21)</f>
        <v>18164258.183090001</v>
      </c>
      <c r="F22" s="287">
        <f>SUM(F8:F21)</f>
        <v>328552269.67892307</v>
      </c>
      <c r="G22" s="287">
        <f>SUM(G8:G21)</f>
        <v>325185624.88931304</v>
      </c>
      <c r="H22" s="288">
        <f>G22/(C22+E22)</f>
        <v>0.7509069987661523</v>
      </c>
    </row>
  </sheetData>
  <mergeCells count="6">
    <mergeCell ref="H6:H7"/>
    <mergeCell ref="B6:B7"/>
    <mergeCell ref="C6:C7"/>
    <mergeCell ref="D6:E6"/>
    <mergeCell ref="F6:F7"/>
    <mergeCell ref="G6:G7"/>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70" zoomScaleNormal="70" workbookViewId="0">
      <pane xSplit="2" ySplit="6" topLeftCell="C7" activePane="bottomRight" state="frozen"/>
      <selection activeCell="B3" sqref="B3"/>
      <selection pane="topRight" activeCell="B3" sqref="B3"/>
      <selection pane="bottomLeft" activeCell="B3" sqref="B3"/>
      <selection pane="bottomRight" activeCell="F23" sqref="F23:K24"/>
    </sheetView>
  </sheetViews>
  <sheetFormatPr defaultColWidth="9.109375" defaultRowHeight="13.8"/>
  <cols>
    <col min="1" max="1" width="10.5546875" style="282" bestFit="1" customWidth="1"/>
    <col min="2" max="2" width="104.109375" style="282" customWidth="1"/>
    <col min="3" max="3" width="13.6640625" style="282" bestFit="1" customWidth="1"/>
    <col min="4" max="4" width="14.109375" style="282" customWidth="1"/>
    <col min="5" max="5" width="14.6640625" style="282" customWidth="1"/>
    <col min="6" max="6" width="12.6640625" style="282" customWidth="1"/>
    <col min="7" max="7" width="13.33203125" style="282" bestFit="1" customWidth="1"/>
    <col min="8" max="8" width="13.44140625" style="282" bestFit="1" customWidth="1"/>
    <col min="9" max="9" width="12.6640625" style="282" customWidth="1"/>
    <col min="10" max="10" width="14" style="282" bestFit="1" customWidth="1"/>
    <col min="11" max="11" width="12.6640625" style="282" customWidth="1"/>
    <col min="12" max="16384" width="9.109375" style="282"/>
  </cols>
  <sheetData>
    <row r="1" spans="1:11">
      <c r="A1" s="282" t="s">
        <v>30</v>
      </c>
      <c r="B1" s="3" t="str">
        <f>'Info '!C2</f>
        <v>JSC "VTB Bank (Georgia)"</v>
      </c>
    </row>
    <row r="2" spans="1:11">
      <c r="A2" s="282" t="s">
        <v>31</v>
      </c>
      <c r="B2" s="685">
        <f>'1. key ratios '!B2</f>
        <v>44926</v>
      </c>
      <c r="C2" s="302"/>
      <c r="D2" s="302"/>
    </row>
    <row r="3" spans="1:11">
      <c r="B3" s="302"/>
      <c r="C3" s="302"/>
      <c r="D3" s="302"/>
    </row>
    <row r="4" spans="1:11" ht="14.4" thickBot="1">
      <c r="A4" s="282" t="s">
        <v>247</v>
      </c>
      <c r="B4" s="329" t="s">
        <v>375</v>
      </c>
      <c r="C4" s="302"/>
      <c r="D4" s="302"/>
    </row>
    <row r="5" spans="1:11" ht="30" customHeight="1">
      <c r="A5" s="731"/>
      <c r="B5" s="732"/>
      <c r="C5" s="733" t="s">
        <v>427</v>
      </c>
      <c r="D5" s="733"/>
      <c r="E5" s="733"/>
      <c r="F5" s="733" t="s">
        <v>428</v>
      </c>
      <c r="G5" s="733"/>
      <c r="H5" s="733"/>
      <c r="I5" s="733" t="s">
        <v>429</v>
      </c>
      <c r="J5" s="733"/>
      <c r="K5" s="734"/>
    </row>
    <row r="6" spans="1:11">
      <c r="A6" s="303"/>
      <c r="B6" s="304"/>
      <c r="C6" s="45" t="s">
        <v>69</v>
      </c>
      <c r="D6" s="45" t="s">
        <v>70</v>
      </c>
      <c r="E6" s="45" t="s">
        <v>71</v>
      </c>
      <c r="F6" s="45" t="s">
        <v>69</v>
      </c>
      <c r="G6" s="45" t="s">
        <v>70</v>
      </c>
      <c r="H6" s="45" t="s">
        <v>71</v>
      </c>
      <c r="I6" s="45" t="s">
        <v>69</v>
      </c>
      <c r="J6" s="45" t="s">
        <v>70</v>
      </c>
      <c r="K6" s="45" t="s">
        <v>71</v>
      </c>
    </row>
    <row r="7" spans="1:11">
      <c r="A7" s="305" t="s">
        <v>378</v>
      </c>
      <c r="B7" s="306"/>
      <c r="C7" s="306"/>
      <c r="D7" s="306"/>
      <c r="E7" s="306"/>
      <c r="F7" s="306"/>
      <c r="G7" s="306"/>
      <c r="H7" s="306"/>
      <c r="I7" s="306"/>
      <c r="J7" s="306"/>
      <c r="K7" s="307"/>
    </row>
    <row r="8" spans="1:11">
      <c r="A8" s="308">
        <v>1</v>
      </c>
      <c r="B8" s="309" t="s">
        <v>376</v>
      </c>
      <c r="C8" s="310"/>
      <c r="D8" s="310"/>
      <c r="E8" s="310"/>
      <c r="F8" s="551">
        <v>56158802.612554356</v>
      </c>
      <c r="G8" s="551">
        <v>42725219.47536739</v>
      </c>
      <c r="H8" s="551">
        <v>98884022.087921724</v>
      </c>
      <c r="I8" s="551">
        <v>56158802.612554356</v>
      </c>
      <c r="J8" s="551">
        <v>37732734.648911953</v>
      </c>
      <c r="K8" s="552">
        <v>93891537.261466295</v>
      </c>
    </row>
    <row r="9" spans="1:11">
      <c r="A9" s="305" t="s">
        <v>379</v>
      </c>
      <c r="B9" s="306"/>
      <c r="C9" s="306"/>
      <c r="D9" s="306"/>
      <c r="E9" s="306"/>
      <c r="F9" s="306"/>
      <c r="G9" s="306"/>
      <c r="H9" s="306"/>
      <c r="I9" s="306"/>
      <c r="J9" s="306"/>
      <c r="K9" s="307"/>
    </row>
    <row r="10" spans="1:11">
      <c r="A10" s="311">
        <v>2</v>
      </c>
      <c r="B10" s="312" t="s">
        <v>387</v>
      </c>
      <c r="C10" s="553">
        <v>3645070.200869564</v>
      </c>
      <c r="D10" s="554">
        <v>13649775.751413364</v>
      </c>
      <c r="E10" s="554">
        <v>17294845.952282935</v>
      </c>
      <c r="F10" s="554">
        <v>639635.79970217438</v>
      </c>
      <c r="G10" s="554">
        <v>496939.29977166298</v>
      </c>
      <c r="H10" s="554">
        <v>1136575.0994738366</v>
      </c>
      <c r="I10" s="554">
        <v>159377.95488586958</v>
      </c>
      <c r="J10" s="554">
        <v>55793.696552679306</v>
      </c>
      <c r="K10" s="555">
        <v>215171.65143854887</v>
      </c>
    </row>
    <row r="11" spans="1:11">
      <c r="A11" s="311">
        <v>3</v>
      </c>
      <c r="B11" s="312" t="s">
        <v>381</v>
      </c>
      <c r="C11" s="553">
        <v>20536154.848804351</v>
      </c>
      <c r="D11" s="554">
        <v>128155538.30500408</v>
      </c>
      <c r="E11" s="554">
        <v>148691693.1538085</v>
      </c>
      <c r="F11" s="554">
        <v>12689158.786410324</v>
      </c>
      <c r="G11" s="554">
        <v>823807.44947015785</v>
      </c>
      <c r="H11" s="554">
        <v>13512966.235880483</v>
      </c>
      <c r="I11" s="554">
        <v>6878392.2931521758</v>
      </c>
      <c r="J11" s="554">
        <v>689479.29514957045</v>
      </c>
      <c r="K11" s="555">
        <v>7567871.588301748</v>
      </c>
    </row>
    <row r="12" spans="1:11">
      <c r="A12" s="311">
        <v>4</v>
      </c>
      <c r="B12" s="312" t="s">
        <v>382</v>
      </c>
      <c r="C12" s="553">
        <v>0</v>
      </c>
      <c r="D12" s="554">
        <v>0</v>
      </c>
      <c r="E12" s="554">
        <v>0</v>
      </c>
      <c r="F12" s="554">
        <v>0</v>
      </c>
      <c r="G12" s="554">
        <v>0</v>
      </c>
      <c r="H12" s="554">
        <v>0</v>
      </c>
      <c r="I12" s="554">
        <v>0</v>
      </c>
      <c r="J12" s="554">
        <v>0</v>
      </c>
      <c r="K12" s="555">
        <v>0</v>
      </c>
    </row>
    <row r="13" spans="1:11">
      <c r="A13" s="311">
        <v>5</v>
      </c>
      <c r="B13" s="312" t="s">
        <v>390</v>
      </c>
      <c r="C13" s="553">
        <v>17745941.573695663</v>
      </c>
      <c r="D13" s="554">
        <v>22154590.054513585</v>
      </c>
      <c r="E13" s="554">
        <v>39900531.628209241</v>
      </c>
      <c r="F13" s="554">
        <v>6054771.531406519</v>
      </c>
      <c r="G13" s="554">
        <v>5825098.4936380852</v>
      </c>
      <c r="H13" s="554">
        <v>11879870.025044609</v>
      </c>
      <c r="I13" s="554">
        <v>1554460.9295326099</v>
      </c>
      <c r="J13" s="554">
        <v>1730396.5606451533</v>
      </c>
      <c r="K13" s="555">
        <v>3284857.4901777618</v>
      </c>
    </row>
    <row r="14" spans="1:11">
      <c r="A14" s="311">
        <v>6</v>
      </c>
      <c r="B14" s="312" t="s">
        <v>422</v>
      </c>
      <c r="C14" s="553">
        <v>0</v>
      </c>
      <c r="D14" s="554">
        <v>0</v>
      </c>
      <c r="E14" s="554">
        <v>0</v>
      </c>
      <c r="F14" s="554">
        <v>0</v>
      </c>
      <c r="G14" s="554">
        <v>0</v>
      </c>
      <c r="H14" s="554">
        <v>0</v>
      </c>
      <c r="I14" s="554">
        <v>0</v>
      </c>
      <c r="J14" s="554">
        <v>0</v>
      </c>
      <c r="K14" s="555">
        <v>0</v>
      </c>
    </row>
    <row r="15" spans="1:11">
      <c r="A15" s="311">
        <v>7</v>
      </c>
      <c r="B15" s="312" t="s">
        <v>423</v>
      </c>
      <c r="C15" s="553">
        <v>6448353.7060869532</v>
      </c>
      <c r="D15" s="554">
        <v>29962308.798452944</v>
      </c>
      <c r="E15" s="554">
        <v>36410662.504539885</v>
      </c>
      <c r="F15" s="554">
        <v>920367.31597826059</v>
      </c>
      <c r="G15" s="554">
        <v>20953459.368200332</v>
      </c>
      <c r="H15" s="554">
        <v>21873826.684178591</v>
      </c>
      <c r="I15" s="554">
        <v>920367.31597826059</v>
      </c>
      <c r="J15" s="554">
        <v>20953459.368200332</v>
      </c>
      <c r="K15" s="555">
        <v>21873826.684178591</v>
      </c>
    </row>
    <row r="16" spans="1:11">
      <c r="A16" s="311">
        <v>8</v>
      </c>
      <c r="B16" s="313" t="s">
        <v>383</v>
      </c>
      <c r="C16" s="553">
        <v>48375520.329456516</v>
      </c>
      <c r="D16" s="554">
        <v>193922212.90938398</v>
      </c>
      <c r="E16" s="554">
        <v>242297733.23884055</v>
      </c>
      <c r="F16" s="554">
        <v>20303933.43349728</v>
      </c>
      <c r="G16" s="554">
        <v>28099304.611080226</v>
      </c>
      <c r="H16" s="554">
        <v>48403238.044577502</v>
      </c>
      <c r="I16" s="554">
        <v>9512598.4935489111</v>
      </c>
      <c r="J16" s="554">
        <v>23429128.920547727</v>
      </c>
      <c r="K16" s="555">
        <v>32941727.41409665</v>
      </c>
    </row>
    <row r="17" spans="1:11">
      <c r="A17" s="305" t="s">
        <v>380</v>
      </c>
      <c r="B17" s="306"/>
      <c r="C17" s="556"/>
      <c r="D17" s="556"/>
      <c r="E17" s="556"/>
      <c r="F17" s="556"/>
      <c r="G17" s="556"/>
      <c r="H17" s="556"/>
      <c r="I17" s="556"/>
      <c r="J17" s="556"/>
      <c r="K17" s="557"/>
    </row>
    <row r="18" spans="1:11">
      <c r="A18" s="311">
        <v>9</v>
      </c>
      <c r="B18" s="312" t="s">
        <v>386</v>
      </c>
      <c r="C18" s="553">
        <v>0</v>
      </c>
      <c r="D18" s="554">
        <v>0</v>
      </c>
      <c r="E18" s="554">
        <v>0</v>
      </c>
      <c r="F18" s="554">
        <v>0</v>
      </c>
      <c r="G18" s="554">
        <v>0</v>
      </c>
      <c r="H18" s="554">
        <v>0</v>
      </c>
      <c r="I18" s="554">
        <v>0</v>
      </c>
      <c r="J18" s="554">
        <v>0</v>
      </c>
      <c r="K18" s="555">
        <v>0</v>
      </c>
    </row>
    <row r="19" spans="1:11">
      <c r="A19" s="311">
        <v>10</v>
      </c>
      <c r="B19" s="312" t="s">
        <v>424</v>
      </c>
      <c r="C19" s="553">
        <v>94570558.10929276</v>
      </c>
      <c r="D19" s="554">
        <v>105046233.61037546</v>
      </c>
      <c r="E19" s="554">
        <v>199616791.71966827</v>
      </c>
      <c r="F19" s="554">
        <v>1212503.5000226346</v>
      </c>
      <c r="G19" s="554">
        <v>4512342.8961108532</v>
      </c>
      <c r="H19" s="554">
        <v>5724846.3961334862</v>
      </c>
      <c r="I19" s="554">
        <v>1212503.5000226346</v>
      </c>
      <c r="J19" s="554">
        <v>10757466.762097808</v>
      </c>
      <c r="K19" s="555">
        <v>11969970.262120441</v>
      </c>
    </row>
    <row r="20" spans="1:11">
      <c r="A20" s="311">
        <v>11</v>
      </c>
      <c r="B20" s="312" t="s">
        <v>385</v>
      </c>
      <c r="C20" s="553">
        <v>6705221.5382608641</v>
      </c>
      <c r="D20" s="554">
        <v>3931446.2033999977</v>
      </c>
      <c r="E20" s="554">
        <v>10636667.741660871</v>
      </c>
      <c r="F20" s="554">
        <v>0</v>
      </c>
      <c r="G20" s="554">
        <v>0</v>
      </c>
      <c r="H20" s="554">
        <v>0</v>
      </c>
      <c r="I20" s="554">
        <v>0</v>
      </c>
      <c r="J20" s="554">
        <v>0</v>
      </c>
      <c r="K20" s="555">
        <v>0</v>
      </c>
    </row>
    <row r="21" spans="1:11" ht="14.4" thickBot="1">
      <c r="A21" s="314">
        <v>12</v>
      </c>
      <c r="B21" s="315" t="s">
        <v>384</v>
      </c>
      <c r="C21" s="558">
        <v>101275779.64755359</v>
      </c>
      <c r="D21" s="559">
        <v>108977679.81377544</v>
      </c>
      <c r="E21" s="558">
        <v>210253459.46132907</v>
      </c>
      <c r="F21" s="559">
        <v>1212503.5000226346</v>
      </c>
      <c r="G21" s="559">
        <v>4512342.8961108532</v>
      </c>
      <c r="H21" s="559">
        <v>5724846.3961334862</v>
      </c>
      <c r="I21" s="559">
        <v>1212503.5000226346</v>
      </c>
      <c r="J21" s="559">
        <v>10757466.762097808</v>
      </c>
      <c r="K21" s="560">
        <v>11969970.262120441</v>
      </c>
    </row>
    <row r="22" spans="1:11" ht="38.25" customHeight="1" thickBot="1">
      <c r="A22" s="316"/>
      <c r="B22" s="317"/>
      <c r="C22" s="317"/>
      <c r="D22" s="317"/>
      <c r="E22" s="317"/>
      <c r="F22" s="735" t="s">
        <v>426</v>
      </c>
      <c r="G22" s="733"/>
      <c r="H22" s="733"/>
      <c r="I22" s="735" t="s">
        <v>391</v>
      </c>
      <c r="J22" s="733"/>
      <c r="K22" s="734"/>
    </row>
    <row r="23" spans="1:11">
      <c r="A23" s="318">
        <v>13</v>
      </c>
      <c r="B23" s="319" t="s">
        <v>376</v>
      </c>
      <c r="C23" s="320"/>
      <c r="D23" s="320"/>
      <c r="E23" s="320"/>
      <c r="F23" s="561">
        <v>56158802.612554356</v>
      </c>
      <c r="G23" s="561">
        <v>42725219.47536739</v>
      </c>
      <c r="H23" s="561">
        <v>98884022.087921724</v>
      </c>
      <c r="I23" s="561">
        <v>56158802.612554356</v>
      </c>
      <c r="J23" s="687">
        <v>37732734.648911953</v>
      </c>
      <c r="K23" s="562">
        <v>93891537.261466295</v>
      </c>
    </row>
    <row r="24" spans="1:11" ht="14.4" thickBot="1">
      <c r="A24" s="321">
        <v>14</v>
      </c>
      <c r="B24" s="322" t="s">
        <v>388</v>
      </c>
      <c r="C24" s="323"/>
      <c r="D24" s="324"/>
      <c r="E24" s="325"/>
      <c r="F24" s="563">
        <v>19091429.933474645</v>
      </c>
      <c r="G24" s="563">
        <v>23586961.714969374</v>
      </c>
      <c r="H24" s="563">
        <v>42678391.648444012</v>
      </c>
      <c r="I24" s="563">
        <v>8300094.9935262762</v>
      </c>
      <c r="J24" s="563">
        <v>12671662.15844992</v>
      </c>
      <c r="K24" s="564">
        <v>20971757.151976209</v>
      </c>
    </row>
    <row r="25" spans="1:11" ht="14.4" thickBot="1">
      <c r="A25" s="326">
        <v>15</v>
      </c>
      <c r="B25" s="327" t="s">
        <v>389</v>
      </c>
      <c r="C25" s="328"/>
      <c r="D25" s="328"/>
      <c r="E25" s="328"/>
      <c r="F25" s="565">
        <f>F23/F24</f>
        <v>2.9415713127955021</v>
      </c>
      <c r="G25" s="565">
        <f t="shared" ref="G25:K25" si="0">G23/G24</f>
        <v>1.8113913946047571</v>
      </c>
      <c r="H25" s="565">
        <f t="shared" si="0"/>
        <v>2.3169575578775796</v>
      </c>
      <c r="I25" s="565">
        <f t="shared" si="0"/>
        <v>6.7660433593056286</v>
      </c>
      <c r="J25" s="565">
        <f t="shared" si="0"/>
        <v>2.977725745611866</v>
      </c>
      <c r="K25" s="566">
        <f t="shared" si="0"/>
        <v>4.4770467529764773</v>
      </c>
    </row>
    <row r="27" spans="1:11" ht="27">
      <c r="B27" s="301" t="s">
        <v>425</v>
      </c>
      <c r="F27" s="686">
        <f>F16-F21-F24</f>
        <v>0</v>
      </c>
      <c r="G27" s="686">
        <f t="shared" ref="G27:K27" si="1">G16-G21-G24</f>
        <v>0</v>
      </c>
      <c r="H27" s="686">
        <f t="shared" si="1"/>
        <v>0</v>
      </c>
      <c r="I27" s="686">
        <f t="shared" si="1"/>
        <v>0</v>
      </c>
      <c r="J27" s="686">
        <f t="shared" si="1"/>
        <v>0</v>
      </c>
      <c r="K27" s="686">
        <f t="shared" si="1"/>
        <v>0</v>
      </c>
    </row>
    <row r="29" spans="1:11">
      <c r="F29" s="686"/>
    </row>
    <row r="30" spans="1:11">
      <c r="F30" s="686"/>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60" zoomScaleNormal="60" workbookViewId="0">
      <pane xSplit="1" ySplit="5" topLeftCell="B6" activePane="bottomRight" state="frozen"/>
      <selection activeCell="B3" sqref="B3"/>
      <selection pane="topRight" activeCell="B3" sqref="B3"/>
      <selection pane="bottomLeft" activeCell="B3" sqref="B3"/>
      <selection pane="bottomRight" activeCell="K9" sqref="K9"/>
    </sheetView>
  </sheetViews>
  <sheetFormatPr defaultColWidth="9.109375" defaultRowHeight="13.2"/>
  <cols>
    <col min="1" max="1" width="10.5546875" style="4" bestFit="1" customWidth="1"/>
    <col min="2" max="2" width="95" style="4" customWidth="1"/>
    <col min="3" max="3" width="15.109375" style="4" bestFit="1" customWidth="1"/>
    <col min="4" max="4" width="11.44140625" style="4" customWidth="1"/>
    <col min="5" max="5" width="18.33203125" style="4" bestFit="1" customWidth="1"/>
    <col min="6" max="13" width="12.6640625" style="4" customWidth="1"/>
    <col min="14" max="14" width="31" style="4" bestFit="1" customWidth="1"/>
    <col min="15" max="16384" width="9.109375" style="38"/>
  </cols>
  <sheetData>
    <row r="1" spans="1:14">
      <c r="A1" s="4" t="s">
        <v>30</v>
      </c>
      <c r="B1" s="3" t="str">
        <f>'Info '!C2</f>
        <v>JSC "VTB Bank (Georgia)"</v>
      </c>
    </row>
    <row r="2" spans="1:14" ht="14.25" customHeight="1">
      <c r="A2" s="4" t="s">
        <v>31</v>
      </c>
      <c r="B2" s="430">
        <f>'1. key ratios '!B2</f>
        <v>44926</v>
      </c>
    </row>
    <row r="3" spans="1:14" ht="14.25" customHeight="1"/>
    <row r="4" spans="1:14" ht="13.8" thickBot="1">
      <c r="A4" s="4" t="s">
        <v>263</v>
      </c>
      <c r="B4" s="245" t="s">
        <v>28</v>
      </c>
    </row>
    <row r="5" spans="1:14" s="178" customFormat="1">
      <c r="A5" s="174"/>
      <c r="B5" s="175"/>
      <c r="C5" s="176" t="s">
        <v>0</v>
      </c>
      <c r="D5" s="176" t="s">
        <v>1</v>
      </c>
      <c r="E5" s="176" t="s">
        <v>2</v>
      </c>
      <c r="F5" s="176" t="s">
        <v>3</v>
      </c>
      <c r="G5" s="176" t="s">
        <v>4</v>
      </c>
      <c r="H5" s="176" t="s">
        <v>5</v>
      </c>
      <c r="I5" s="176" t="s">
        <v>8</v>
      </c>
      <c r="J5" s="176" t="s">
        <v>9</v>
      </c>
      <c r="K5" s="176" t="s">
        <v>10</v>
      </c>
      <c r="L5" s="176" t="s">
        <v>11</v>
      </c>
      <c r="M5" s="176" t="s">
        <v>12</v>
      </c>
      <c r="N5" s="177" t="s">
        <v>13</v>
      </c>
    </row>
    <row r="6" spans="1:14" ht="26.4">
      <c r="A6" s="179"/>
      <c r="B6" s="180"/>
      <c r="C6" s="181" t="s">
        <v>262</v>
      </c>
      <c r="D6" s="182" t="s">
        <v>261</v>
      </c>
      <c r="E6" s="183" t="s">
        <v>260</v>
      </c>
      <c r="F6" s="184">
        <v>0</v>
      </c>
      <c r="G6" s="184">
        <v>0.2</v>
      </c>
      <c r="H6" s="184">
        <v>0.35</v>
      </c>
      <c r="I6" s="184">
        <v>0.5</v>
      </c>
      <c r="J6" s="184">
        <v>0.75</v>
      </c>
      <c r="K6" s="184">
        <v>1</v>
      </c>
      <c r="L6" s="184">
        <v>1.5</v>
      </c>
      <c r="M6" s="184">
        <v>2.5</v>
      </c>
      <c r="N6" s="244" t="s">
        <v>274</v>
      </c>
    </row>
    <row r="7" spans="1:14" ht="13.8">
      <c r="A7" s="185">
        <v>1</v>
      </c>
      <c r="B7" s="186" t="s">
        <v>259</v>
      </c>
      <c r="C7" s="187">
        <f>SUM(C8:C13)</f>
        <v>0</v>
      </c>
      <c r="D7" s="180"/>
      <c r="E7" s="188">
        <f t="shared" ref="E7:M7" si="0">SUM(E8:E13)</f>
        <v>0</v>
      </c>
      <c r="F7" s="189">
        <f>SUM(F8:F13)</f>
        <v>0</v>
      </c>
      <c r="G7" s="189">
        <f t="shared" si="0"/>
        <v>0</v>
      </c>
      <c r="H7" s="189">
        <f t="shared" si="0"/>
        <v>0</v>
      </c>
      <c r="I7" s="189">
        <f t="shared" si="0"/>
        <v>0</v>
      </c>
      <c r="J7" s="189">
        <f t="shared" si="0"/>
        <v>0</v>
      </c>
      <c r="K7" s="189">
        <f t="shared" si="0"/>
        <v>0</v>
      </c>
      <c r="L7" s="189">
        <f t="shared" si="0"/>
        <v>0</v>
      </c>
      <c r="M7" s="189">
        <f t="shared" si="0"/>
        <v>0</v>
      </c>
      <c r="N7" s="190">
        <f>SUM(N8:N13)</f>
        <v>0</v>
      </c>
    </row>
    <row r="8" spans="1:14" ht="13.8">
      <c r="A8" s="185">
        <v>1.1000000000000001</v>
      </c>
      <c r="B8" s="191" t="s">
        <v>257</v>
      </c>
      <c r="C8" s="600">
        <v>0</v>
      </c>
      <c r="D8" s="192">
        <v>0.02</v>
      </c>
      <c r="E8" s="188">
        <f>C8*D8</f>
        <v>0</v>
      </c>
      <c r="F8" s="189"/>
      <c r="G8" s="189"/>
      <c r="H8" s="189"/>
      <c r="I8" s="189"/>
      <c r="J8" s="189"/>
      <c r="K8" s="600">
        <v>0</v>
      </c>
      <c r="L8" s="189"/>
      <c r="M8" s="189"/>
      <c r="N8" s="190">
        <f>SUMPRODUCT($F$6:$M$6,F8:M8)</f>
        <v>0</v>
      </c>
    </row>
    <row r="9" spans="1:14" ht="13.8">
      <c r="A9" s="185">
        <v>1.2</v>
      </c>
      <c r="B9" s="191" t="s">
        <v>256</v>
      </c>
      <c r="C9" s="600">
        <v>0</v>
      </c>
      <c r="D9" s="192">
        <v>0.05</v>
      </c>
      <c r="E9" s="188">
        <f>C9*D9</f>
        <v>0</v>
      </c>
      <c r="F9" s="189"/>
      <c r="G9" s="189"/>
      <c r="H9" s="189"/>
      <c r="I9" s="189"/>
      <c r="J9" s="189"/>
      <c r="K9" s="600">
        <v>0</v>
      </c>
      <c r="L9" s="189"/>
      <c r="M9" s="189"/>
      <c r="N9" s="190">
        <f t="shared" ref="N9:N12" si="1">SUMPRODUCT($F$6:$M$6,F9:M9)</f>
        <v>0</v>
      </c>
    </row>
    <row r="10" spans="1:14" ht="13.8">
      <c r="A10" s="185">
        <v>1.3</v>
      </c>
      <c r="B10" s="191" t="s">
        <v>255</v>
      </c>
      <c r="C10" s="600">
        <v>0</v>
      </c>
      <c r="D10" s="192">
        <v>0.08</v>
      </c>
      <c r="E10" s="188">
        <f>C10*D10</f>
        <v>0</v>
      </c>
      <c r="F10" s="189"/>
      <c r="G10" s="189"/>
      <c r="H10" s="189"/>
      <c r="I10" s="189"/>
      <c r="J10" s="189"/>
      <c r="K10" s="600">
        <v>0</v>
      </c>
      <c r="L10" s="189"/>
      <c r="M10" s="189"/>
      <c r="N10" s="190">
        <f>SUMPRODUCT($F$6:$M$6,F10:M10)</f>
        <v>0</v>
      </c>
    </row>
    <row r="11" spans="1:14" ht="13.8">
      <c r="A11" s="185">
        <v>1.4</v>
      </c>
      <c r="B11" s="191" t="s">
        <v>254</v>
      </c>
      <c r="C11" s="600">
        <v>0</v>
      </c>
      <c r="D11" s="192">
        <v>0.11</v>
      </c>
      <c r="E11" s="188">
        <f>C11*D11</f>
        <v>0</v>
      </c>
      <c r="F11" s="189"/>
      <c r="G11" s="189"/>
      <c r="H11" s="189"/>
      <c r="I11" s="189"/>
      <c r="J11" s="189"/>
      <c r="K11" s="600">
        <v>0</v>
      </c>
      <c r="L11" s="189"/>
      <c r="M11" s="189"/>
      <c r="N11" s="190">
        <f t="shared" si="1"/>
        <v>0</v>
      </c>
    </row>
    <row r="12" spans="1:14" ht="13.8">
      <c r="A12" s="185">
        <v>1.5</v>
      </c>
      <c r="B12" s="191" t="s">
        <v>253</v>
      </c>
      <c r="C12" s="600">
        <v>0</v>
      </c>
      <c r="D12" s="192">
        <v>0.14000000000000001</v>
      </c>
      <c r="E12" s="188">
        <f>C12*D12</f>
        <v>0</v>
      </c>
      <c r="F12" s="189"/>
      <c r="G12" s="189"/>
      <c r="H12" s="189"/>
      <c r="I12" s="189"/>
      <c r="J12" s="189"/>
      <c r="K12" s="600">
        <v>0</v>
      </c>
      <c r="L12" s="189"/>
      <c r="M12" s="189"/>
      <c r="N12" s="190">
        <f t="shared" si="1"/>
        <v>0</v>
      </c>
    </row>
    <row r="13" spans="1:14" ht="13.8">
      <c r="A13" s="185">
        <v>1.6</v>
      </c>
      <c r="B13" s="193" t="s">
        <v>252</v>
      </c>
      <c r="C13" s="600">
        <v>0</v>
      </c>
      <c r="D13" s="194"/>
      <c r="E13" s="189"/>
      <c r="F13" s="189"/>
      <c r="G13" s="189"/>
      <c r="H13" s="189"/>
      <c r="I13" s="189"/>
      <c r="J13" s="189"/>
      <c r="K13" s="600">
        <v>0</v>
      </c>
      <c r="L13" s="189"/>
      <c r="M13" s="189"/>
      <c r="N13" s="190">
        <f>SUMPRODUCT($F$6:$M$6,F13:M13)</f>
        <v>0</v>
      </c>
    </row>
    <row r="14" spans="1:14" ht="13.8">
      <c r="A14" s="185">
        <v>2</v>
      </c>
      <c r="B14" s="195" t="s">
        <v>258</v>
      </c>
      <c r="C14" s="187">
        <f>SUM(C15:C20)</f>
        <v>0</v>
      </c>
      <c r="D14" s="180"/>
      <c r="E14" s="188">
        <f t="shared" ref="E14:M14" si="2">SUM(E15:E20)</f>
        <v>0</v>
      </c>
      <c r="F14" s="189">
        <f t="shared" si="2"/>
        <v>0</v>
      </c>
      <c r="G14" s="189">
        <f t="shared" si="2"/>
        <v>0</v>
      </c>
      <c r="H14" s="189">
        <f t="shared" si="2"/>
        <v>0</v>
      </c>
      <c r="I14" s="189">
        <f t="shared" si="2"/>
        <v>0</v>
      </c>
      <c r="J14" s="189">
        <f t="shared" si="2"/>
        <v>0</v>
      </c>
      <c r="K14" s="189">
        <f t="shared" si="2"/>
        <v>0</v>
      </c>
      <c r="L14" s="189">
        <f t="shared" si="2"/>
        <v>0</v>
      </c>
      <c r="M14" s="189">
        <f t="shared" si="2"/>
        <v>0</v>
      </c>
      <c r="N14" s="190">
        <f>SUM(N15:N20)</f>
        <v>0</v>
      </c>
    </row>
    <row r="15" spans="1:14" ht="13.8">
      <c r="A15" s="185">
        <v>2.1</v>
      </c>
      <c r="B15" s="193" t="s">
        <v>257</v>
      </c>
      <c r="C15" s="189"/>
      <c r="D15" s="192">
        <v>5.0000000000000001E-3</v>
      </c>
      <c r="E15" s="188">
        <f>C15*D15</f>
        <v>0</v>
      </c>
      <c r="F15" s="189"/>
      <c r="G15" s="189"/>
      <c r="H15" s="189"/>
      <c r="I15" s="189"/>
      <c r="J15" s="189"/>
      <c r="K15" s="189"/>
      <c r="L15" s="189"/>
      <c r="M15" s="189"/>
      <c r="N15" s="190">
        <f>SUMPRODUCT($F$6:$M$6,F15:M15)</f>
        <v>0</v>
      </c>
    </row>
    <row r="16" spans="1:14" ht="13.8">
      <c r="A16" s="185">
        <v>2.2000000000000002</v>
      </c>
      <c r="B16" s="193" t="s">
        <v>256</v>
      </c>
      <c r="C16" s="189"/>
      <c r="D16" s="192">
        <v>0.01</v>
      </c>
      <c r="E16" s="188">
        <f>C16*D16</f>
        <v>0</v>
      </c>
      <c r="F16" s="189"/>
      <c r="G16" s="189"/>
      <c r="H16" s="189"/>
      <c r="I16" s="189"/>
      <c r="J16" s="189"/>
      <c r="K16" s="189"/>
      <c r="L16" s="189"/>
      <c r="M16" s="189"/>
      <c r="N16" s="190">
        <f t="shared" ref="N16:N20" si="3">SUMPRODUCT($F$6:$M$6,F16:M16)</f>
        <v>0</v>
      </c>
    </row>
    <row r="17" spans="1:14" ht="13.8">
      <c r="A17" s="185">
        <v>2.2999999999999998</v>
      </c>
      <c r="B17" s="193" t="s">
        <v>255</v>
      </c>
      <c r="C17" s="189"/>
      <c r="D17" s="192">
        <v>0.02</v>
      </c>
      <c r="E17" s="188">
        <f>C17*D17</f>
        <v>0</v>
      </c>
      <c r="F17" s="189"/>
      <c r="G17" s="189"/>
      <c r="H17" s="189"/>
      <c r="I17" s="189"/>
      <c r="J17" s="189"/>
      <c r="K17" s="189"/>
      <c r="L17" s="189"/>
      <c r="M17" s="189"/>
      <c r="N17" s="190">
        <f t="shared" si="3"/>
        <v>0</v>
      </c>
    </row>
    <row r="18" spans="1:14" ht="13.8">
      <c r="A18" s="185">
        <v>2.4</v>
      </c>
      <c r="B18" s="193" t="s">
        <v>254</v>
      </c>
      <c r="C18" s="189"/>
      <c r="D18" s="192">
        <v>0.03</v>
      </c>
      <c r="E18" s="188">
        <f>C18*D18</f>
        <v>0</v>
      </c>
      <c r="F18" s="189"/>
      <c r="G18" s="189"/>
      <c r="H18" s="189"/>
      <c r="I18" s="189"/>
      <c r="J18" s="189"/>
      <c r="K18" s="189"/>
      <c r="L18" s="189"/>
      <c r="M18" s="189"/>
      <c r="N18" s="190">
        <f t="shared" si="3"/>
        <v>0</v>
      </c>
    </row>
    <row r="19" spans="1:14" ht="13.8">
      <c r="A19" s="185">
        <v>2.5</v>
      </c>
      <c r="B19" s="193" t="s">
        <v>253</v>
      </c>
      <c r="C19" s="189"/>
      <c r="D19" s="192">
        <v>0.04</v>
      </c>
      <c r="E19" s="188">
        <f>C19*D19</f>
        <v>0</v>
      </c>
      <c r="F19" s="189"/>
      <c r="G19" s="189"/>
      <c r="H19" s="189"/>
      <c r="I19" s="189"/>
      <c r="J19" s="189"/>
      <c r="K19" s="189"/>
      <c r="L19" s="189"/>
      <c r="M19" s="189"/>
      <c r="N19" s="190">
        <f t="shared" si="3"/>
        <v>0</v>
      </c>
    </row>
    <row r="20" spans="1:14" ht="13.8">
      <c r="A20" s="185">
        <v>2.6</v>
      </c>
      <c r="B20" s="193" t="s">
        <v>252</v>
      </c>
      <c r="C20" s="189"/>
      <c r="D20" s="194"/>
      <c r="E20" s="196"/>
      <c r="F20" s="189"/>
      <c r="G20" s="189"/>
      <c r="H20" s="189"/>
      <c r="I20" s="189"/>
      <c r="J20" s="189"/>
      <c r="K20" s="189"/>
      <c r="L20" s="189"/>
      <c r="M20" s="189"/>
      <c r="N20" s="190">
        <f t="shared" si="3"/>
        <v>0</v>
      </c>
    </row>
    <row r="21" spans="1:14" ht="14.4" thickBot="1">
      <c r="A21" s="197"/>
      <c r="B21" s="198" t="s">
        <v>107</v>
      </c>
      <c r="C21" s="173">
        <f>C14+C7</f>
        <v>0</v>
      </c>
      <c r="D21" s="199"/>
      <c r="E21" s="200">
        <f>E14+E7</f>
        <v>0</v>
      </c>
      <c r="F21" s="201">
        <f>F7+F14</f>
        <v>0</v>
      </c>
      <c r="G21" s="201">
        <f t="shared" ref="G21:L21" si="4">G7+G14</f>
        <v>0</v>
      </c>
      <c r="H21" s="201">
        <f t="shared" si="4"/>
        <v>0</v>
      </c>
      <c r="I21" s="201">
        <f t="shared" si="4"/>
        <v>0</v>
      </c>
      <c r="J21" s="201">
        <f t="shared" si="4"/>
        <v>0</v>
      </c>
      <c r="K21" s="201">
        <f t="shared" si="4"/>
        <v>0</v>
      </c>
      <c r="L21" s="201">
        <f t="shared" si="4"/>
        <v>0</v>
      </c>
      <c r="M21" s="201">
        <f>M7+M14</f>
        <v>0</v>
      </c>
      <c r="N21" s="202">
        <f>N14+N7</f>
        <v>0</v>
      </c>
    </row>
    <row r="22" spans="1:14">
      <c r="E22" s="203"/>
      <c r="F22" s="203"/>
      <c r="G22" s="203"/>
      <c r="H22" s="203"/>
      <c r="I22" s="203"/>
      <c r="J22" s="203"/>
      <c r="K22" s="203"/>
      <c r="L22" s="203"/>
      <c r="M22" s="20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43"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55" zoomScaleNormal="55" workbookViewId="0">
      <selection activeCell="C6" sqref="C6:C41"/>
    </sheetView>
  </sheetViews>
  <sheetFormatPr defaultRowHeight="14.4"/>
  <cols>
    <col min="1" max="1" width="11.44140625" customWidth="1"/>
    <col min="2" max="2" width="76.88671875" style="364" customWidth="1"/>
    <col min="3" max="3" width="22.88671875" customWidth="1"/>
  </cols>
  <sheetData>
    <row r="1" spans="1:3">
      <c r="A1" s="2" t="s">
        <v>30</v>
      </c>
      <c r="B1" s="3" t="str">
        <f>'Info '!C2</f>
        <v>JSC "VTB Bank (Georgia)"</v>
      </c>
    </row>
    <row r="2" spans="1:3">
      <c r="A2" s="2" t="s">
        <v>31</v>
      </c>
      <c r="B2" s="430">
        <f>'1. key ratios '!B2</f>
        <v>44926</v>
      </c>
    </row>
    <row r="3" spans="1:3">
      <c r="A3" s="4"/>
      <c r="B3"/>
    </row>
    <row r="4" spans="1:3">
      <c r="A4" s="4" t="s">
        <v>430</v>
      </c>
      <c r="B4" t="s">
        <v>431</v>
      </c>
    </row>
    <row r="5" spans="1:3">
      <c r="A5" s="365" t="s">
        <v>432</v>
      </c>
      <c r="B5" s="366"/>
      <c r="C5" s="367"/>
    </row>
    <row r="6" spans="1:3">
      <c r="A6" s="368">
        <v>1</v>
      </c>
      <c r="B6" s="369" t="s">
        <v>483</v>
      </c>
      <c r="C6" s="370">
        <v>434099087.98043001</v>
      </c>
    </row>
    <row r="7" spans="1:3">
      <c r="A7" s="368">
        <v>2</v>
      </c>
      <c r="B7" s="369" t="s">
        <v>433</v>
      </c>
      <c r="C7" s="370">
        <v>-30585372.68</v>
      </c>
    </row>
    <row r="8" spans="1:3" ht="24">
      <c r="A8" s="371">
        <v>3</v>
      </c>
      <c r="B8" s="372" t="s">
        <v>434</v>
      </c>
      <c r="C8" s="370">
        <v>403513715.30043</v>
      </c>
    </row>
    <row r="9" spans="1:3">
      <c r="A9" s="365" t="s">
        <v>435</v>
      </c>
      <c r="B9" s="366"/>
      <c r="C9" s="373"/>
    </row>
    <row r="10" spans="1:3">
      <c r="A10" s="374">
        <v>4</v>
      </c>
      <c r="B10" s="375" t="s">
        <v>436</v>
      </c>
      <c r="C10" s="370"/>
    </row>
    <row r="11" spans="1:3">
      <c r="A11" s="374">
        <v>5</v>
      </c>
      <c r="B11" s="376" t="s">
        <v>437</v>
      </c>
      <c r="C11" s="370"/>
    </row>
    <row r="12" spans="1:3">
      <c r="A12" s="374" t="s">
        <v>438</v>
      </c>
      <c r="B12" s="376" t="s">
        <v>439</v>
      </c>
      <c r="C12" s="370">
        <v>0</v>
      </c>
    </row>
    <row r="13" spans="1:3" ht="22.8">
      <c r="A13" s="377">
        <v>6</v>
      </c>
      <c r="B13" s="375" t="s">
        <v>440</v>
      </c>
      <c r="C13" s="370"/>
    </row>
    <row r="14" spans="1:3">
      <c r="A14" s="377">
        <v>7</v>
      </c>
      <c r="B14" s="378" t="s">
        <v>441</v>
      </c>
      <c r="C14" s="370"/>
    </row>
    <row r="15" spans="1:3">
      <c r="A15" s="379">
        <v>8</v>
      </c>
      <c r="B15" s="380" t="s">
        <v>442</v>
      </c>
      <c r="C15" s="370"/>
    </row>
    <row r="16" spans="1:3">
      <c r="A16" s="377">
        <v>9</v>
      </c>
      <c r="B16" s="378" t="s">
        <v>443</v>
      </c>
      <c r="C16" s="370"/>
    </row>
    <row r="17" spans="1:3">
      <c r="A17" s="377">
        <v>10</v>
      </c>
      <c r="B17" s="378" t="s">
        <v>444</v>
      </c>
      <c r="C17" s="370"/>
    </row>
    <row r="18" spans="1:3">
      <c r="A18" s="381">
        <v>11</v>
      </c>
      <c r="B18" s="382" t="s">
        <v>445</v>
      </c>
      <c r="C18" s="383">
        <v>0</v>
      </c>
    </row>
    <row r="19" spans="1:3">
      <c r="A19" s="384" t="s">
        <v>446</v>
      </c>
      <c r="B19" s="385"/>
      <c r="C19" s="386"/>
    </row>
    <row r="20" spans="1:3">
      <c r="A20" s="387">
        <v>12</v>
      </c>
      <c r="B20" s="375" t="s">
        <v>447</v>
      </c>
      <c r="C20" s="370"/>
    </row>
    <row r="21" spans="1:3">
      <c r="A21" s="387">
        <v>13</v>
      </c>
      <c r="B21" s="375" t="s">
        <v>448</v>
      </c>
      <c r="C21" s="370"/>
    </row>
    <row r="22" spans="1:3">
      <c r="A22" s="387">
        <v>14</v>
      </c>
      <c r="B22" s="375" t="s">
        <v>449</v>
      </c>
      <c r="C22" s="370"/>
    </row>
    <row r="23" spans="1:3" ht="22.8">
      <c r="A23" s="387" t="s">
        <v>450</v>
      </c>
      <c r="B23" s="375" t="s">
        <v>451</v>
      </c>
      <c r="C23" s="370"/>
    </row>
    <row r="24" spans="1:3">
      <c r="A24" s="387">
        <v>15</v>
      </c>
      <c r="B24" s="375" t="s">
        <v>452</v>
      </c>
      <c r="C24" s="370"/>
    </row>
    <row r="25" spans="1:3">
      <c r="A25" s="387" t="s">
        <v>453</v>
      </c>
      <c r="B25" s="375" t="s">
        <v>454</v>
      </c>
      <c r="C25" s="370"/>
    </row>
    <row r="26" spans="1:3">
      <c r="A26" s="388">
        <v>16</v>
      </c>
      <c r="B26" s="389" t="s">
        <v>455</v>
      </c>
      <c r="C26" s="383">
        <v>0</v>
      </c>
    </row>
    <row r="27" spans="1:3">
      <c r="A27" s="365" t="s">
        <v>456</v>
      </c>
      <c r="B27" s="366"/>
      <c r="C27" s="373"/>
    </row>
    <row r="28" spans="1:3">
      <c r="A28" s="390">
        <v>17</v>
      </c>
      <c r="B28" s="376" t="s">
        <v>457</v>
      </c>
      <c r="C28" s="370">
        <v>35261106.243770003</v>
      </c>
    </row>
    <row r="29" spans="1:3">
      <c r="A29" s="390">
        <v>18</v>
      </c>
      <c r="B29" s="376" t="s">
        <v>458</v>
      </c>
      <c r="C29" s="370">
        <v>-17096816.060680002</v>
      </c>
    </row>
    <row r="30" spans="1:3">
      <c r="A30" s="388">
        <v>19</v>
      </c>
      <c r="B30" s="389" t="s">
        <v>459</v>
      </c>
      <c r="C30" s="383">
        <v>18164290.183090001</v>
      </c>
    </row>
    <row r="31" spans="1:3">
      <c r="A31" s="365" t="s">
        <v>460</v>
      </c>
      <c r="B31" s="366"/>
      <c r="C31" s="373"/>
    </row>
    <row r="32" spans="1:3" ht="22.8">
      <c r="A32" s="390" t="s">
        <v>461</v>
      </c>
      <c r="B32" s="375" t="s">
        <v>462</v>
      </c>
      <c r="C32" s="391"/>
    </row>
    <row r="33" spans="1:3">
      <c r="A33" s="390" t="s">
        <v>463</v>
      </c>
      <c r="B33" s="376" t="s">
        <v>464</v>
      </c>
      <c r="C33" s="391"/>
    </row>
    <row r="34" spans="1:3">
      <c r="A34" s="365" t="s">
        <v>465</v>
      </c>
      <c r="B34" s="366"/>
      <c r="C34" s="373"/>
    </row>
    <row r="35" spans="1:3">
      <c r="A35" s="392">
        <v>20</v>
      </c>
      <c r="B35" s="393" t="s">
        <v>466</v>
      </c>
      <c r="C35" s="383">
        <v>236750274.31999999</v>
      </c>
    </row>
    <row r="36" spans="1:3">
      <c r="A36" s="388">
        <v>21</v>
      </c>
      <c r="B36" s="389" t="s">
        <v>467</v>
      </c>
      <c r="C36" s="383">
        <v>421678005.48352003</v>
      </c>
    </row>
    <row r="37" spans="1:3">
      <c r="A37" s="365" t="s">
        <v>468</v>
      </c>
      <c r="B37" s="366"/>
      <c r="C37" s="373"/>
    </row>
    <row r="38" spans="1:3">
      <c r="A38" s="388">
        <v>22</v>
      </c>
      <c r="B38" s="389" t="s">
        <v>468</v>
      </c>
      <c r="C38" s="601">
        <v>0.56144800355078661</v>
      </c>
    </row>
    <row r="39" spans="1:3">
      <c r="A39" s="365" t="s">
        <v>469</v>
      </c>
      <c r="B39" s="366"/>
      <c r="C39" s="373"/>
    </row>
    <row r="40" spans="1:3">
      <c r="A40" s="394" t="s">
        <v>470</v>
      </c>
      <c r="B40" s="375" t="s">
        <v>471</v>
      </c>
      <c r="C40" s="391"/>
    </row>
    <row r="41" spans="1:3" ht="22.8">
      <c r="A41" s="395" t="s">
        <v>472</v>
      </c>
      <c r="B41" s="369" t="s">
        <v>473</v>
      </c>
      <c r="C41" s="391"/>
    </row>
    <row r="43" spans="1:3">
      <c r="B43" s="364" t="s">
        <v>484</v>
      </c>
    </row>
  </sheetData>
  <pageMargins left="0.7" right="0.7" top="0.75" bottom="0.75" header="0.3" footer="0.3"/>
  <pageSetup scale="81"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60" zoomScaleNormal="60" workbookViewId="0">
      <pane xSplit="2" ySplit="6" topLeftCell="C7" activePane="bottomRight" state="frozen"/>
      <selection activeCell="B3" sqref="B3"/>
      <selection pane="topRight" activeCell="B3" sqref="B3"/>
      <selection pane="bottomLeft" activeCell="B3" sqref="B3"/>
      <selection pane="bottomRight" activeCell="C8" sqref="C8:G37"/>
    </sheetView>
  </sheetViews>
  <sheetFormatPr defaultRowHeight="14.4"/>
  <cols>
    <col min="1" max="1" width="8.6640625" style="282"/>
    <col min="2" max="2" width="82.5546875" style="438" customWidth="1"/>
    <col min="3" max="7" width="17.5546875" style="282" customWidth="1"/>
    <col min="9" max="9" width="12.5546875" bestFit="1" customWidth="1"/>
  </cols>
  <sheetData>
    <row r="1" spans="1:7">
      <c r="A1" s="282" t="s">
        <v>30</v>
      </c>
      <c r="B1" s="3" t="str">
        <f>'Info '!C2</f>
        <v>JSC "VTB Bank (Georgia)"</v>
      </c>
    </row>
    <row r="2" spans="1:7">
      <c r="A2" s="282" t="s">
        <v>31</v>
      </c>
      <c r="B2" s="430">
        <f>'1. key ratios '!B2</f>
        <v>44926</v>
      </c>
    </row>
    <row r="4" spans="1:7" ht="15" thickBot="1">
      <c r="A4" s="282" t="s">
        <v>534</v>
      </c>
      <c r="B4" s="439" t="s">
        <v>495</v>
      </c>
    </row>
    <row r="5" spans="1:7">
      <c r="A5" s="440"/>
      <c r="B5" s="441"/>
      <c r="C5" s="736" t="s">
        <v>496</v>
      </c>
      <c r="D5" s="736"/>
      <c r="E5" s="736"/>
      <c r="F5" s="736"/>
      <c r="G5" s="737" t="s">
        <v>497</v>
      </c>
    </row>
    <row r="6" spans="1:7">
      <c r="A6" s="442"/>
      <c r="B6" s="443"/>
      <c r="C6" s="444" t="s">
        <v>498</v>
      </c>
      <c r="D6" s="445" t="s">
        <v>499</v>
      </c>
      <c r="E6" s="445" t="s">
        <v>500</v>
      </c>
      <c r="F6" s="445" t="s">
        <v>501</v>
      </c>
      <c r="G6" s="738"/>
    </row>
    <row r="7" spans="1:7">
      <c r="A7" s="446"/>
      <c r="B7" s="447" t="s">
        <v>502</v>
      </c>
      <c r="C7" s="448"/>
      <c r="D7" s="448"/>
      <c r="E7" s="448"/>
      <c r="F7" s="448"/>
      <c r="G7" s="449"/>
    </row>
    <row r="8" spans="1:7">
      <c r="A8" s="450">
        <v>1</v>
      </c>
      <c r="B8" s="451" t="s">
        <v>503</v>
      </c>
      <c r="C8" s="452">
        <v>236293297.31999993</v>
      </c>
      <c r="D8" s="452">
        <v>0</v>
      </c>
      <c r="E8" s="452">
        <v>0</v>
      </c>
      <c r="F8" s="452">
        <v>105741098.6832</v>
      </c>
      <c r="G8" s="453">
        <v>342034396.00319993</v>
      </c>
    </row>
    <row r="9" spans="1:7">
      <c r="A9" s="450">
        <v>2</v>
      </c>
      <c r="B9" s="454" t="s">
        <v>504</v>
      </c>
      <c r="C9" s="452">
        <v>236293297.31999993</v>
      </c>
      <c r="D9" s="452"/>
      <c r="E9" s="452"/>
      <c r="F9" s="452">
        <v>86417712.9472</v>
      </c>
      <c r="G9" s="453">
        <v>322711010.26719993</v>
      </c>
    </row>
    <row r="10" spans="1:7" ht="27.6">
      <c r="A10" s="450">
        <v>3</v>
      </c>
      <c r="B10" s="454" t="s">
        <v>505</v>
      </c>
      <c r="C10" s="455"/>
      <c r="D10" s="455"/>
      <c r="E10" s="455"/>
      <c r="F10" s="452">
        <v>19323385.735999998</v>
      </c>
      <c r="G10" s="453">
        <v>19323385.735999998</v>
      </c>
    </row>
    <row r="11" spans="1:7" ht="14.4" customHeight="1">
      <c r="A11" s="450">
        <v>4</v>
      </c>
      <c r="B11" s="451" t="s">
        <v>506</v>
      </c>
      <c r="C11" s="452">
        <v>4254713.12</v>
      </c>
      <c r="D11" s="452">
        <v>686260</v>
      </c>
      <c r="E11" s="452">
        <v>0</v>
      </c>
      <c r="F11" s="452">
        <v>0</v>
      </c>
      <c r="G11" s="453">
        <v>4536118.5135000004</v>
      </c>
    </row>
    <row r="12" spans="1:7">
      <c r="A12" s="450">
        <v>5</v>
      </c>
      <c r="B12" s="454" t="s">
        <v>507</v>
      </c>
      <c r="C12" s="452">
        <v>3904033.2300000004</v>
      </c>
      <c r="D12" s="456">
        <v>686260</v>
      </c>
      <c r="E12" s="452">
        <v>0</v>
      </c>
      <c r="F12" s="452">
        <v>0</v>
      </c>
      <c r="G12" s="453">
        <v>4360778.5685000001</v>
      </c>
    </row>
    <row r="13" spans="1:7">
      <c r="A13" s="450">
        <v>6</v>
      </c>
      <c r="B13" s="454" t="s">
        <v>508</v>
      </c>
      <c r="C13" s="452">
        <v>350679.89</v>
      </c>
      <c r="D13" s="456">
        <v>0</v>
      </c>
      <c r="E13" s="452">
        <v>0</v>
      </c>
      <c r="F13" s="452">
        <v>0</v>
      </c>
      <c r="G13" s="453">
        <v>175339.94500000001</v>
      </c>
    </row>
    <row r="14" spans="1:7">
      <c r="A14" s="450">
        <v>7</v>
      </c>
      <c r="B14" s="451" t="s">
        <v>509</v>
      </c>
      <c r="C14" s="452">
        <v>17987489.277400002</v>
      </c>
      <c r="D14" s="452">
        <v>9793237.5136000011</v>
      </c>
      <c r="E14" s="452">
        <v>260115.46000000002</v>
      </c>
      <c r="F14" s="452">
        <v>0</v>
      </c>
      <c r="G14" s="453">
        <v>9898660.3650000002</v>
      </c>
    </row>
    <row r="15" spans="1:7" ht="41.4">
      <c r="A15" s="450">
        <v>8</v>
      </c>
      <c r="B15" s="454" t="s">
        <v>510</v>
      </c>
      <c r="C15" s="452">
        <v>17664822.420000002</v>
      </c>
      <c r="D15" s="456">
        <v>1872382.85</v>
      </c>
      <c r="E15" s="452">
        <v>260115.46000000002</v>
      </c>
      <c r="F15" s="452">
        <v>0</v>
      </c>
      <c r="G15" s="453">
        <v>9898660.3650000002</v>
      </c>
    </row>
    <row r="16" spans="1:7" ht="27.6">
      <c r="A16" s="450">
        <v>9</v>
      </c>
      <c r="B16" s="454" t="s">
        <v>511</v>
      </c>
      <c r="C16" s="452">
        <v>322666.85739999998</v>
      </c>
      <c r="D16" s="456">
        <v>7920854.6636000006</v>
      </c>
      <c r="E16" s="452">
        <v>0</v>
      </c>
      <c r="F16" s="452">
        <v>0</v>
      </c>
      <c r="G16" s="453">
        <v>0</v>
      </c>
    </row>
    <row r="17" spans="1:9">
      <c r="A17" s="450">
        <v>10</v>
      </c>
      <c r="B17" s="451" t="s">
        <v>512</v>
      </c>
      <c r="C17" s="452"/>
      <c r="D17" s="456"/>
      <c r="E17" s="452"/>
      <c r="F17" s="452"/>
      <c r="G17" s="453">
        <v>0</v>
      </c>
    </row>
    <row r="18" spans="1:9">
      <c r="A18" s="450">
        <v>11</v>
      </c>
      <c r="B18" s="451" t="s">
        <v>513</v>
      </c>
      <c r="C18" s="452">
        <v>20579394.969500005</v>
      </c>
      <c r="D18" s="456">
        <v>800107.16776999994</v>
      </c>
      <c r="E18" s="452">
        <v>1528469.0588400001</v>
      </c>
      <c r="F18" s="452">
        <v>876654.79692000011</v>
      </c>
      <c r="G18" s="453">
        <v>0</v>
      </c>
    </row>
    <row r="19" spans="1:9">
      <c r="A19" s="450">
        <v>12</v>
      </c>
      <c r="B19" s="454" t="s">
        <v>514</v>
      </c>
      <c r="C19" s="455"/>
      <c r="D19" s="456">
        <v>0</v>
      </c>
      <c r="E19" s="452">
        <v>0</v>
      </c>
      <c r="F19" s="452">
        <v>0</v>
      </c>
      <c r="G19" s="453">
        <v>0</v>
      </c>
    </row>
    <row r="20" spans="1:9">
      <c r="A20" s="450">
        <v>13</v>
      </c>
      <c r="B20" s="454" t="s">
        <v>515</v>
      </c>
      <c r="C20" s="452">
        <v>20579394.969500005</v>
      </c>
      <c r="D20" s="452">
        <v>800107.16776999994</v>
      </c>
      <c r="E20" s="452">
        <v>1528469.0588400001</v>
      </c>
      <c r="F20" s="452">
        <v>876654.79692000011</v>
      </c>
      <c r="G20" s="453">
        <v>0</v>
      </c>
    </row>
    <row r="21" spans="1:9">
      <c r="A21" s="457">
        <v>14</v>
      </c>
      <c r="B21" s="458" t="s">
        <v>516</v>
      </c>
      <c r="C21" s="455"/>
      <c r="D21" s="455"/>
      <c r="E21" s="455"/>
      <c r="F21" s="455"/>
      <c r="G21" s="644">
        <v>356469174.88169992</v>
      </c>
      <c r="I21" s="668"/>
    </row>
    <row r="22" spans="1:9">
      <c r="A22" s="459"/>
      <c r="B22" s="460" t="s">
        <v>517</v>
      </c>
      <c r="C22" s="461"/>
      <c r="D22" s="462"/>
      <c r="E22" s="461"/>
      <c r="F22" s="461"/>
      <c r="G22" s="463"/>
    </row>
    <row r="23" spans="1:9">
      <c r="A23" s="450">
        <v>15</v>
      </c>
      <c r="B23" s="451" t="s">
        <v>518</v>
      </c>
      <c r="C23" s="464">
        <v>109054292.64250001</v>
      </c>
      <c r="D23" s="465">
        <v>0</v>
      </c>
      <c r="E23" s="464">
        <v>0</v>
      </c>
      <c r="F23" s="464">
        <v>0</v>
      </c>
      <c r="G23" s="453">
        <v>466929.81745500007</v>
      </c>
    </row>
    <row r="24" spans="1:9">
      <c r="A24" s="450">
        <v>16</v>
      </c>
      <c r="B24" s="451" t="s">
        <v>519</v>
      </c>
      <c r="C24" s="452">
        <v>1268750.2588</v>
      </c>
      <c r="D24" s="456">
        <v>27979498.414412998</v>
      </c>
      <c r="E24" s="452">
        <v>21355945.889467999</v>
      </c>
      <c r="F24" s="452">
        <v>128553841.78593099</v>
      </c>
      <c r="G24" s="453">
        <v>133055586.2070023</v>
      </c>
    </row>
    <row r="25" spans="1:9">
      <c r="A25" s="450">
        <v>17</v>
      </c>
      <c r="B25" s="454" t="s">
        <v>520</v>
      </c>
      <c r="C25" s="452">
        <v>0</v>
      </c>
      <c r="D25" s="456">
        <v>0</v>
      </c>
      <c r="E25" s="452">
        <v>0</v>
      </c>
      <c r="F25" s="452">
        <v>0</v>
      </c>
      <c r="G25" s="453">
        <v>0</v>
      </c>
    </row>
    <row r="26" spans="1:9" ht="27.6">
      <c r="A26" s="450">
        <v>18</v>
      </c>
      <c r="B26" s="454" t="s">
        <v>521</v>
      </c>
      <c r="C26" s="452">
        <v>1268750.2588</v>
      </c>
      <c r="D26" s="456">
        <v>0</v>
      </c>
      <c r="E26" s="452">
        <v>0</v>
      </c>
      <c r="F26" s="452">
        <v>345806.23979999998</v>
      </c>
      <c r="G26" s="453">
        <v>536118.77862</v>
      </c>
    </row>
    <row r="27" spans="1:9">
      <c r="A27" s="450">
        <v>19</v>
      </c>
      <c r="B27" s="454" t="s">
        <v>522</v>
      </c>
      <c r="C27" s="452">
        <v>0</v>
      </c>
      <c r="D27" s="456">
        <v>26773285.285667997</v>
      </c>
      <c r="E27" s="452">
        <v>21165339.444190998</v>
      </c>
      <c r="F27" s="452">
        <v>122582610.85728398</v>
      </c>
      <c r="G27" s="453">
        <v>128164531.59362075</v>
      </c>
    </row>
    <row r="28" spans="1:9">
      <c r="A28" s="450">
        <v>20</v>
      </c>
      <c r="B28" s="466" t="s">
        <v>523</v>
      </c>
      <c r="C28" s="452">
        <v>0</v>
      </c>
      <c r="D28" s="456">
        <v>0</v>
      </c>
      <c r="E28" s="452">
        <v>0</v>
      </c>
      <c r="F28" s="452">
        <v>0</v>
      </c>
      <c r="G28" s="453">
        <v>0</v>
      </c>
    </row>
    <row r="29" spans="1:9">
      <c r="A29" s="450">
        <v>21</v>
      </c>
      <c r="B29" s="454" t="s">
        <v>524</v>
      </c>
      <c r="C29" s="452">
        <v>0</v>
      </c>
      <c r="D29" s="456">
        <v>561803.12874499999</v>
      </c>
      <c r="E29" s="452">
        <v>190606.44527699999</v>
      </c>
      <c r="F29" s="452">
        <v>5625424.6888470026</v>
      </c>
      <c r="G29" s="453">
        <v>4032730.8347615502</v>
      </c>
    </row>
    <row r="30" spans="1:9">
      <c r="A30" s="450">
        <v>22</v>
      </c>
      <c r="B30" s="466" t="s">
        <v>523</v>
      </c>
      <c r="C30" s="452">
        <v>0</v>
      </c>
      <c r="D30" s="456">
        <v>561803.12874499999</v>
      </c>
      <c r="E30" s="452">
        <v>190606.44527699999</v>
      </c>
      <c r="F30" s="452">
        <v>5625424.6888470026</v>
      </c>
      <c r="G30" s="453">
        <v>4032730.8347615502</v>
      </c>
    </row>
    <row r="31" spans="1:9">
      <c r="A31" s="450">
        <v>23</v>
      </c>
      <c r="B31" s="454" t="s">
        <v>525</v>
      </c>
      <c r="C31" s="452">
        <v>0</v>
      </c>
      <c r="D31" s="456">
        <v>644410</v>
      </c>
      <c r="E31" s="452">
        <v>0</v>
      </c>
      <c r="F31" s="452">
        <v>0</v>
      </c>
      <c r="G31" s="453">
        <v>322205</v>
      </c>
    </row>
    <row r="32" spans="1:9">
      <c r="A32" s="450">
        <v>24</v>
      </c>
      <c r="B32" s="451" t="s">
        <v>526</v>
      </c>
      <c r="C32" s="452">
        <v>0</v>
      </c>
      <c r="D32" s="456">
        <v>0</v>
      </c>
      <c r="E32" s="452">
        <v>0</v>
      </c>
      <c r="F32" s="452">
        <v>0</v>
      </c>
      <c r="G32" s="453">
        <v>0</v>
      </c>
    </row>
    <row r="33" spans="1:9">
      <c r="A33" s="450">
        <v>25</v>
      </c>
      <c r="B33" s="451" t="s">
        <v>527</v>
      </c>
      <c r="C33" s="452">
        <v>54616429.4969</v>
      </c>
      <c r="D33" s="452">
        <v>8915417.9779540002</v>
      </c>
      <c r="E33" s="452">
        <v>4666739.0084409993</v>
      </c>
      <c r="F33" s="452">
        <v>54889590.969695017</v>
      </c>
      <c r="G33" s="453">
        <v>115400308.52621591</v>
      </c>
    </row>
    <row r="34" spans="1:9">
      <c r="A34" s="450">
        <v>26</v>
      </c>
      <c r="B34" s="454" t="s">
        <v>528</v>
      </c>
      <c r="C34" s="455"/>
      <c r="D34" s="456">
        <v>0</v>
      </c>
      <c r="E34" s="452">
        <v>0</v>
      </c>
      <c r="F34" s="452">
        <v>0</v>
      </c>
      <c r="G34" s="453">
        <v>0</v>
      </c>
    </row>
    <row r="35" spans="1:9">
      <c r="A35" s="450">
        <v>27</v>
      </c>
      <c r="B35" s="454" t="s">
        <v>529</v>
      </c>
      <c r="C35" s="452">
        <v>54616429.4969</v>
      </c>
      <c r="D35" s="456">
        <v>8915417.9779540002</v>
      </c>
      <c r="E35" s="452">
        <v>4666739.0084409993</v>
      </c>
      <c r="F35" s="452">
        <v>54889590.969695017</v>
      </c>
      <c r="G35" s="453">
        <v>115400308.52621591</v>
      </c>
    </row>
    <row r="36" spans="1:9">
      <c r="A36" s="450">
        <v>28</v>
      </c>
      <c r="B36" s="451" t="s">
        <v>530</v>
      </c>
      <c r="C36" s="452">
        <v>0</v>
      </c>
      <c r="D36" s="456">
        <v>12813514.58429</v>
      </c>
      <c r="E36" s="452">
        <v>1818380.1289600001</v>
      </c>
      <c r="F36" s="452">
        <v>20668887.69052</v>
      </c>
      <c r="G36" s="453">
        <v>2478843.659583</v>
      </c>
    </row>
    <row r="37" spans="1:9">
      <c r="A37" s="457">
        <v>29</v>
      </c>
      <c r="B37" s="458" t="s">
        <v>531</v>
      </c>
      <c r="C37" s="455"/>
      <c r="D37" s="455"/>
      <c r="E37" s="455"/>
      <c r="F37" s="455"/>
      <c r="G37" s="644">
        <v>251401668.21025619</v>
      </c>
      <c r="I37" s="668"/>
    </row>
    <row r="38" spans="1:9">
      <c r="A38" s="446"/>
      <c r="B38" s="467"/>
      <c r="C38" s="468"/>
      <c r="D38" s="468"/>
      <c r="E38" s="468"/>
      <c r="F38" s="468"/>
      <c r="G38" s="469"/>
    </row>
    <row r="39" spans="1:9" ht="15" thickBot="1">
      <c r="A39" s="470">
        <v>30</v>
      </c>
      <c r="B39" s="471" t="s">
        <v>532</v>
      </c>
      <c r="C39" s="323"/>
      <c r="D39" s="324"/>
      <c r="E39" s="324"/>
      <c r="F39" s="325"/>
      <c r="G39" s="472">
        <f>IFERROR(G21/G37,0)</f>
        <v>1.4179268475799136</v>
      </c>
    </row>
    <row r="42" spans="1:9" ht="41.4">
      <c r="B42" s="438" t="s">
        <v>533</v>
      </c>
    </row>
  </sheetData>
  <mergeCells count="2">
    <mergeCell ref="C5:F5"/>
    <mergeCell ref="G5:G6"/>
  </mergeCells>
  <pageMargins left="0.7" right="0.7" top="0.75" bottom="0.75" header="0.3" footer="0.3"/>
  <pageSetup scale="6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pane xSplit="1" ySplit="5" topLeftCell="B12" activePane="bottomRight" state="frozen"/>
      <selection activeCell="B9" sqref="B9"/>
      <selection pane="topRight" activeCell="B9" sqref="B9"/>
      <selection pane="bottomLeft" activeCell="B9" sqref="B9"/>
      <selection pane="bottomRight" activeCell="C44" sqref="C44"/>
    </sheetView>
  </sheetViews>
  <sheetFormatPr defaultColWidth="9.109375" defaultRowHeight="13.8"/>
  <cols>
    <col min="1" max="1" width="9.5546875" style="3" bestFit="1" customWidth="1"/>
    <col min="2" max="2" width="86" style="3" customWidth="1"/>
    <col min="3" max="3" width="14.33203125" style="3" bestFit="1" customWidth="1"/>
    <col min="4" max="7" width="14.33203125" style="4" bestFit="1" customWidth="1"/>
    <col min="8" max="13" width="6.6640625" style="5" customWidth="1"/>
    <col min="14" max="16384" width="9.109375" style="5"/>
  </cols>
  <sheetData>
    <row r="1" spans="1:8">
      <c r="A1" s="2" t="s">
        <v>30</v>
      </c>
      <c r="B1" s="3" t="str">
        <f>'Info '!C2</f>
        <v>JSC "VTB Bank (Georgia)"</v>
      </c>
    </row>
    <row r="2" spans="1:8">
      <c r="A2" s="2" t="s">
        <v>31</v>
      </c>
      <c r="B2" s="430">
        <f>'Info '!D2</f>
        <v>44926</v>
      </c>
      <c r="C2" s="6"/>
      <c r="D2" s="7"/>
      <c r="E2" s="7"/>
      <c r="F2" s="7"/>
      <c r="G2" s="7"/>
      <c r="H2" s="8"/>
    </row>
    <row r="3" spans="1:8">
      <c r="A3" s="2"/>
      <c r="B3" s="6"/>
      <c r="C3" s="6"/>
      <c r="D3" s="7"/>
      <c r="E3" s="7"/>
      <c r="F3" s="7"/>
      <c r="G3" s="7"/>
      <c r="H3" s="8"/>
    </row>
    <row r="4" spans="1:8" ht="14.4" thickBot="1">
      <c r="A4" s="9" t="s">
        <v>138</v>
      </c>
      <c r="B4" s="10" t="s">
        <v>137</v>
      </c>
      <c r="C4" s="10"/>
      <c r="D4" s="10"/>
      <c r="E4" s="10"/>
      <c r="F4" s="10"/>
      <c r="G4" s="10"/>
      <c r="H4" s="8"/>
    </row>
    <row r="5" spans="1:8">
      <c r="A5" s="11" t="s">
        <v>6</v>
      </c>
      <c r="B5" s="12"/>
      <c r="C5" s="428" t="str">
        <f>INT((MONTH($B$2))/3)&amp;"Q"&amp;"-"&amp;YEAR($B$2)</f>
        <v>4Q-2022</v>
      </c>
      <c r="D5" s="428" t="str">
        <f>IF(INT(MONTH($B$2))=3, "4"&amp;"Q"&amp;"-"&amp;YEAR($B$2)-1, IF(INT(MONTH($B$2))=6, "1"&amp;"Q"&amp;"-"&amp;YEAR($B$2), IF(INT(MONTH($B$2))=9, "2"&amp;"Q"&amp;"-"&amp;YEAR($B$2),IF(INT(MONTH($B$2))=12, "3"&amp;"Q"&amp;"-"&amp;YEAR($B$2), 0))))</f>
        <v>3Q-2022</v>
      </c>
      <c r="E5" s="428" t="str">
        <f>IF(INT(MONTH($B$2))=3, "3"&amp;"Q"&amp;"-"&amp;YEAR($B$2)-1, IF(INT(MONTH($B$2))=6, "4"&amp;"Q"&amp;"-"&amp;YEAR($B$2)-1, IF(INT(MONTH($B$2))=9, "1"&amp;"Q"&amp;"-"&amp;YEAR($B$2),IF(INT(MONTH($B$2))=12, "2"&amp;"Q"&amp;"-"&amp;YEAR($B$2), 0))))</f>
        <v>2Q-2022</v>
      </c>
      <c r="F5" s="428" t="str">
        <f>IF(INT(MONTH($B$2))=3, "2"&amp;"Q"&amp;"-"&amp;YEAR($B$2)-1, IF(INT(MONTH($B$2))=6, "3"&amp;"Q"&amp;"-"&amp;YEAR($B$2)-1, IF(INT(MONTH($B$2))=9, "4"&amp;"Q"&amp;"-"&amp;YEAR($B$2)-1,IF(INT(MONTH($B$2))=12, "1"&amp;"Q"&amp;"-"&amp;YEAR($B$2), 0))))</f>
        <v>1Q-2022</v>
      </c>
      <c r="G5" s="429" t="str">
        <f>IF(INT(MONTH($B$2))=3, "1"&amp;"Q"&amp;"-"&amp;YEAR($B$2)-1, IF(INT(MONTH($B$2))=6, "2"&amp;"Q"&amp;"-"&amp;YEAR($B$2)-1, IF(INT(MONTH($B$2))=9, "3"&amp;"Q"&amp;"-"&amp;YEAR($B$2)-1,IF(INT(MONTH($B$2))=12, "4"&amp;"Q"&amp;"-"&amp;YEAR($B$2)-1, 0))))</f>
        <v>4Q-2021</v>
      </c>
    </row>
    <row r="6" spans="1:8">
      <c r="B6" s="222" t="s">
        <v>136</v>
      </c>
      <c r="C6" s="432"/>
      <c r="D6" s="432"/>
      <c r="E6" s="432"/>
      <c r="F6" s="432"/>
      <c r="G6" s="433"/>
    </row>
    <row r="7" spans="1:8">
      <c r="A7" s="13"/>
      <c r="B7" s="223" t="s">
        <v>134</v>
      </c>
      <c r="C7" s="432"/>
      <c r="D7" s="432"/>
      <c r="E7" s="432"/>
      <c r="F7" s="432"/>
      <c r="G7" s="433"/>
    </row>
    <row r="8" spans="1:8">
      <c r="A8" s="434">
        <v>1</v>
      </c>
      <c r="B8" s="14" t="s">
        <v>485</v>
      </c>
      <c r="C8" s="650">
        <v>174241274.31999999</v>
      </c>
      <c r="D8" s="650">
        <v>123068356.21000001</v>
      </c>
      <c r="E8" s="650">
        <v>97550117.25999999</v>
      </c>
      <c r="F8" s="650">
        <v>197758571.21000001</v>
      </c>
      <c r="G8" s="651">
        <v>213542927.88999999</v>
      </c>
    </row>
    <row r="9" spans="1:8">
      <c r="A9" s="434">
        <v>2</v>
      </c>
      <c r="B9" s="14" t="s">
        <v>486</v>
      </c>
      <c r="C9" s="650">
        <v>236750274.31999999</v>
      </c>
      <c r="D9" s="650">
        <v>206320756.21000001</v>
      </c>
      <c r="E9" s="650">
        <v>193618817.25999999</v>
      </c>
      <c r="F9" s="650">
        <v>260272671.21000001</v>
      </c>
      <c r="G9" s="651">
        <v>284057227.88999999</v>
      </c>
    </row>
    <row r="10" spans="1:8">
      <c r="A10" s="434">
        <v>3</v>
      </c>
      <c r="B10" s="14" t="s">
        <v>243</v>
      </c>
      <c r="C10" s="650">
        <v>326927232.87329996</v>
      </c>
      <c r="D10" s="650">
        <v>335597489.98915482</v>
      </c>
      <c r="E10" s="650">
        <v>351715872.50590324</v>
      </c>
      <c r="F10" s="650">
        <v>365701071.6205008</v>
      </c>
      <c r="G10" s="651">
        <v>418561315.12311542</v>
      </c>
    </row>
    <row r="11" spans="1:8">
      <c r="A11" s="434">
        <v>4</v>
      </c>
      <c r="B11" s="14" t="s">
        <v>488</v>
      </c>
      <c r="C11" s="650">
        <v>68798875.690558225</v>
      </c>
      <c r="D11" s="650">
        <v>78866578.923875332</v>
      </c>
      <c r="E11" s="650">
        <v>83391364.626940504</v>
      </c>
      <c r="F11" s="650">
        <v>91944550.403344125</v>
      </c>
      <c r="G11" s="651">
        <v>196083037.99368137</v>
      </c>
    </row>
    <row r="12" spans="1:8">
      <c r="A12" s="434">
        <v>5</v>
      </c>
      <c r="B12" s="14" t="s">
        <v>489</v>
      </c>
      <c r="C12" s="650">
        <v>86530476.018007398</v>
      </c>
      <c r="D12" s="650">
        <v>99184694.542334527</v>
      </c>
      <c r="E12" s="650">
        <v>104972620.19246118</v>
      </c>
      <c r="F12" s="650">
        <v>115707018.95688154</v>
      </c>
      <c r="G12" s="651">
        <v>244837373.2587193</v>
      </c>
    </row>
    <row r="13" spans="1:8">
      <c r="A13" s="434">
        <v>6</v>
      </c>
      <c r="B13" s="14" t="s">
        <v>487</v>
      </c>
      <c r="C13" s="650">
        <v>131779871.86040518</v>
      </c>
      <c r="D13" s="650">
        <v>151075860.5501211</v>
      </c>
      <c r="E13" s="650">
        <v>159874396.44267264</v>
      </c>
      <c r="F13" s="650">
        <v>176030767.19531107</v>
      </c>
      <c r="G13" s="651">
        <v>405081980.88216537</v>
      </c>
    </row>
    <row r="14" spans="1:8">
      <c r="A14" s="13"/>
      <c r="B14" s="222" t="s">
        <v>491</v>
      </c>
      <c r="C14" s="310"/>
      <c r="D14" s="310"/>
      <c r="E14" s="310"/>
      <c r="F14" s="310"/>
      <c r="G14" s="310"/>
    </row>
    <row r="15" spans="1:8" ht="15" customHeight="1">
      <c r="A15" s="434">
        <v>7</v>
      </c>
      <c r="B15" s="14" t="s">
        <v>490</v>
      </c>
      <c r="C15" s="652">
        <v>627334216.94785404</v>
      </c>
      <c r="D15" s="652">
        <v>720058855.16812253</v>
      </c>
      <c r="E15" s="652">
        <v>750031042.29229617</v>
      </c>
      <c r="F15" s="652">
        <v>831027869.56018901</v>
      </c>
      <c r="G15" s="651">
        <v>2007149129.51177</v>
      </c>
    </row>
    <row r="16" spans="1:8">
      <c r="A16" s="13"/>
      <c r="B16" s="222" t="s">
        <v>492</v>
      </c>
      <c r="C16" s="310"/>
      <c r="D16" s="310"/>
      <c r="E16" s="310"/>
      <c r="F16" s="310"/>
      <c r="G16" s="310"/>
    </row>
    <row r="17" spans="1:7" s="15" customFormat="1">
      <c r="A17" s="434"/>
      <c r="B17" s="223" t="s">
        <v>476</v>
      </c>
      <c r="C17" s="310"/>
      <c r="D17" s="310"/>
      <c r="E17" s="310"/>
      <c r="F17" s="310"/>
      <c r="G17" s="310"/>
    </row>
    <row r="18" spans="1:7">
      <c r="A18" s="11">
        <v>8</v>
      </c>
      <c r="B18" s="14" t="s">
        <v>485</v>
      </c>
      <c r="C18" s="653">
        <f t="shared" ref="C18:C23" si="0">C8/$C$15</f>
        <v>0.27774871768947917</v>
      </c>
      <c r="D18" s="653">
        <v>0.17091430141674385</v>
      </c>
      <c r="E18" s="653">
        <v>0.13547519978380596</v>
      </c>
      <c r="F18" s="653">
        <v>0.23796863914402921</v>
      </c>
      <c r="G18" s="653">
        <v>0.10639116184752219</v>
      </c>
    </row>
    <row r="19" spans="1:7" ht="15" customHeight="1">
      <c r="A19" s="11">
        <v>9</v>
      </c>
      <c r="B19" s="14" t="s">
        <v>486</v>
      </c>
      <c r="C19" s="653">
        <f t="shared" si="0"/>
        <v>0.37739097904120766</v>
      </c>
      <c r="D19" s="653">
        <v>0.28653318368236347</v>
      </c>
      <c r="E19" s="653">
        <v>0.26889304377041934</v>
      </c>
      <c r="F19" s="653">
        <v>0.31319367345375076</v>
      </c>
      <c r="G19" s="653">
        <v>0.14152273177583752</v>
      </c>
    </row>
    <row r="20" spans="1:7">
      <c r="A20" s="11">
        <v>10</v>
      </c>
      <c r="B20" s="14" t="s">
        <v>243</v>
      </c>
      <c r="C20" s="653">
        <f t="shared" si="0"/>
        <v>0.52113725673037081</v>
      </c>
      <c r="D20" s="653">
        <v>0.46606952692887588</v>
      </c>
      <c r="E20" s="653">
        <v>0.48845433950504374</v>
      </c>
      <c r="F20" s="653">
        <v>0.44005873330583184</v>
      </c>
      <c r="G20" s="653">
        <v>0.20853523486066458</v>
      </c>
    </row>
    <row r="21" spans="1:7">
      <c r="A21" s="11">
        <v>11</v>
      </c>
      <c r="B21" s="14" t="s">
        <v>488</v>
      </c>
      <c r="C21" s="653">
        <f t="shared" si="0"/>
        <v>0.10966861655543492</v>
      </c>
      <c r="D21" s="653">
        <v>0.10952796199619157</v>
      </c>
      <c r="E21" s="653">
        <v>0.11581187291623532</v>
      </c>
      <c r="F21" s="653">
        <v>0.11063955105621742</v>
      </c>
      <c r="G21" s="653">
        <v>9.769231150322033E-2</v>
      </c>
    </row>
    <row r="22" spans="1:7">
      <c r="A22" s="11">
        <v>12</v>
      </c>
      <c r="B22" s="14" t="s">
        <v>489</v>
      </c>
      <c r="C22" s="653">
        <f t="shared" si="0"/>
        <v>0.13793361445993002</v>
      </c>
      <c r="D22" s="653">
        <v>0.1377452604470456</v>
      </c>
      <c r="E22" s="653">
        <v>0.14578338900915497</v>
      </c>
      <c r="F22" s="653">
        <v>0.13923362042974324</v>
      </c>
      <c r="G22" s="653">
        <v>0.12198265174161468</v>
      </c>
    </row>
    <row r="23" spans="1:7">
      <c r="A23" s="11">
        <v>13</v>
      </c>
      <c r="B23" s="14" t="s">
        <v>487</v>
      </c>
      <c r="C23" s="653">
        <f t="shared" si="0"/>
        <v>0.21006326181528709</v>
      </c>
      <c r="D23" s="653">
        <v>0.20981043350247702</v>
      </c>
      <c r="E23" s="653">
        <v>0.22202962340535964</v>
      </c>
      <c r="F23" s="653">
        <v>0.21182294077390343</v>
      </c>
      <c r="G23" s="653">
        <v>0.20181957330729069</v>
      </c>
    </row>
    <row r="24" spans="1:7">
      <c r="A24" s="13"/>
      <c r="B24" s="222" t="s">
        <v>133</v>
      </c>
      <c r="C24" s="577"/>
      <c r="D24" s="577"/>
      <c r="E24" s="577"/>
      <c r="F24" s="577"/>
      <c r="G24" s="577"/>
    </row>
    <row r="25" spans="1:7" ht="15" customHeight="1">
      <c r="A25" s="435">
        <v>14</v>
      </c>
      <c r="B25" s="14" t="s">
        <v>132</v>
      </c>
      <c r="C25" s="654">
        <v>6.3035081225748191E-2</v>
      </c>
      <c r="D25" s="654">
        <v>7.7634809308243305E-2</v>
      </c>
      <c r="E25" s="654">
        <v>8.4395159284060689E-2</v>
      </c>
      <c r="F25" s="654">
        <v>9.9097397498722775E-2</v>
      </c>
      <c r="G25" s="654">
        <v>8.4623656605720549E-2</v>
      </c>
    </row>
    <row r="26" spans="1:7">
      <c r="A26" s="435">
        <v>15</v>
      </c>
      <c r="B26" s="14" t="s">
        <v>131</v>
      </c>
      <c r="C26" s="654">
        <v>3.2856185638226024E-2</v>
      </c>
      <c r="D26" s="654">
        <v>3.3402212845211866E-2</v>
      </c>
      <c r="E26" s="654">
        <v>3.4836944085148112E-2</v>
      </c>
      <c r="F26" s="654">
        <v>3.9403538505869008E-2</v>
      </c>
      <c r="G26" s="654">
        <v>4.6283344568689939E-2</v>
      </c>
    </row>
    <row r="27" spans="1:7">
      <c r="A27" s="435">
        <v>16</v>
      </c>
      <c r="B27" s="14" t="s">
        <v>130</v>
      </c>
      <c r="C27" s="654">
        <v>-0.11559692850793706</v>
      </c>
      <c r="D27" s="654">
        <v>-0.13130846296029966</v>
      </c>
      <c r="E27" s="654">
        <v>-0.15649794619329424</v>
      </c>
      <c r="F27" s="654">
        <v>-0.2100187685797632</v>
      </c>
      <c r="G27" s="654">
        <v>2.4110914148929661E-2</v>
      </c>
    </row>
    <row r="28" spans="1:7">
      <c r="A28" s="435">
        <v>17</v>
      </c>
      <c r="B28" s="14" t="s">
        <v>129</v>
      </c>
      <c r="C28" s="654">
        <v>3.9127081638580509E-2</v>
      </c>
      <c r="D28" s="654">
        <v>4.4232596463031432E-2</v>
      </c>
      <c r="E28" s="654">
        <v>4.9558215198912577E-2</v>
      </c>
      <c r="F28" s="654">
        <v>5.9693858992853767E-2</v>
      </c>
      <c r="G28" s="654">
        <v>3.8116281570470166E-2</v>
      </c>
    </row>
    <row r="29" spans="1:7">
      <c r="A29" s="435">
        <v>18</v>
      </c>
      <c r="B29" s="14" t="s">
        <v>269</v>
      </c>
      <c r="C29" s="654">
        <v>-6.0625746697740339E-2</v>
      </c>
      <c r="D29" s="654">
        <v>-0.10992833803176086</v>
      </c>
      <c r="E29" s="654">
        <v>-0.15465787943188825</v>
      </c>
      <c r="F29" s="654">
        <v>-5.64075665483251E-2</v>
      </c>
      <c r="G29" s="654">
        <v>1.8011498217913709E-2</v>
      </c>
    </row>
    <row r="30" spans="1:7">
      <c r="A30" s="435">
        <v>19</v>
      </c>
      <c r="B30" s="14" t="s">
        <v>270</v>
      </c>
      <c r="C30" s="654">
        <v>-0.18928870587373323</v>
      </c>
      <c r="D30" s="654">
        <v>-0.38465596238470484</v>
      </c>
      <c r="E30" s="654">
        <v>-0.63465599921697247</v>
      </c>
      <c r="F30" s="654">
        <v>-0.30698112402107558</v>
      </c>
      <c r="G30" s="654">
        <v>0.16337826854708234</v>
      </c>
    </row>
    <row r="31" spans="1:7">
      <c r="A31" s="13"/>
      <c r="B31" s="222" t="s">
        <v>349</v>
      </c>
      <c r="C31" s="577"/>
      <c r="D31" s="577"/>
      <c r="E31" s="577"/>
      <c r="F31" s="577"/>
      <c r="G31" s="577"/>
    </row>
    <row r="32" spans="1:7">
      <c r="A32" s="435">
        <v>20</v>
      </c>
      <c r="B32" s="14" t="s">
        <v>128</v>
      </c>
      <c r="C32" s="654">
        <v>0.14369045381341716</v>
      </c>
      <c r="D32" s="654">
        <v>9.9947136602163519E-2</v>
      </c>
      <c r="E32" s="654">
        <v>9.5758209827775109E-2</v>
      </c>
      <c r="F32" s="654">
        <v>0.10667320006279053</v>
      </c>
      <c r="G32" s="654">
        <v>7.4066826461870586E-2</v>
      </c>
    </row>
    <row r="33" spans="1:7" ht="15" customHeight="1">
      <c r="A33" s="435">
        <v>21</v>
      </c>
      <c r="B33" s="14" t="s">
        <v>127</v>
      </c>
      <c r="C33" s="654">
        <v>7.8625097987918072E-2</v>
      </c>
      <c r="D33" s="654">
        <v>6.1807935696612401E-2</v>
      </c>
      <c r="E33" s="654">
        <v>6.0275134930636284E-2</v>
      </c>
      <c r="F33" s="654">
        <v>6.3363512498074342E-2</v>
      </c>
      <c r="G33" s="654">
        <v>6.6006677320015084E-2</v>
      </c>
    </row>
    <row r="34" spans="1:7">
      <c r="A34" s="435">
        <v>22</v>
      </c>
      <c r="B34" s="14" t="s">
        <v>126</v>
      </c>
      <c r="C34" s="654">
        <v>0.5458272598687649</v>
      </c>
      <c r="D34" s="654">
        <v>0.56487382793667418</v>
      </c>
      <c r="E34" s="654">
        <v>0.60460694583327945</v>
      </c>
      <c r="F34" s="654">
        <v>0.61604556522452203</v>
      </c>
      <c r="G34" s="654">
        <v>0.42399589135120613</v>
      </c>
    </row>
    <row r="35" spans="1:7" ht="15" customHeight="1">
      <c r="A35" s="435">
        <v>23</v>
      </c>
      <c r="B35" s="14" t="s">
        <v>125</v>
      </c>
      <c r="C35" s="654">
        <v>0.41139065757592502</v>
      </c>
      <c r="D35" s="654">
        <v>0.43628267214717148</v>
      </c>
      <c r="E35" s="654">
        <v>0.46545933205483053</v>
      </c>
      <c r="F35" s="654">
        <v>0.48944875380331204</v>
      </c>
      <c r="G35" s="654">
        <v>0.43622191430362067</v>
      </c>
    </row>
    <row r="36" spans="1:7">
      <c r="A36" s="435">
        <v>24</v>
      </c>
      <c r="B36" s="14" t="s">
        <v>124</v>
      </c>
      <c r="C36" s="654">
        <v>-0.83676043120080723</v>
      </c>
      <c r="D36" s="654">
        <v>-0.81266548764717739</v>
      </c>
      <c r="E36" s="654">
        <v>-0.79963144119043283</v>
      </c>
      <c r="F36" s="654">
        <v>-0.77664793934325005</v>
      </c>
      <c r="G36" s="654">
        <v>0.10059901604330683</v>
      </c>
    </row>
    <row r="37" spans="1:7" ht="15" customHeight="1">
      <c r="A37" s="13"/>
      <c r="B37" s="222" t="s">
        <v>350</v>
      </c>
      <c r="C37" s="577"/>
      <c r="D37" s="577"/>
      <c r="E37" s="577"/>
      <c r="F37" s="577"/>
      <c r="G37" s="577"/>
    </row>
    <row r="38" spans="1:7" ht="15" customHeight="1">
      <c r="A38" s="435">
        <v>25</v>
      </c>
      <c r="B38" s="14" t="s">
        <v>123</v>
      </c>
      <c r="C38" s="654">
        <v>0.22791638290306998</v>
      </c>
      <c r="D38" s="654">
        <v>0.17769890976607933</v>
      </c>
      <c r="E38" s="654">
        <v>0.13890320034068263</v>
      </c>
      <c r="F38" s="654">
        <v>0.62385938027872301</v>
      </c>
      <c r="G38" s="654">
        <v>0.21613788967762129</v>
      </c>
    </row>
    <row r="39" spans="1:7" ht="15" customHeight="1">
      <c r="A39" s="435">
        <v>26</v>
      </c>
      <c r="B39" s="14" t="s">
        <v>122</v>
      </c>
      <c r="C39" s="654">
        <v>0.8236972216262729</v>
      </c>
      <c r="D39" s="654">
        <v>0.85733926382005543</v>
      </c>
      <c r="E39" s="654">
        <v>0.91980449813592069</v>
      </c>
      <c r="F39" s="654">
        <v>0.86213003164649171</v>
      </c>
      <c r="G39" s="654">
        <v>0.51634865937253704</v>
      </c>
    </row>
    <row r="40" spans="1:7" ht="15" customHeight="1">
      <c r="A40" s="435">
        <v>27</v>
      </c>
      <c r="B40" s="14" t="s">
        <v>121</v>
      </c>
      <c r="C40" s="654">
        <v>5.1056201995231996E-2</v>
      </c>
      <c r="D40" s="654">
        <v>5.2112615909823246E-2</v>
      </c>
      <c r="E40" s="654">
        <v>1.9941291773219919E-2</v>
      </c>
      <c r="F40" s="654">
        <v>2.9844274428294546E-2</v>
      </c>
      <c r="G40" s="654">
        <v>0.29461746959729818</v>
      </c>
    </row>
    <row r="41" spans="1:7" ht="15" customHeight="1">
      <c r="A41" s="436"/>
      <c r="B41" s="222" t="s">
        <v>393</v>
      </c>
      <c r="C41" s="577"/>
      <c r="D41" s="577"/>
      <c r="E41" s="577"/>
      <c r="F41" s="577"/>
      <c r="G41" s="577"/>
    </row>
    <row r="42" spans="1:7">
      <c r="A42" s="435">
        <v>28</v>
      </c>
      <c r="B42" s="14" t="s">
        <v>376</v>
      </c>
      <c r="C42" s="655">
        <v>99326713.538000003</v>
      </c>
      <c r="D42" s="655">
        <v>94006183.738099992</v>
      </c>
      <c r="E42" s="655">
        <v>72465351.318500012</v>
      </c>
      <c r="F42" s="655">
        <v>60002397.2399</v>
      </c>
      <c r="G42" s="655">
        <v>491165378.5406</v>
      </c>
    </row>
    <row r="43" spans="1:7" ht="15" customHeight="1">
      <c r="A43" s="435">
        <v>29</v>
      </c>
      <c r="B43" s="14" t="s">
        <v>388</v>
      </c>
      <c r="C43" s="655">
        <v>38373947.734166145</v>
      </c>
      <c r="D43" s="655">
        <v>44215640.588050902</v>
      </c>
      <c r="E43" s="655">
        <v>41457514.171200298</v>
      </c>
      <c r="F43" s="655">
        <v>60110687.133380756</v>
      </c>
      <c r="G43" s="655">
        <v>346253740.62839264</v>
      </c>
    </row>
    <row r="44" spans="1:7" ht="15" customHeight="1">
      <c r="A44" s="473">
        <v>30</v>
      </c>
      <c r="B44" s="474" t="s">
        <v>377</v>
      </c>
      <c r="C44" s="654">
        <f>C42/C43</f>
        <v>2.5883892432981224</v>
      </c>
      <c r="D44" s="654">
        <v>2.1260844010819282</v>
      </c>
      <c r="E44" s="654">
        <v>1.747942508546261</v>
      </c>
      <c r="F44" s="654">
        <v>0.99819849183822384</v>
      </c>
      <c r="G44" s="654">
        <v>1.4185128445088189</v>
      </c>
    </row>
    <row r="45" spans="1:7" ht="15" customHeight="1">
      <c r="A45" s="473"/>
      <c r="B45" s="222" t="s">
        <v>495</v>
      </c>
      <c r="C45" s="577"/>
      <c r="D45" s="577"/>
      <c r="E45" s="577"/>
      <c r="F45" s="577"/>
      <c r="G45" s="577"/>
    </row>
    <row r="46" spans="1:7" ht="15" customHeight="1">
      <c r="A46" s="473">
        <v>31</v>
      </c>
      <c r="B46" s="474" t="s">
        <v>502</v>
      </c>
      <c r="C46" s="615">
        <v>356469174.88169992</v>
      </c>
      <c r="D46" s="615">
        <v>375259529.31752008</v>
      </c>
      <c r="E46" s="615">
        <v>378929003.44039506</v>
      </c>
      <c r="F46" s="615">
        <v>399105599.50152498</v>
      </c>
      <c r="G46" s="615">
        <v>1412006679.7827301</v>
      </c>
    </row>
    <row r="47" spans="1:7" ht="15" customHeight="1">
      <c r="A47" s="473">
        <v>32</v>
      </c>
      <c r="B47" s="474" t="s">
        <v>517</v>
      </c>
      <c r="C47" s="615">
        <v>251401668.21025649</v>
      </c>
      <c r="D47" s="615">
        <v>260970387.62678415</v>
      </c>
      <c r="E47" s="615">
        <v>275184712.78868794</v>
      </c>
      <c r="F47" s="615">
        <v>308066326.75466096</v>
      </c>
      <c r="G47" s="615">
        <v>1109557054.566102</v>
      </c>
    </row>
    <row r="48" spans="1:7" ht="14.4" thickBot="1">
      <c r="A48" s="437">
        <v>33</v>
      </c>
      <c r="B48" s="224" t="s">
        <v>535</v>
      </c>
      <c r="C48" s="578">
        <f>C46/C47</f>
        <v>1.4179268475799118</v>
      </c>
      <c r="D48" s="578">
        <v>1.4379391191853605</v>
      </c>
      <c r="E48" s="578">
        <v>1.3769987424096901</v>
      </c>
      <c r="F48" s="578">
        <v>1.2955184154851376</v>
      </c>
      <c r="G48" s="578">
        <v>1.272585915228039</v>
      </c>
    </row>
    <row r="49" spans="1:2">
      <c r="A49" s="16"/>
    </row>
    <row r="50" spans="1:2" ht="39.6">
      <c r="B50" s="301" t="s">
        <v>477</v>
      </c>
    </row>
    <row r="51" spans="1:2" ht="52.8">
      <c r="B51" s="301" t="s">
        <v>392</v>
      </c>
    </row>
    <row r="53" spans="1:2" ht="14.4">
      <c r="B53" s="300"/>
    </row>
  </sheetData>
  <pageMargins left="0.7" right="0.7" top="0.75" bottom="0.75" header="0.3" footer="0.3"/>
  <pageSetup paperSize="9" scale="6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70" zoomScaleNormal="70" workbookViewId="0">
      <selection activeCell="C8" sqref="C8:G21"/>
    </sheetView>
  </sheetViews>
  <sheetFormatPr defaultColWidth="9.109375" defaultRowHeight="12"/>
  <cols>
    <col min="1" max="1" width="11.88671875" style="485" bestFit="1" customWidth="1"/>
    <col min="2" max="2" width="94.6640625" style="485" customWidth="1"/>
    <col min="3" max="3" width="15.5546875" style="485" bestFit="1" customWidth="1"/>
    <col min="4" max="5" width="18.88671875" style="485" bestFit="1" customWidth="1"/>
    <col min="6" max="6" width="19.33203125" style="485" bestFit="1" customWidth="1"/>
    <col min="7" max="7" width="28.6640625" style="485" bestFit="1" customWidth="1"/>
    <col min="8" max="8" width="17.44140625" style="485" bestFit="1" customWidth="1"/>
    <col min="9" max="16384" width="9.109375" style="485"/>
  </cols>
  <sheetData>
    <row r="1" spans="1:8" ht="13.2">
      <c r="A1" s="475" t="s">
        <v>30</v>
      </c>
      <c r="B1" s="3" t="str">
        <f>'Info '!C2</f>
        <v>JSC "VTB Bank (Georgia)"</v>
      </c>
    </row>
    <row r="2" spans="1:8" ht="13.2">
      <c r="A2" s="476" t="s">
        <v>31</v>
      </c>
      <c r="B2" s="512">
        <f>'1. key ratios '!B2</f>
        <v>44926</v>
      </c>
    </row>
    <row r="3" spans="1:8">
      <c r="A3" s="477" t="s">
        <v>542</v>
      </c>
    </row>
    <row r="5" spans="1:8" ht="15" customHeight="1">
      <c r="A5" s="739" t="s">
        <v>543</v>
      </c>
      <c r="B5" s="740"/>
      <c r="C5" s="745" t="s">
        <v>544</v>
      </c>
      <c r="D5" s="746"/>
      <c r="E5" s="746"/>
      <c r="F5" s="746"/>
      <c r="G5" s="746"/>
      <c r="H5" s="747"/>
    </row>
    <row r="6" spans="1:8">
      <c r="A6" s="741"/>
      <c r="B6" s="742"/>
      <c r="C6" s="748"/>
      <c r="D6" s="749"/>
      <c r="E6" s="749"/>
      <c r="F6" s="749"/>
      <c r="G6" s="749"/>
      <c r="H6" s="750"/>
    </row>
    <row r="7" spans="1:8">
      <c r="A7" s="743"/>
      <c r="B7" s="744"/>
      <c r="C7" s="509" t="s">
        <v>545</v>
      </c>
      <c r="D7" s="509" t="s">
        <v>546</v>
      </c>
      <c r="E7" s="509" t="s">
        <v>547</v>
      </c>
      <c r="F7" s="509" t="s">
        <v>548</v>
      </c>
      <c r="G7" s="509" t="s">
        <v>549</v>
      </c>
      <c r="H7" s="509" t="s">
        <v>107</v>
      </c>
    </row>
    <row r="8" spans="1:8">
      <c r="A8" s="479">
        <v>1</v>
      </c>
      <c r="B8" s="478" t="s">
        <v>94</v>
      </c>
      <c r="C8" s="603">
        <v>351</v>
      </c>
      <c r="D8" s="603">
        <v>0.36000000000001364</v>
      </c>
      <c r="E8" s="603">
        <v>0</v>
      </c>
      <c r="F8" s="603">
        <v>0</v>
      </c>
      <c r="G8" s="603"/>
      <c r="H8" s="669">
        <f>SUM(C8:G8)</f>
        <v>351.36</v>
      </c>
    </row>
    <row r="9" spans="1:8">
      <c r="A9" s="479">
        <v>2</v>
      </c>
      <c r="B9" s="478" t="s">
        <v>95</v>
      </c>
      <c r="C9" s="603"/>
      <c r="D9" s="603"/>
      <c r="E9" s="603"/>
      <c r="F9" s="603"/>
      <c r="G9" s="603"/>
      <c r="H9" s="669">
        <f t="shared" ref="H9:H21" si="0">SUM(C9:G9)</f>
        <v>0</v>
      </c>
    </row>
    <row r="10" spans="1:8">
      <c r="A10" s="479">
        <v>3</v>
      </c>
      <c r="B10" s="478" t="s">
        <v>267</v>
      </c>
      <c r="C10" s="603"/>
      <c r="D10" s="603"/>
      <c r="E10" s="603"/>
      <c r="F10" s="603"/>
      <c r="G10" s="603"/>
      <c r="H10" s="669">
        <f t="shared" si="0"/>
        <v>0</v>
      </c>
    </row>
    <row r="11" spans="1:8">
      <c r="A11" s="479">
        <v>4</v>
      </c>
      <c r="B11" s="478" t="s">
        <v>96</v>
      </c>
      <c r="C11" s="603"/>
      <c r="D11" s="603"/>
      <c r="E11" s="603"/>
      <c r="F11" s="603"/>
      <c r="G11" s="603"/>
      <c r="H11" s="669">
        <f t="shared" si="0"/>
        <v>0</v>
      </c>
    </row>
    <row r="12" spans="1:8">
      <c r="A12" s="479">
        <v>5</v>
      </c>
      <c r="B12" s="478" t="s">
        <v>97</v>
      </c>
      <c r="C12" s="603"/>
      <c r="D12" s="603"/>
      <c r="E12" s="603"/>
      <c r="F12" s="603"/>
      <c r="G12" s="603"/>
      <c r="H12" s="669">
        <f t="shared" si="0"/>
        <v>0</v>
      </c>
    </row>
    <row r="13" spans="1:8">
      <c r="A13" s="479">
        <v>6</v>
      </c>
      <c r="B13" s="478" t="s">
        <v>98</v>
      </c>
      <c r="C13" s="603">
        <v>6278925.4271000009</v>
      </c>
      <c r="D13" s="603">
        <v>114971.1808</v>
      </c>
      <c r="E13" s="603">
        <v>0</v>
      </c>
      <c r="F13" s="603">
        <v>0</v>
      </c>
      <c r="G13" s="603"/>
      <c r="H13" s="669">
        <f t="shared" si="0"/>
        <v>6393896.6079000011</v>
      </c>
    </row>
    <row r="14" spans="1:8">
      <c r="A14" s="479">
        <v>7</v>
      </c>
      <c r="B14" s="478" t="s">
        <v>99</v>
      </c>
      <c r="C14" s="603">
        <v>0</v>
      </c>
      <c r="D14" s="603">
        <v>20234486.002599999</v>
      </c>
      <c r="E14" s="603">
        <v>117453495.24559993</v>
      </c>
      <c r="F14" s="603">
        <v>48584891.203000002</v>
      </c>
      <c r="G14" s="603">
        <v>44002838.137100004</v>
      </c>
      <c r="H14" s="669">
        <f t="shared" si="0"/>
        <v>230275710.58829996</v>
      </c>
    </row>
    <row r="15" spans="1:8">
      <c r="A15" s="479">
        <v>8</v>
      </c>
      <c r="B15" s="478" t="s">
        <v>100</v>
      </c>
      <c r="C15" s="603">
        <v>0</v>
      </c>
      <c r="D15" s="603">
        <v>0</v>
      </c>
      <c r="E15" s="603">
        <v>0</v>
      </c>
      <c r="F15" s="603">
        <v>0</v>
      </c>
      <c r="G15" s="603">
        <v>0</v>
      </c>
      <c r="H15" s="669">
        <f t="shared" si="0"/>
        <v>0</v>
      </c>
    </row>
    <row r="16" spans="1:8">
      <c r="A16" s="479">
        <v>9</v>
      </c>
      <c r="B16" s="478" t="s">
        <v>101</v>
      </c>
      <c r="C16" s="603">
        <v>0</v>
      </c>
      <c r="D16" s="603">
        <v>18490.55</v>
      </c>
      <c r="E16" s="603">
        <v>1733710.9831999999</v>
      </c>
      <c r="F16" s="603">
        <v>6829996.9104000004</v>
      </c>
      <c r="G16" s="603">
        <v>259392</v>
      </c>
      <c r="H16" s="669">
        <f t="shared" si="0"/>
        <v>8841590.4436000008</v>
      </c>
    </row>
    <row r="17" spans="1:8">
      <c r="A17" s="479">
        <v>10</v>
      </c>
      <c r="B17" s="513" t="s">
        <v>561</v>
      </c>
      <c r="C17" s="603">
        <v>0</v>
      </c>
      <c r="D17" s="603">
        <v>113493.1</v>
      </c>
      <c r="E17" s="603">
        <v>22763534.569899999</v>
      </c>
      <c r="F17" s="603">
        <v>0</v>
      </c>
      <c r="G17" s="603">
        <v>1437078.0941000001</v>
      </c>
      <c r="H17" s="669">
        <f t="shared" si="0"/>
        <v>24314105.763999999</v>
      </c>
    </row>
    <row r="18" spans="1:8">
      <c r="A18" s="479">
        <v>11</v>
      </c>
      <c r="B18" s="478" t="s">
        <v>103</v>
      </c>
      <c r="C18" s="603">
        <v>0</v>
      </c>
      <c r="D18" s="603">
        <v>0</v>
      </c>
      <c r="E18" s="603">
        <v>0</v>
      </c>
      <c r="F18" s="603">
        <v>0</v>
      </c>
      <c r="G18" s="603">
        <v>0</v>
      </c>
      <c r="H18" s="669">
        <f t="shared" si="0"/>
        <v>0</v>
      </c>
    </row>
    <row r="19" spans="1:8">
      <c r="A19" s="479">
        <v>12</v>
      </c>
      <c r="B19" s="478" t="s">
        <v>104</v>
      </c>
      <c r="C19" s="603"/>
      <c r="D19" s="603"/>
      <c r="E19" s="603"/>
      <c r="F19" s="603"/>
      <c r="G19" s="603"/>
      <c r="H19" s="669">
        <f t="shared" si="0"/>
        <v>0</v>
      </c>
    </row>
    <row r="20" spans="1:8">
      <c r="A20" s="479">
        <v>13</v>
      </c>
      <c r="B20" s="478" t="s">
        <v>245</v>
      </c>
      <c r="C20" s="603"/>
      <c r="D20" s="603"/>
      <c r="E20" s="603"/>
      <c r="F20" s="603"/>
      <c r="G20" s="603"/>
      <c r="H20" s="669">
        <f t="shared" si="0"/>
        <v>0</v>
      </c>
    </row>
    <row r="21" spans="1:8">
      <c r="A21" s="479">
        <v>14</v>
      </c>
      <c r="B21" s="478" t="s">
        <v>106</v>
      </c>
      <c r="C21" s="603">
        <v>88771241</v>
      </c>
      <c r="D21" s="603">
        <v>24498257.276400018</v>
      </c>
      <c r="E21" s="603">
        <v>2037004.7324000001</v>
      </c>
      <c r="F21" s="603">
        <v>0</v>
      </c>
      <c r="G21" s="603">
        <v>54074814.270999998</v>
      </c>
      <c r="H21" s="669">
        <f t="shared" si="0"/>
        <v>169381317.2798</v>
      </c>
    </row>
    <row r="22" spans="1:8">
      <c r="A22" s="480">
        <v>15</v>
      </c>
      <c r="B22" s="487" t="s">
        <v>107</v>
      </c>
      <c r="C22" s="669">
        <f>SUM(C18:C21)+SUM(C8:C16)</f>
        <v>95050517.427100003</v>
      </c>
      <c r="D22" s="669">
        <f t="shared" ref="D22:G22" si="1">SUM(D18:D21)+SUM(D8:D16)</f>
        <v>44866205.369800016</v>
      </c>
      <c r="E22" s="669">
        <f t="shared" si="1"/>
        <v>121224210.96119992</v>
      </c>
      <c r="F22" s="669">
        <f t="shared" si="1"/>
        <v>55414888.113400005</v>
      </c>
      <c r="G22" s="669">
        <f t="shared" si="1"/>
        <v>98337044.408100009</v>
      </c>
      <c r="H22" s="669">
        <f>SUM(H18:H21)+SUM(H8:H16)</f>
        <v>414892866.27959996</v>
      </c>
    </row>
    <row r="26" spans="1:8" ht="24">
      <c r="B26" s="514"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zoomScale="70" zoomScaleNormal="70" workbookViewId="0">
      <selection activeCell="C7" sqref="C7:H23"/>
    </sheetView>
  </sheetViews>
  <sheetFormatPr defaultColWidth="9.109375" defaultRowHeight="12"/>
  <cols>
    <col min="1" max="1" width="11.88671875" style="515" bestFit="1" customWidth="1"/>
    <col min="2" max="2" width="88" style="485" customWidth="1"/>
    <col min="3" max="3" width="22.44140625" style="485" customWidth="1"/>
    <col min="4" max="4" width="23.5546875" style="485" customWidth="1"/>
    <col min="5" max="7" width="15.33203125" style="485" customWidth="1"/>
    <col min="8" max="8" width="16.44140625" style="485" customWidth="1"/>
    <col min="9" max="9" width="14.33203125" style="485" bestFit="1" customWidth="1"/>
    <col min="10" max="16384" width="9.109375" style="485"/>
  </cols>
  <sheetData>
    <row r="1" spans="1:9" ht="13.2">
      <c r="A1" s="475" t="s">
        <v>30</v>
      </c>
      <c r="B1" s="3" t="str">
        <f>'Info '!C2</f>
        <v>JSC "VTB Bank (Georgia)"</v>
      </c>
    </row>
    <row r="2" spans="1:9" ht="13.2">
      <c r="A2" s="476" t="s">
        <v>31</v>
      </c>
      <c r="B2" s="512">
        <f>'1. key ratios '!B2</f>
        <v>44926</v>
      </c>
    </row>
    <row r="3" spans="1:9">
      <c r="A3" s="477" t="s">
        <v>550</v>
      </c>
    </row>
    <row r="4" spans="1:9">
      <c r="C4" s="516" t="s">
        <v>0</v>
      </c>
      <c r="D4" s="516" t="s">
        <v>1</v>
      </c>
      <c r="E4" s="516" t="s">
        <v>2</v>
      </c>
      <c r="F4" s="516" t="s">
        <v>3</v>
      </c>
      <c r="G4" s="516" t="s">
        <v>4</v>
      </c>
      <c r="H4" s="516" t="s">
        <v>5</v>
      </c>
      <c r="I4" s="516" t="s">
        <v>8</v>
      </c>
    </row>
    <row r="5" spans="1:9" ht="44.25" customHeight="1">
      <c r="A5" s="739" t="s">
        <v>551</v>
      </c>
      <c r="B5" s="740"/>
      <c r="C5" s="753" t="s">
        <v>552</v>
      </c>
      <c r="D5" s="753"/>
      <c r="E5" s="753" t="s">
        <v>553</v>
      </c>
      <c r="F5" s="753" t="s">
        <v>554</v>
      </c>
      <c r="G5" s="751" t="s">
        <v>555</v>
      </c>
      <c r="H5" s="751" t="s">
        <v>556</v>
      </c>
      <c r="I5" s="517" t="s">
        <v>557</v>
      </c>
    </row>
    <row r="6" spans="1:9" ht="60" customHeight="1">
      <c r="A6" s="743"/>
      <c r="B6" s="744"/>
      <c r="C6" s="505" t="s">
        <v>558</v>
      </c>
      <c r="D6" s="505" t="s">
        <v>559</v>
      </c>
      <c r="E6" s="753"/>
      <c r="F6" s="753"/>
      <c r="G6" s="752"/>
      <c r="H6" s="752"/>
      <c r="I6" s="517" t="s">
        <v>560</v>
      </c>
    </row>
    <row r="7" spans="1:9">
      <c r="A7" s="483">
        <v>1</v>
      </c>
      <c r="B7" s="478" t="s">
        <v>94</v>
      </c>
      <c r="C7" s="604"/>
      <c r="D7" s="604">
        <v>351</v>
      </c>
      <c r="E7" s="605"/>
      <c r="F7" s="605"/>
      <c r="G7" s="605"/>
      <c r="H7" s="604"/>
      <c r="I7" s="482">
        <f t="shared" ref="I7:I23" si="0">C7+D7-E7-F7-G7</f>
        <v>351</v>
      </c>
    </row>
    <row r="8" spans="1:9">
      <c r="A8" s="483">
        <v>2</v>
      </c>
      <c r="B8" s="478" t="s">
        <v>95</v>
      </c>
      <c r="C8" s="604"/>
      <c r="D8" s="604"/>
      <c r="E8" s="605"/>
      <c r="F8" s="605"/>
      <c r="G8" s="605"/>
      <c r="H8" s="604"/>
      <c r="I8" s="482">
        <f t="shared" si="0"/>
        <v>0</v>
      </c>
    </row>
    <row r="9" spans="1:9">
      <c r="A9" s="483">
        <v>3</v>
      </c>
      <c r="B9" s="478" t="s">
        <v>267</v>
      </c>
      <c r="C9" s="604"/>
      <c r="D9" s="604"/>
      <c r="E9" s="605"/>
      <c r="F9" s="605"/>
      <c r="G9" s="605"/>
      <c r="H9" s="604"/>
      <c r="I9" s="482">
        <f t="shared" si="0"/>
        <v>0</v>
      </c>
    </row>
    <row r="10" spans="1:9">
      <c r="A10" s="483">
        <v>4</v>
      </c>
      <c r="B10" s="478" t="s">
        <v>96</v>
      </c>
      <c r="C10" s="604"/>
      <c r="D10" s="604"/>
      <c r="E10" s="605"/>
      <c r="F10" s="605"/>
      <c r="G10" s="605"/>
      <c r="H10" s="604"/>
      <c r="I10" s="482">
        <f t="shared" si="0"/>
        <v>0</v>
      </c>
    </row>
    <row r="11" spans="1:9">
      <c r="A11" s="483">
        <v>5</v>
      </c>
      <c r="B11" s="478" t="s">
        <v>97</v>
      </c>
      <c r="C11" s="604"/>
      <c r="D11" s="604"/>
      <c r="E11" s="605"/>
      <c r="F11" s="605"/>
      <c r="G11" s="605"/>
      <c r="H11" s="604"/>
      <c r="I11" s="482">
        <f t="shared" si="0"/>
        <v>0</v>
      </c>
    </row>
    <row r="12" spans="1:9">
      <c r="A12" s="483">
        <v>6</v>
      </c>
      <c r="B12" s="478" t="s">
        <v>98</v>
      </c>
      <c r="C12" s="604"/>
      <c r="D12" s="604">
        <v>6393896</v>
      </c>
      <c r="E12" s="605"/>
      <c r="F12" s="605"/>
      <c r="G12" s="605"/>
      <c r="H12" s="604"/>
      <c r="I12" s="482">
        <f>C12+D12-E12-F12-G12</f>
        <v>6393896</v>
      </c>
    </row>
    <row r="13" spans="1:9">
      <c r="A13" s="483">
        <v>7</v>
      </c>
      <c r="B13" s="478" t="s">
        <v>99</v>
      </c>
      <c r="C13" s="604">
        <v>36293952.840599999</v>
      </c>
      <c r="D13" s="604">
        <v>210299230.8312</v>
      </c>
      <c r="E13" s="605">
        <v>16317473.094799999</v>
      </c>
      <c r="F13" s="605">
        <v>3300535.4974000002</v>
      </c>
      <c r="G13" s="605">
        <v>0</v>
      </c>
      <c r="H13" s="658">
        <v>0</v>
      </c>
      <c r="I13" s="482">
        <f t="shared" si="0"/>
        <v>226975175.07960004</v>
      </c>
    </row>
    <row r="14" spans="1:9">
      <c r="A14" s="483">
        <v>8</v>
      </c>
      <c r="B14" s="478" t="s">
        <v>100</v>
      </c>
      <c r="C14" s="604">
        <v>0</v>
      </c>
      <c r="D14" s="604">
        <v>0</v>
      </c>
      <c r="E14" s="605">
        <v>0</v>
      </c>
      <c r="F14" s="605">
        <v>0</v>
      </c>
      <c r="G14" s="605">
        <v>0</v>
      </c>
      <c r="H14" s="658">
        <v>2530.6700000000005</v>
      </c>
      <c r="I14" s="482">
        <f t="shared" si="0"/>
        <v>0</v>
      </c>
    </row>
    <row r="15" spans="1:9">
      <c r="A15" s="483">
        <v>9</v>
      </c>
      <c r="B15" s="478" t="s">
        <v>101</v>
      </c>
      <c r="C15" s="604">
        <v>106996.9601</v>
      </c>
      <c r="D15" s="604">
        <v>8881908.1651000008</v>
      </c>
      <c r="E15" s="605">
        <v>147314.68160000001</v>
      </c>
      <c r="F15" s="605">
        <v>152689.15489999999</v>
      </c>
      <c r="G15" s="605">
        <v>0</v>
      </c>
      <c r="H15" s="658">
        <v>0</v>
      </c>
      <c r="I15" s="482">
        <f t="shared" si="0"/>
        <v>8688901.2887000013</v>
      </c>
    </row>
    <row r="16" spans="1:9">
      <c r="A16" s="483">
        <v>10</v>
      </c>
      <c r="B16" s="513" t="s">
        <v>561</v>
      </c>
      <c r="C16" s="604">
        <v>17346433.368799999</v>
      </c>
      <c r="D16" s="604">
        <v>14166171.5922</v>
      </c>
      <c r="E16" s="605">
        <v>7198499.5294000003</v>
      </c>
      <c r="F16" s="605">
        <v>13487.41</v>
      </c>
      <c r="G16" s="605">
        <v>0</v>
      </c>
      <c r="H16" s="658">
        <v>0</v>
      </c>
      <c r="I16" s="482">
        <f t="shared" si="0"/>
        <v>24300618.021599997</v>
      </c>
    </row>
    <row r="17" spans="1:9">
      <c r="A17" s="483">
        <v>11</v>
      </c>
      <c r="B17" s="478" t="s">
        <v>103</v>
      </c>
      <c r="C17" s="604">
        <v>0</v>
      </c>
      <c r="D17" s="604">
        <v>0</v>
      </c>
      <c r="E17" s="605">
        <v>0</v>
      </c>
      <c r="F17" s="605">
        <v>0</v>
      </c>
      <c r="G17" s="605">
        <v>0</v>
      </c>
      <c r="H17" s="658">
        <v>0</v>
      </c>
      <c r="I17" s="482">
        <f t="shared" si="0"/>
        <v>0</v>
      </c>
    </row>
    <row r="18" spans="1:9">
      <c r="A18" s="483">
        <v>12</v>
      </c>
      <c r="B18" s="478" t="s">
        <v>104</v>
      </c>
      <c r="C18" s="604"/>
      <c r="D18" s="604"/>
      <c r="E18" s="605"/>
      <c r="F18" s="605"/>
      <c r="G18" s="605"/>
      <c r="H18" s="658"/>
      <c r="I18" s="482">
        <f t="shared" si="0"/>
        <v>0</v>
      </c>
    </row>
    <row r="19" spans="1:9">
      <c r="A19" s="483">
        <v>13</v>
      </c>
      <c r="B19" s="478" t="s">
        <v>245</v>
      </c>
      <c r="C19" s="604"/>
      <c r="D19" s="604"/>
      <c r="E19" s="605"/>
      <c r="F19" s="605"/>
      <c r="G19" s="605"/>
      <c r="H19" s="658"/>
      <c r="I19" s="482">
        <f t="shared" si="0"/>
        <v>0</v>
      </c>
    </row>
    <row r="20" spans="1:9">
      <c r="A20" s="483">
        <v>14</v>
      </c>
      <c r="B20" s="478" t="s">
        <v>106</v>
      </c>
      <c r="C20" s="604">
        <v>28946687.728399999</v>
      </c>
      <c r="D20" s="604">
        <v>173239752.27160001</v>
      </c>
      <c r="E20" s="605">
        <v>14055877.040200001</v>
      </c>
      <c r="F20" s="605">
        <v>139134.75020000001</v>
      </c>
      <c r="G20" s="605"/>
      <c r="H20" s="658">
        <v>1912245.5099999979</v>
      </c>
      <c r="I20" s="482">
        <f t="shared" si="0"/>
        <v>187991428.2096</v>
      </c>
    </row>
    <row r="21" spans="1:9" s="518" customFormat="1">
      <c r="A21" s="484">
        <v>15</v>
      </c>
      <c r="B21" s="487" t="s">
        <v>107</v>
      </c>
      <c r="C21" s="603">
        <v>65347637.529100001</v>
      </c>
      <c r="D21" s="603">
        <v>398815138.26789999</v>
      </c>
      <c r="E21" s="603">
        <v>30520664.816600002</v>
      </c>
      <c r="F21" s="603">
        <v>3592359.4025000003</v>
      </c>
      <c r="G21" s="603">
        <v>0</v>
      </c>
      <c r="H21" s="603">
        <v>1914776.1799999978</v>
      </c>
      <c r="I21" s="482">
        <f>C21+D21-E21-F21-G21</f>
        <v>430049751.57789999</v>
      </c>
    </row>
    <row r="22" spans="1:9">
      <c r="A22" s="519">
        <v>16</v>
      </c>
      <c r="B22" s="520" t="s">
        <v>562</v>
      </c>
      <c r="C22" s="658">
        <v>36400949.800700001</v>
      </c>
      <c r="D22" s="658">
        <v>219181138.99580002</v>
      </c>
      <c r="E22" s="658">
        <v>16464787.776399998</v>
      </c>
      <c r="F22" s="658">
        <v>3453224.6523000002</v>
      </c>
      <c r="G22" s="605">
        <v>0</v>
      </c>
      <c r="H22" s="658">
        <v>2530.6700000000005</v>
      </c>
      <c r="I22" s="482">
        <f t="shared" si="0"/>
        <v>235664076.36780003</v>
      </c>
    </row>
    <row r="23" spans="1:9">
      <c r="A23" s="519">
        <v>17</v>
      </c>
      <c r="B23" s="520" t="s">
        <v>563</v>
      </c>
      <c r="C23" s="604"/>
      <c r="D23" s="658">
        <v>4957000</v>
      </c>
      <c r="E23" s="605"/>
      <c r="F23" s="605">
        <v>99140</v>
      </c>
      <c r="G23" s="605"/>
      <c r="H23" s="604"/>
      <c r="I23" s="482">
        <f t="shared" si="0"/>
        <v>4857860</v>
      </c>
    </row>
    <row r="24" spans="1:9">
      <c r="I24" s="657">
        <f>I21-'7. LI1 '!C21</f>
        <v>-0.30239999294281006</v>
      </c>
    </row>
    <row r="26" spans="1:9" ht="36">
      <c r="B26" s="514"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opLeftCell="A4" zoomScale="60" zoomScaleNormal="60" workbookViewId="0">
      <selection activeCell="C7" sqref="C7:H33"/>
    </sheetView>
  </sheetViews>
  <sheetFormatPr defaultColWidth="9.109375" defaultRowHeight="12"/>
  <cols>
    <col min="1" max="1" width="11" style="485" bestFit="1" customWidth="1"/>
    <col min="2" max="2" width="93.44140625" style="485" customWidth="1"/>
    <col min="3" max="4" width="22" style="485" customWidth="1"/>
    <col min="5" max="5" width="14.88671875" style="485" bestFit="1" customWidth="1"/>
    <col min="6" max="6" width="15.109375" style="485" bestFit="1" customWidth="1"/>
    <col min="7" max="7" width="18.6640625" style="485" customWidth="1"/>
    <col min="8" max="8" width="22" style="485" customWidth="1"/>
    <col min="9" max="9" width="16.33203125" style="485" bestFit="1" customWidth="1"/>
    <col min="10" max="16384" width="9.109375" style="485"/>
  </cols>
  <sheetData>
    <row r="1" spans="1:9" ht="13.2">
      <c r="A1" s="475" t="s">
        <v>30</v>
      </c>
      <c r="B1" s="3" t="str">
        <f>'Info '!C2</f>
        <v>JSC "VTB Bank (Georgia)"</v>
      </c>
    </row>
    <row r="2" spans="1:9" ht="13.2">
      <c r="A2" s="476" t="s">
        <v>31</v>
      </c>
      <c r="B2" s="512">
        <f>'1. key ratios '!B2</f>
        <v>44926</v>
      </c>
    </row>
    <row r="3" spans="1:9">
      <c r="A3" s="477" t="s">
        <v>564</v>
      </c>
    </row>
    <row r="4" spans="1:9">
      <c r="C4" s="516" t="s">
        <v>0</v>
      </c>
      <c r="D4" s="516" t="s">
        <v>1</v>
      </c>
      <c r="E4" s="516" t="s">
        <v>2</v>
      </c>
      <c r="F4" s="516" t="s">
        <v>3</v>
      </c>
      <c r="G4" s="516" t="s">
        <v>4</v>
      </c>
      <c r="H4" s="516" t="s">
        <v>5</v>
      </c>
      <c r="I4" s="516" t="s">
        <v>8</v>
      </c>
    </row>
    <row r="5" spans="1:9" ht="46.5" customHeight="1">
      <c r="A5" s="739" t="s">
        <v>705</v>
      </c>
      <c r="B5" s="740"/>
      <c r="C5" s="753" t="s">
        <v>552</v>
      </c>
      <c r="D5" s="753"/>
      <c r="E5" s="753" t="s">
        <v>553</v>
      </c>
      <c r="F5" s="753" t="s">
        <v>554</v>
      </c>
      <c r="G5" s="751" t="s">
        <v>555</v>
      </c>
      <c r="H5" s="751" t="s">
        <v>556</v>
      </c>
      <c r="I5" s="517" t="s">
        <v>557</v>
      </c>
    </row>
    <row r="6" spans="1:9" ht="75" customHeight="1">
      <c r="A6" s="743"/>
      <c r="B6" s="744"/>
      <c r="C6" s="505" t="s">
        <v>558</v>
      </c>
      <c r="D6" s="505" t="s">
        <v>559</v>
      </c>
      <c r="E6" s="753"/>
      <c r="F6" s="753"/>
      <c r="G6" s="752"/>
      <c r="H6" s="752"/>
      <c r="I6" s="517" t="s">
        <v>560</v>
      </c>
    </row>
    <row r="7" spans="1:9">
      <c r="A7" s="481">
        <v>1</v>
      </c>
      <c r="B7" s="486" t="s">
        <v>695</v>
      </c>
      <c r="C7" s="604">
        <v>0</v>
      </c>
      <c r="D7" s="604">
        <v>351</v>
      </c>
      <c r="E7" s="604">
        <v>0</v>
      </c>
      <c r="F7" s="604">
        <v>0</v>
      </c>
      <c r="G7" s="604"/>
      <c r="H7" s="604">
        <v>0</v>
      </c>
      <c r="I7" s="613">
        <f t="shared" ref="I7:I34" si="0">C7+D7-E7-F7-G7</f>
        <v>351</v>
      </c>
    </row>
    <row r="8" spans="1:9">
      <c r="A8" s="481">
        <v>2</v>
      </c>
      <c r="B8" s="486" t="s">
        <v>565</v>
      </c>
      <c r="C8" s="604">
        <v>391717.23009999999</v>
      </c>
      <c r="D8" s="604">
        <v>17372203.898100004</v>
      </c>
      <c r="E8" s="604">
        <v>335613.46600000001</v>
      </c>
      <c r="F8" s="604">
        <v>199342.14189999999</v>
      </c>
      <c r="G8" s="604"/>
      <c r="H8" s="604">
        <v>0</v>
      </c>
      <c r="I8" s="613">
        <f t="shared" si="0"/>
        <v>17228965.520300005</v>
      </c>
    </row>
    <row r="9" spans="1:9">
      <c r="A9" s="481">
        <v>3</v>
      </c>
      <c r="B9" s="486" t="s">
        <v>566</v>
      </c>
      <c r="C9" s="604">
        <v>0</v>
      </c>
      <c r="D9" s="604">
        <v>0</v>
      </c>
      <c r="E9" s="604">
        <v>0</v>
      </c>
      <c r="F9" s="604">
        <v>0</v>
      </c>
      <c r="G9" s="604"/>
      <c r="H9" s="604">
        <v>0</v>
      </c>
      <c r="I9" s="613">
        <f t="shared" si="0"/>
        <v>0</v>
      </c>
    </row>
    <row r="10" spans="1:9">
      <c r="A10" s="481">
        <v>4</v>
      </c>
      <c r="B10" s="486" t="s">
        <v>696</v>
      </c>
      <c r="C10" s="604">
        <v>5454685.9803999998</v>
      </c>
      <c r="D10" s="604">
        <v>4163732.4723999999</v>
      </c>
      <c r="E10" s="604">
        <v>1676934.0999</v>
      </c>
      <c r="F10" s="604">
        <v>75069.449800000002</v>
      </c>
      <c r="G10" s="604"/>
      <c r="H10" s="658">
        <v>0</v>
      </c>
      <c r="I10" s="613">
        <f t="shared" si="0"/>
        <v>7866414.9031000007</v>
      </c>
    </row>
    <row r="11" spans="1:9">
      <c r="A11" s="481">
        <v>5</v>
      </c>
      <c r="B11" s="486" t="s">
        <v>567</v>
      </c>
      <c r="C11" s="604">
        <v>0</v>
      </c>
      <c r="D11" s="604">
        <v>13768556.146299999</v>
      </c>
      <c r="E11" s="604">
        <v>65642.955400000006</v>
      </c>
      <c r="F11" s="604">
        <v>253923.54859999998</v>
      </c>
      <c r="G11" s="604"/>
      <c r="H11" s="658">
        <v>0</v>
      </c>
      <c r="I11" s="613">
        <f t="shared" si="0"/>
        <v>13448989.6423</v>
      </c>
    </row>
    <row r="12" spans="1:9">
      <c r="A12" s="481">
        <v>6</v>
      </c>
      <c r="B12" s="486" t="s">
        <v>568</v>
      </c>
      <c r="C12" s="604">
        <v>0</v>
      </c>
      <c r="D12" s="604">
        <v>0</v>
      </c>
      <c r="E12" s="604">
        <v>0</v>
      </c>
      <c r="F12" s="604">
        <v>0</v>
      </c>
      <c r="G12" s="604"/>
      <c r="H12" s="658">
        <v>0</v>
      </c>
      <c r="I12" s="613">
        <f t="shared" si="0"/>
        <v>0</v>
      </c>
    </row>
    <row r="13" spans="1:9">
      <c r="A13" s="481">
        <v>7</v>
      </c>
      <c r="B13" s="486" t="s">
        <v>569</v>
      </c>
      <c r="C13" s="604">
        <v>0</v>
      </c>
      <c r="D13" s="604">
        <v>0</v>
      </c>
      <c r="E13" s="604">
        <v>0</v>
      </c>
      <c r="F13" s="604">
        <v>0</v>
      </c>
      <c r="G13" s="604"/>
      <c r="H13" s="658">
        <v>0</v>
      </c>
      <c r="I13" s="613">
        <f t="shared" si="0"/>
        <v>0</v>
      </c>
    </row>
    <row r="14" spans="1:9">
      <c r="A14" s="481">
        <v>8</v>
      </c>
      <c r="B14" s="486" t="s">
        <v>570</v>
      </c>
      <c r="C14" s="604">
        <v>7987405.2200000016</v>
      </c>
      <c r="D14" s="604">
        <v>39427508.887199998</v>
      </c>
      <c r="E14" s="604">
        <v>2579032.0745000001</v>
      </c>
      <c r="F14" s="604">
        <v>718611.5784</v>
      </c>
      <c r="G14" s="604"/>
      <c r="H14" s="658">
        <v>0</v>
      </c>
      <c r="I14" s="613">
        <f t="shared" si="0"/>
        <v>44117270.454299994</v>
      </c>
    </row>
    <row r="15" spans="1:9">
      <c r="A15" s="481">
        <v>9</v>
      </c>
      <c r="B15" s="486" t="s">
        <v>571</v>
      </c>
      <c r="C15" s="604">
        <v>12811473.143200003</v>
      </c>
      <c r="D15" s="604">
        <v>22090658.159399997</v>
      </c>
      <c r="E15" s="604">
        <v>5930164.9452</v>
      </c>
      <c r="F15" s="604">
        <v>148955.64000000001</v>
      </c>
      <c r="G15" s="604"/>
      <c r="H15" s="658">
        <v>0</v>
      </c>
      <c r="I15" s="613">
        <f t="shared" si="0"/>
        <v>28823010.717399996</v>
      </c>
    </row>
    <row r="16" spans="1:9">
      <c r="A16" s="481">
        <v>10</v>
      </c>
      <c r="B16" s="486" t="s">
        <v>572</v>
      </c>
      <c r="C16" s="604">
        <v>0</v>
      </c>
      <c r="D16" s="604">
        <v>22375.46</v>
      </c>
      <c r="E16" s="604">
        <v>2227.48</v>
      </c>
      <c r="F16" s="604">
        <v>0</v>
      </c>
      <c r="G16" s="604"/>
      <c r="H16" s="658">
        <v>0</v>
      </c>
      <c r="I16" s="613">
        <f t="shared" si="0"/>
        <v>20147.98</v>
      </c>
    </row>
    <row r="17" spans="1:10">
      <c r="A17" s="481">
        <v>11</v>
      </c>
      <c r="B17" s="486" t="s">
        <v>573</v>
      </c>
      <c r="C17" s="604">
        <v>0</v>
      </c>
      <c r="D17" s="604">
        <v>0</v>
      </c>
      <c r="E17" s="604">
        <v>0</v>
      </c>
      <c r="F17" s="604">
        <v>0</v>
      </c>
      <c r="G17" s="604"/>
      <c r="H17" s="658">
        <v>0</v>
      </c>
      <c r="I17" s="613">
        <f t="shared" si="0"/>
        <v>0</v>
      </c>
    </row>
    <row r="18" spans="1:10">
      <c r="A18" s="481">
        <v>12</v>
      </c>
      <c r="B18" s="486" t="s">
        <v>574</v>
      </c>
      <c r="C18" s="604">
        <v>0</v>
      </c>
      <c r="D18" s="604">
        <v>7305450.3467999995</v>
      </c>
      <c r="E18" s="604">
        <v>0</v>
      </c>
      <c r="F18" s="604">
        <v>146109.00810000001</v>
      </c>
      <c r="G18" s="604"/>
      <c r="H18" s="658">
        <v>0</v>
      </c>
      <c r="I18" s="613">
        <f t="shared" si="0"/>
        <v>7159341.3386999993</v>
      </c>
    </row>
    <row r="19" spans="1:10">
      <c r="A19" s="481">
        <v>13</v>
      </c>
      <c r="B19" s="486" t="s">
        <v>575</v>
      </c>
      <c r="C19" s="604">
        <v>0</v>
      </c>
      <c r="D19" s="604">
        <v>3482132.8239000002</v>
      </c>
      <c r="E19" s="604">
        <v>348213.29060000001</v>
      </c>
      <c r="F19" s="604">
        <v>0</v>
      </c>
      <c r="G19" s="604"/>
      <c r="H19" s="658">
        <v>0</v>
      </c>
      <c r="I19" s="613">
        <f t="shared" si="0"/>
        <v>3133919.5333000002</v>
      </c>
    </row>
    <row r="20" spans="1:10">
      <c r="A20" s="481">
        <v>14</v>
      </c>
      <c r="B20" s="486" t="s">
        <v>576</v>
      </c>
      <c r="C20" s="604">
        <v>0</v>
      </c>
      <c r="D20" s="604">
        <v>52992223.628199995</v>
      </c>
      <c r="E20" s="604">
        <v>605413.90999999992</v>
      </c>
      <c r="F20" s="604">
        <v>923271.75880000007</v>
      </c>
      <c r="G20" s="604"/>
      <c r="H20" s="658">
        <v>0</v>
      </c>
      <c r="I20" s="613">
        <f t="shared" si="0"/>
        <v>51463537.959399998</v>
      </c>
    </row>
    <row r="21" spans="1:10">
      <c r="A21" s="481">
        <v>15</v>
      </c>
      <c r="B21" s="486" t="s">
        <v>577</v>
      </c>
      <c r="C21" s="604">
        <v>0</v>
      </c>
      <c r="D21" s="604">
        <v>1115631.8806</v>
      </c>
      <c r="E21" s="604">
        <v>0</v>
      </c>
      <c r="F21" s="604">
        <v>22210.3874</v>
      </c>
      <c r="G21" s="604"/>
      <c r="H21" s="658">
        <v>0</v>
      </c>
      <c r="I21" s="613">
        <f t="shared" si="0"/>
        <v>1093421.4932000001</v>
      </c>
    </row>
    <row r="22" spans="1:10">
      <c r="A22" s="481">
        <v>16</v>
      </c>
      <c r="B22" s="486" t="s">
        <v>578</v>
      </c>
      <c r="C22" s="604">
        <v>0</v>
      </c>
      <c r="D22" s="604">
        <v>0</v>
      </c>
      <c r="E22" s="604">
        <v>0</v>
      </c>
      <c r="F22" s="604">
        <v>0</v>
      </c>
      <c r="G22" s="604"/>
      <c r="H22" s="658">
        <v>0</v>
      </c>
      <c r="I22" s="613">
        <f t="shared" si="0"/>
        <v>0</v>
      </c>
    </row>
    <row r="23" spans="1:10">
      <c r="A23" s="481">
        <v>17</v>
      </c>
      <c r="B23" s="486" t="s">
        <v>699</v>
      </c>
      <c r="C23" s="604">
        <v>2499463.8352999999</v>
      </c>
      <c r="D23" s="604">
        <v>29754828.671899997</v>
      </c>
      <c r="E23" s="604">
        <v>2556807.2734000003</v>
      </c>
      <c r="F23" s="604">
        <v>325000</v>
      </c>
      <c r="G23" s="604"/>
      <c r="H23" s="658">
        <v>0</v>
      </c>
      <c r="I23" s="613">
        <f t="shared" si="0"/>
        <v>29372485.233799994</v>
      </c>
    </row>
    <row r="24" spans="1:10">
      <c r="A24" s="481">
        <v>18</v>
      </c>
      <c r="B24" s="486" t="s">
        <v>579</v>
      </c>
      <c r="C24" s="604">
        <v>0</v>
      </c>
      <c r="D24" s="604">
        <v>868945.77880000009</v>
      </c>
      <c r="E24" s="604">
        <v>0</v>
      </c>
      <c r="F24" s="604">
        <v>17375.689699999999</v>
      </c>
      <c r="G24" s="604"/>
      <c r="H24" s="658">
        <v>0</v>
      </c>
      <c r="I24" s="613">
        <f t="shared" si="0"/>
        <v>851570.0891000001</v>
      </c>
    </row>
    <row r="25" spans="1:10">
      <c r="A25" s="481">
        <v>19</v>
      </c>
      <c r="B25" s="486" t="s">
        <v>580</v>
      </c>
      <c r="C25" s="604">
        <v>0</v>
      </c>
      <c r="D25" s="604">
        <v>1453041.98</v>
      </c>
      <c r="E25" s="604">
        <v>143360</v>
      </c>
      <c r="F25" s="604">
        <v>0</v>
      </c>
      <c r="G25" s="604"/>
      <c r="H25" s="658">
        <v>0</v>
      </c>
      <c r="I25" s="613">
        <f t="shared" si="0"/>
        <v>1309681.98</v>
      </c>
    </row>
    <row r="26" spans="1:10">
      <c r="A26" s="481">
        <v>20</v>
      </c>
      <c r="B26" s="486" t="s">
        <v>698</v>
      </c>
      <c r="C26" s="604">
        <v>0</v>
      </c>
      <c r="D26" s="604">
        <v>13206966.699999999</v>
      </c>
      <c r="E26" s="604">
        <v>0</v>
      </c>
      <c r="F26" s="604">
        <v>262919.45</v>
      </c>
      <c r="G26" s="604"/>
      <c r="H26" s="658">
        <v>0</v>
      </c>
      <c r="I26" s="613">
        <f t="shared" si="0"/>
        <v>12944047.25</v>
      </c>
      <c r="J26" s="488"/>
    </row>
    <row r="27" spans="1:10">
      <c r="A27" s="481">
        <v>21</v>
      </c>
      <c r="B27" s="486" t="s">
        <v>581</v>
      </c>
      <c r="C27" s="604">
        <v>0</v>
      </c>
      <c r="D27" s="604">
        <v>0</v>
      </c>
      <c r="E27" s="604">
        <v>0</v>
      </c>
      <c r="F27" s="604">
        <v>0</v>
      </c>
      <c r="G27" s="604"/>
      <c r="H27" s="658">
        <v>0</v>
      </c>
      <c r="I27" s="613">
        <f t="shared" si="0"/>
        <v>0</v>
      </c>
      <c r="J27" s="488"/>
    </row>
    <row r="28" spans="1:10">
      <c r="A28" s="481">
        <v>22</v>
      </c>
      <c r="B28" s="486" t="s">
        <v>582</v>
      </c>
      <c r="C28" s="604">
        <v>0</v>
      </c>
      <c r="D28" s="604">
        <v>2551.81</v>
      </c>
      <c r="E28" s="604">
        <v>0</v>
      </c>
      <c r="F28" s="604">
        <v>50.79</v>
      </c>
      <c r="G28" s="604"/>
      <c r="H28" s="658">
        <v>0</v>
      </c>
      <c r="I28" s="613">
        <f t="shared" si="0"/>
        <v>2501.02</v>
      </c>
      <c r="J28" s="488"/>
    </row>
    <row r="29" spans="1:10">
      <c r="A29" s="481">
        <v>23</v>
      </c>
      <c r="B29" s="486" t="s">
        <v>583</v>
      </c>
      <c r="C29" s="604">
        <v>7208018.6717999997</v>
      </c>
      <c r="D29" s="604">
        <v>12261182.552000001</v>
      </c>
      <c r="E29" s="604">
        <v>2174805.6014999999</v>
      </c>
      <c r="F29" s="604">
        <v>240537.87420000002</v>
      </c>
      <c r="G29" s="604"/>
      <c r="H29" s="658">
        <v>0</v>
      </c>
      <c r="I29" s="613">
        <f t="shared" si="0"/>
        <v>17053857.748099998</v>
      </c>
      <c r="J29" s="488"/>
    </row>
    <row r="30" spans="1:10">
      <c r="A30" s="481">
        <v>24</v>
      </c>
      <c r="B30" s="486" t="s">
        <v>697</v>
      </c>
      <c r="C30" s="604">
        <v>0</v>
      </c>
      <c r="D30" s="604">
        <v>5558573.1617999999</v>
      </c>
      <c r="E30" s="604">
        <v>0</v>
      </c>
      <c r="F30" s="604">
        <v>108121.55350000001</v>
      </c>
      <c r="G30" s="604"/>
      <c r="H30" s="658">
        <v>0</v>
      </c>
      <c r="I30" s="613">
        <f t="shared" si="0"/>
        <v>5450451.6082999995</v>
      </c>
      <c r="J30" s="488"/>
    </row>
    <row r="31" spans="1:10">
      <c r="A31" s="481">
        <v>25</v>
      </c>
      <c r="B31" s="486" t="s">
        <v>584</v>
      </c>
      <c r="C31" s="604">
        <v>0</v>
      </c>
      <c r="D31" s="604">
        <v>0</v>
      </c>
      <c r="E31" s="604">
        <v>0</v>
      </c>
      <c r="F31" s="604">
        <v>0</v>
      </c>
      <c r="G31" s="604"/>
      <c r="H31" s="658">
        <v>0</v>
      </c>
      <c r="I31" s="613">
        <f t="shared" si="0"/>
        <v>0</v>
      </c>
      <c r="J31" s="488"/>
    </row>
    <row r="32" spans="1:10">
      <c r="A32" s="481">
        <v>26</v>
      </c>
      <c r="B32" s="486" t="s">
        <v>694</v>
      </c>
      <c r="C32" s="604">
        <v>48185.72</v>
      </c>
      <c r="D32" s="604">
        <v>728470.63880000007</v>
      </c>
      <c r="E32" s="604">
        <v>46572.68</v>
      </c>
      <c r="F32" s="604">
        <v>11725.781799999999</v>
      </c>
      <c r="G32" s="604"/>
      <c r="H32" s="658">
        <v>2530.67</v>
      </c>
      <c r="I32" s="613">
        <f t="shared" si="0"/>
        <v>718357.897</v>
      </c>
      <c r="J32" s="488"/>
    </row>
    <row r="33" spans="1:10">
      <c r="A33" s="481">
        <v>27</v>
      </c>
      <c r="B33" s="481" t="s">
        <v>585</v>
      </c>
      <c r="C33" s="604">
        <f>'18. Assets by Exposure classes'!C20</f>
        <v>28946687.728399999</v>
      </c>
      <c r="D33" s="604">
        <f>'18. Assets by Exposure classes'!D20</f>
        <v>173239752.27160001</v>
      </c>
      <c r="E33" s="604">
        <f>'18. Assets by Exposure classes'!E20</f>
        <v>14055877.040200001</v>
      </c>
      <c r="F33" s="604">
        <f>'18. Assets by Exposure classes'!F20</f>
        <v>139134.75020000001</v>
      </c>
      <c r="G33" s="604">
        <f>'18. Assets by Exposure classes'!G20</f>
        <v>0</v>
      </c>
      <c r="H33" s="604">
        <f>'18. Assets by Exposure classes'!H20</f>
        <v>1912245.5099999979</v>
      </c>
      <c r="I33" s="613">
        <f t="shared" si="0"/>
        <v>187991428.2096</v>
      </c>
      <c r="J33" s="488"/>
    </row>
    <row r="34" spans="1:10">
      <c r="A34" s="481">
        <v>28</v>
      </c>
      <c r="B34" s="487" t="s">
        <v>107</v>
      </c>
      <c r="C34" s="602">
        <f>SUM(C7:C33)</f>
        <v>65347637.529200003</v>
      </c>
      <c r="D34" s="602">
        <f t="shared" ref="D34:H34" si="1">SUM(D7:D33)</f>
        <v>398815138.26779997</v>
      </c>
      <c r="E34" s="602">
        <f t="shared" si="1"/>
        <v>30520664.816700004</v>
      </c>
      <c r="F34" s="602">
        <f t="shared" si="1"/>
        <v>3592359.4024000005</v>
      </c>
      <c r="G34" s="602">
        <f t="shared" si="1"/>
        <v>0</v>
      </c>
      <c r="H34" s="602">
        <f t="shared" si="1"/>
        <v>1914776.1799999978</v>
      </c>
      <c r="I34" s="670">
        <f t="shared" si="0"/>
        <v>430049751.57789999</v>
      </c>
      <c r="J34" s="488"/>
    </row>
    <row r="35" spans="1:10">
      <c r="A35" s="488"/>
      <c r="B35" s="488"/>
      <c r="C35" s="488"/>
      <c r="D35" s="488"/>
      <c r="E35" s="488"/>
      <c r="F35" s="488"/>
      <c r="G35" s="488"/>
      <c r="H35" s="488"/>
      <c r="I35" s="648">
        <f>I34-'18. Assets by Exposure classes'!I22-'18. Assets by Exposure classes'!I12-'18. Assets by Exposure classes'!I7-'18. Assets by Exposure classes'!I20</f>
        <v>4.9996376037597656E-4</v>
      </c>
      <c r="J35" s="488"/>
    </row>
    <row r="36" spans="1:10">
      <c r="A36" s="488"/>
      <c r="B36" s="521"/>
      <c r="C36" s="488"/>
      <c r="D36" s="488"/>
      <c r="E36" s="488"/>
      <c r="F36" s="488"/>
      <c r="G36" s="488"/>
      <c r="H36" s="488"/>
      <c r="I36" s="488"/>
      <c r="J36" s="488"/>
    </row>
    <row r="37" spans="1:10">
      <c r="A37" s="488"/>
      <c r="B37" s="488"/>
      <c r="C37" s="488"/>
      <c r="D37" s="488"/>
      <c r="E37" s="488"/>
      <c r="F37" s="488"/>
      <c r="G37" s="488"/>
      <c r="H37" s="488"/>
      <c r="I37" s="488"/>
      <c r="J37" s="488"/>
    </row>
    <row r="38" spans="1:10">
      <c r="A38" s="488"/>
      <c r="B38" s="488"/>
      <c r="C38" s="488"/>
      <c r="D38" s="488"/>
      <c r="E38" s="488"/>
      <c r="F38" s="488"/>
      <c r="G38" s="488"/>
      <c r="H38" s="488"/>
      <c r="I38" s="488"/>
      <c r="J38" s="488"/>
    </row>
    <row r="39" spans="1:10">
      <c r="A39" s="488"/>
      <c r="B39" s="488"/>
      <c r="C39" s="488"/>
      <c r="D39" s="488"/>
      <c r="E39" s="488"/>
      <c r="F39" s="488"/>
      <c r="G39" s="488"/>
      <c r="H39" s="488"/>
      <c r="I39" s="488"/>
      <c r="J39" s="488"/>
    </row>
    <row r="40" spans="1:10">
      <c r="A40" s="488"/>
      <c r="B40" s="488"/>
      <c r="C40" s="488"/>
      <c r="D40" s="488"/>
      <c r="E40" s="488"/>
      <c r="F40" s="488"/>
      <c r="G40" s="488"/>
      <c r="H40" s="488"/>
      <c r="I40" s="488"/>
      <c r="J40" s="488"/>
    </row>
    <row r="41" spans="1:10">
      <c r="A41" s="488"/>
      <c r="B41" s="488"/>
      <c r="C41" s="488"/>
      <c r="D41" s="488"/>
      <c r="E41" s="488"/>
      <c r="F41" s="488"/>
      <c r="G41" s="488"/>
      <c r="H41" s="488"/>
      <c r="I41" s="488"/>
      <c r="J41" s="488"/>
    </row>
    <row r="42" spans="1:10">
      <c r="A42" s="522"/>
      <c r="B42" s="522"/>
      <c r="C42" s="488"/>
      <c r="D42" s="488"/>
      <c r="E42" s="488"/>
      <c r="F42" s="488"/>
      <c r="G42" s="488"/>
      <c r="H42" s="488"/>
      <c r="I42" s="488"/>
      <c r="J42" s="488"/>
    </row>
    <row r="43" spans="1:10">
      <c r="A43" s="522"/>
      <c r="B43" s="522"/>
      <c r="C43" s="488"/>
      <c r="D43" s="488"/>
      <c r="E43" s="488"/>
      <c r="F43" s="488"/>
      <c r="G43" s="488"/>
      <c r="H43" s="488"/>
      <c r="I43" s="488"/>
      <c r="J43" s="488"/>
    </row>
    <row r="44" spans="1:10">
      <c r="A44" s="488"/>
      <c r="B44" s="488"/>
      <c r="C44" s="488"/>
      <c r="D44" s="488"/>
      <c r="E44" s="488"/>
      <c r="F44" s="488"/>
      <c r="G44" s="488"/>
      <c r="H44" s="488"/>
      <c r="I44" s="488"/>
      <c r="J44" s="488"/>
    </row>
    <row r="45" spans="1:10">
      <c r="A45" s="488"/>
      <c r="B45" s="488"/>
      <c r="C45" s="488"/>
      <c r="D45" s="488"/>
      <c r="E45" s="488"/>
      <c r="F45" s="488"/>
      <c r="G45" s="488"/>
      <c r="H45" s="488"/>
      <c r="I45" s="488"/>
      <c r="J45" s="488"/>
    </row>
    <row r="46" spans="1:10">
      <c r="A46" s="488"/>
      <c r="B46" s="488"/>
      <c r="C46" s="488"/>
      <c r="D46" s="488"/>
      <c r="E46" s="488"/>
      <c r="F46" s="488"/>
      <c r="G46" s="488"/>
      <c r="H46" s="488"/>
      <c r="I46" s="488"/>
      <c r="J46" s="488"/>
    </row>
    <row r="47" spans="1:10">
      <c r="A47" s="488"/>
      <c r="B47" s="488"/>
      <c r="C47" s="488"/>
      <c r="D47" s="488"/>
      <c r="E47" s="488"/>
      <c r="F47" s="488"/>
      <c r="G47" s="488"/>
      <c r="H47" s="488"/>
      <c r="I47" s="488"/>
      <c r="J47" s="48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4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0" zoomScaleNormal="80" workbookViewId="0">
      <selection activeCell="C6" sqref="C6:D19"/>
    </sheetView>
  </sheetViews>
  <sheetFormatPr defaultColWidth="9.109375" defaultRowHeight="12"/>
  <cols>
    <col min="1" max="1" width="11.88671875" style="485" bestFit="1" customWidth="1"/>
    <col min="2" max="2" width="108" style="485" bestFit="1" customWidth="1"/>
    <col min="3" max="4" width="35.5546875" style="485" customWidth="1"/>
    <col min="5" max="5" width="12" style="485" bestFit="1" customWidth="1"/>
    <col min="6" max="16384" width="9.109375" style="485"/>
  </cols>
  <sheetData>
    <row r="1" spans="1:5" ht="13.2">
      <c r="A1" s="475" t="s">
        <v>30</v>
      </c>
      <c r="B1" s="3" t="str">
        <f>'Info '!C2</f>
        <v>JSC "VTB Bank (Georgia)"</v>
      </c>
    </row>
    <row r="2" spans="1:5" ht="13.2">
      <c r="A2" s="476" t="s">
        <v>31</v>
      </c>
      <c r="B2" s="656">
        <f>'1. key ratios '!B2</f>
        <v>44926</v>
      </c>
    </row>
    <row r="3" spans="1:5">
      <c r="A3" s="477" t="s">
        <v>586</v>
      </c>
    </row>
    <row r="5" spans="1:5" ht="24">
      <c r="A5" s="754" t="s">
        <v>587</v>
      </c>
      <c r="B5" s="754"/>
      <c r="C5" s="509" t="s">
        <v>588</v>
      </c>
      <c r="D5" s="509" t="s">
        <v>589</v>
      </c>
    </row>
    <row r="6" spans="1:5">
      <c r="A6" s="489">
        <v>1</v>
      </c>
      <c r="B6" s="490" t="s">
        <v>590</v>
      </c>
      <c r="C6" s="603">
        <v>17968895.936499994</v>
      </c>
      <c r="D6" s="603">
        <v>99140</v>
      </c>
    </row>
    <row r="7" spans="1:5">
      <c r="A7" s="491">
        <v>2</v>
      </c>
      <c r="B7" s="490" t="s">
        <v>591</v>
      </c>
      <c r="C7" s="603">
        <v>4783916.74</v>
      </c>
      <c r="D7" s="604">
        <f>SUM(D8:D11)</f>
        <v>0</v>
      </c>
    </row>
    <row r="8" spans="1:5">
      <c r="A8" s="492">
        <v>2.1</v>
      </c>
      <c r="B8" s="493" t="s">
        <v>702</v>
      </c>
      <c r="C8" s="604">
        <v>30056.63</v>
      </c>
      <c r="D8" s="604"/>
    </row>
    <row r="9" spans="1:5">
      <c r="A9" s="492">
        <v>2.2000000000000002</v>
      </c>
      <c r="B9" s="493" t="s">
        <v>700</v>
      </c>
      <c r="C9" s="604">
        <v>3943478.85</v>
      </c>
      <c r="D9" s="604"/>
    </row>
    <row r="10" spans="1:5">
      <c r="A10" s="492">
        <v>2.2999999999999998</v>
      </c>
      <c r="B10" s="493" t="s">
        <v>592</v>
      </c>
      <c r="C10" s="604">
        <v>810381.26</v>
      </c>
      <c r="D10" s="604"/>
    </row>
    <row r="11" spans="1:5">
      <c r="A11" s="492">
        <v>2.4</v>
      </c>
      <c r="B11" s="493" t="s">
        <v>593</v>
      </c>
      <c r="C11" s="604"/>
      <c r="D11" s="604"/>
    </row>
    <row r="12" spans="1:5">
      <c r="A12" s="489">
        <v>3</v>
      </c>
      <c r="B12" s="490" t="s">
        <v>594</v>
      </c>
      <c r="C12" s="603">
        <v>2834800.2477999926</v>
      </c>
      <c r="D12" s="603">
        <f>SUM(D13:D18)</f>
        <v>0</v>
      </c>
    </row>
    <row r="13" spans="1:5">
      <c r="A13" s="492">
        <v>3.1</v>
      </c>
      <c r="B13" s="493" t="s">
        <v>595</v>
      </c>
      <c r="C13" s="604">
        <v>2530.67</v>
      </c>
      <c r="D13" s="604"/>
      <c r="E13" s="649">
        <f>C13-'19. Assets by Risk Sectors'!H32</f>
        <v>0</v>
      </c>
    </row>
    <row r="14" spans="1:5">
      <c r="A14" s="492">
        <v>3.2</v>
      </c>
      <c r="B14" s="493" t="s">
        <v>596</v>
      </c>
      <c r="C14" s="604">
        <v>571192.68999999994</v>
      </c>
      <c r="D14" s="604">
        <v>0</v>
      </c>
    </row>
    <row r="15" spans="1:5">
      <c r="A15" s="492">
        <v>3.3</v>
      </c>
      <c r="B15" s="493" t="s">
        <v>691</v>
      </c>
      <c r="C15" s="604">
        <v>140497.71000000002</v>
      </c>
      <c r="D15" s="604"/>
    </row>
    <row r="16" spans="1:5">
      <c r="A16" s="492">
        <v>3.4</v>
      </c>
      <c r="B16" s="493" t="s">
        <v>701</v>
      </c>
      <c r="C16" s="604">
        <v>882215.29</v>
      </c>
      <c r="D16" s="604"/>
    </row>
    <row r="17" spans="1:4">
      <c r="A17" s="491">
        <v>3.5</v>
      </c>
      <c r="B17" s="493" t="s">
        <v>597</v>
      </c>
      <c r="C17" s="604">
        <v>1238363.8877999922</v>
      </c>
      <c r="D17" s="604"/>
    </row>
    <row r="18" spans="1:4">
      <c r="A18" s="492">
        <v>3.6</v>
      </c>
      <c r="B18" s="493" t="s">
        <v>598</v>
      </c>
      <c r="C18" s="604">
        <v>0</v>
      </c>
      <c r="D18" s="604"/>
    </row>
    <row r="19" spans="1:4">
      <c r="A19" s="494">
        <v>4</v>
      </c>
      <c r="B19" s="490" t="s">
        <v>599</v>
      </c>
      <c r="C19" s="603">
        <v>19918012.4287</v>
      </c>
      <c r="D19" s="603">
        <f>D6+D7-D12</f>
        <v>99140</v>
      </c>
    </row>
    <row r="20" spans="1:4">
      <c r="C20" s="606">
        <f>C19-SUM('19. Assets by Risk Sectors'!E7:E32)-SUM('19. Assets by Risk Sectors'!F7:F32)</f>
        <v>0</v>
      </c>
      <c r="D20" s="607">
        <f>D19-'18. Assets by Exposure classes'!F23</f>
        <v>0</v>
      </c>
    </row>
    <row r="21" spans="1:4">
      <c r="C21" s="606"/>
      <c r="D21" s="607"/>
    </row>
    <row r="22" spans="1:4">
      <c r="C22" s="606"/>
      <c r="D22" s="607"/>
    </row>
  </sheetData>
  <mergeCells count="1">
    <mergeCell ref="A5:B5"/>
  </mergeCells>
  <pageMargins left="0.7" right="0.7" top="0.75" bottom="0.75" header="0.3" footer="0.3"/>
  <pageSetup scale="64"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zoomScale="80" zoomScaleNormal="80" workbookViewId="0">
      <selection activeCell="C7" sqref="C7:C29"/>
    </sheetView>
  </sheetViews>
  <sheetFormatPr defaultColWidth="9.109375" defaultRowHeight="12"/>
  <cols>
    <col min="1" max="1" width="11.88671875" style="485" bestFit="1" customWidth="1"/>
    <col min="2" max="2" width="124.6640625" style="485" customWidth="1"/>
    <col min="3" max="3" width="31.5546875" style="485" customWidth="1"/>
    <col min="4" max="4" width="39.109375" style="485" customWidth="1"/>
    <col min="5" max="5" width="11.33203125" style="485" bestFit="1" customWidth="1"/>
    <col min="6" max="16384" width="9.109375" style="485"/>
  </cols>
  <sheetData>
    <row r="1" spans="1:5" ht="13.2">
      <c r="A1" s="475" t="s">
        <v>30</v>
      </c>
      <c r="B1" s="3" t="str">
        <f>'Info '!C2</f>
        <v>JSC "VTB Bank (Georgia)"</v>
      </c>
    </row>
    <row r="2" spans="1:5" ht="13.2">
      <c r="A2" s="476" t="s">
        <v>31</v>
      </c>
      <c r="B2" s="656">
        <f>'1. key ratios '!B2</f>
        <v>44926</v>
      </c>
    </row>
    <row r="3" spans="1:5">
      <c r="A3" s="477" t="s">
        <v>600</v>
      </c>
    </row>
    <row r="4" spans="1:5">
      <c r="A4" s="477"/>
    </row>
    <row r="5" spans="1:5" ht="15" customHeight="1">
      <c r="A5" s="755" t="s">
        <v>703</v>
      </c>
      <c r="B5" s="756"/>
      <c r="C5" s="745" t="s">
        <v>601</v>
      </c>
      <c r="D5" s="759" t="s">
        <v>602</v>
      </c>
    </row>
    <row r="6" spans="1:5">
      <c r="A6" s="757"/>
      <c r="B6" s="758"/>
      <c r="C6" s="748"/>
      <c r="D6" s="759"/>
    </row>
    <row r="7" spans="1:5">
      <c r="A7" s="487">
        <v>1</v>
      </c>
      <c r="B7" s="487" t="s">
        <v>590</v>
      </c>
      <c r="C7" s="659">
        <v>29056781.730599999</v>
      </c>
      <c r="D7" s="608"/>
    </row>
    <row r="8" spans="1:5">
      <c r="A8" s="481">
        <v>2</v>
      </c>
      <c r="B8" s="481" t="s">
        <v>603</v>
      </c>
      <c r="C8" s="659">
        <v>8642080.1799999997</v>
      </c>
      <c r="D8" s="608"/>
    </row>
    <row r="9" spans="1:5">
      <c r="A9" s="481">
        <v>3</v>
      </c>
      <c r="B9" s="495" t="s">
        <v>604</v>
      </c>
      <c r="C9" s="659">
        <v>0</v>
      </c>
      <c r="D9" s="608"/>
    </row>
    <row r="10" spans="1:5">
      <c r="A10" s="481">
        <v>4</v>
      </c>
      <c r="B10" s="481" t="s">
        <v>605</v>
      </c>
      <c r="C10" s="671">
        <v>1297912.1098999991</v>
      </c>
      <c r="D10" s="608"/>
    </row>
    <row r="11" spans="1:5">
      <c r="A11" s="481">
        <v>5</v>
      </c>
      <c r="B11" s="496" t="s">
        <v>606</v>
      </c>
      <c r="C11" s="659">
        <v>0</v>
      </c>
      <c r="D11" s="608"/>
    </row>
    <row r="12" spans="1:5">
      <c r="A12" s="481">
        <v>6</v>
      </c>
      <c r="B12" s="496" t="s">
        <v>607</v>
      </c>
      <c r="C12" s="659">
        <v>0</v>
      </c>
      <c r="D12" s="608"/>
    </row>
    <row r="13" spans="1:5">
      <c r="A13" s="481">
        <v>7</v>
      </c>
      <c r="B13" s="496" t="s">
        <v>608</v>
      </c>
      <c r="C13" s="659">
        <v>223666.25289999999</v>
      </c>
      <c r="D13" s="608"/>
    </row>
    <row r="14" spans="1:5">
      <c r="A14" s="481">
        <v>8</v>
      </c>
      <c r="B14" s="496" t="s">
        <v>609</v>
      </c>
      <c r="C14" s="659">
        <v>0</v>
      </c>
      <c r="D14" s="605"/>
    </row>
    <row r="15" spans="1:5">
      <c r="A15" s="481">
        <v>9</v>
      </c>
      <c r="B15" s="496" t="s">
        <v>610</v>
      </c>
      <c r="C15" s="659">
        <v>0</v>
      </c>
      <c r="D15" s="605"/>
    </row>
    <row r="16" spans="1:5">
      <c r="A16" s="481">
        <v>10</v>
      </c>
      <c r="B16" s="496" t="s">
        <v>611</v>
      </c>
      <c r="C16" s="659">
        <v>2530.67</v>
      </c>
      <c r="D16" s="608"/>
      <c r="E16" s="657">
        <f>C16-'19. Assets by Risk Sectors'!H34+'19. Assets by Risk Sectors'!H33</f>
        <v>0</v>
      </c>
    </row>
    <row r="17" spans="1:4">
      <c r="A17" s="481">
        <v>11</v>
      </c>
      <c r="B17" s="496" t="s">
        <v>612</v>
      </c>
      <c r="C17" s="659">
        <v>0</v>
      </c>
      <c r="D17" s="605"/>
    </row>
    <row r="18" spans="1:4">
      <c r="A18" s="481">
        <v>12</v>
      </c>
      <c r="B18" s="493" t="s">
        <v>708</v>
      </c>
      <c r="C18" s="659">
        <v>1071715.186999999</v>
      </c>
      <c r="D18" s="608"/>
    </row>
    <row r="19" spans="1:4">
      <c r="A19" s="487">
        <v>13</v>
      </c>
      <c r="B19" s="523" t="s">
        <v>599</v>
      </c>
      <c r="C19" s="660">
        <f>C7+C8+C9-C10</f>
        <v>36400949.800700001</v>
      </c>
      <c r="D19" s="609"/>
    </row>
    <row r="20" spans="1:4">
      <c r="C20" s="607"/>
      <c r="D20" s="607"/>
    </row>
    <row r="22" spans="1:4">
      <c r="B22" s="475"/>
    </row>
    <row r="23" spans="1:4">
      <c r="B23" s="476"/>
      <c r="C23" s="683"/>
    </row>
    <row r="24" spans="1:4">
      <c r="B24" s="477"/>
    </row>
    <row r="25" spans="1:4">
      <c r="C25" s="683"/>
    </row>
    <row r="26" spans="1:4">
      <c r="C26" s="683"/>
    </row>
    <row r="28" spans="1:4">
      <c r="C28" s="683"/>
    </row>
  </sheetData>
  <mergeCells count="3">
    <mergeCell ref="A5:B6"/>
    <mergeCell ref="C5:C6"/>
    <mergeCell ref="D5:D6"/>
  </mergeCells>
  <pageMargins left="0.7" right="0.7" top="0.75" bottom="0.75" header="0.3" footer="0.3"/>
  <pageSetup paperSize="9" scale="6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zoomScale="60" zoomScaleNormal="60" workbookViewId="0">
      <selection activeCell="C10" sqref="C10:U14"/>
    </sheetView>
  </sheetViews>
  <sheetFormatPr defaultColWidth="9.109375" defaultRowHeight="12"/>
  <cols>
    <col min="1" max="1" width="11.88671875" style="485" bestFit="1" customWidth="1"/>
    <col min="2" max="2" width="35.109375" style="485" customWidth="1"/>
    <col min="3" max="3" width="20.109375" style="485" bestFit="1" customWidth="1"/>
    <col min="4" max="4" width="15.6640625" style="485" bestFit="1" customWidth="1"/>
    <col min="5" max="5" width="22.33203125" style="485" customWidth="1"/>
    <col min="6" max="6" width="23.44140625" style="485" customWidth="1"/>
    <col min="7" max="7" width="14.5546875" style="485" bestFit="1" customWidth="1"/>
    <col min="8" max="11" width="22.33203125" style="485" customWidth="1"/>
    <col min="12" max="12" width="15.33203125" style="485" bestFit="1" customWidth="1"/>
    <col min="13" max="14" width="22.33203125" style="485" customWidth="1"/>
    <col min="15" max="15" width="23.33203125" style="485" bestFit="1" customWidth="1"/>
    <col min="16" max="16" width="21.6640625" style="485" bestFit="1" customWidth="1"/>
    <col min="17" max="19" width="19" style="485" bestFit="1" customWidth="1"/>
    <col min="20" max="20" width="16.109375" style="485" customWidth="1"/>
    <col min="21" max="21" width="21" style="485" customWidth="1"/>
    <col min="22" max="22" width="20" style="485" customWidth="1"/>
    <col min="23" max="16384" width="9.109375" style="485"/>
  </cols>
  <sheetData>
    <row r="1" spans="1:22" ht="13.2">
      <c r="A1" s="475" t="s">
        <v>30</v>
      </c>
      <c r="B1" s="3" t="str">
        <f>'Info '!C2</f>
        <v>JSC "VTB Bank (Georgia)"</v>
      </c>
    </row>
    <row r="2" spans="1:22" ht="13.2">
      <c r="A2" s="476" t="s">
        <v>31</v>
      </c>
      <c r="B2" s="512">
        <f>'1. key ratios '!B2</f>
        <v>44926</v>
      </c>
      <c r="C2" s="515"/>
    </row>
    <row r="3" spans="1:22">
      <c r="A3" s="477" t="s">
        <v>613</v>
      </c>
      <c r="C3" s="657">
        <f>C8-'24. Risk Sector'!C33</f>
        <v>0</v>
      </c>
    </row>
    <row r="4" spans="1:22">
      <c r="C4" s="657">
        <f>C8-'23. LTV'!C8</f>
        <v>0</v>
      </c>
    </row>
    <row r="5" spans="1:22" ht="15" customHeight="1">
      <c r="A5" s="745" t="s">
        <v>538</v>
      </c>
      <c r="B5" s="747"/>
      <c r="C5" s="762" t="s">
        <v>614</v>
      </c>
      <c r="D5" s="763"/>
      <c r="E5" s="763"/>
      <c r="F5" s="763"/>
      <c r="G5" s="763"/>
      <c r="H5" s="763"/>
      <c r="I5" s="763"/>
      <c r="J5" s="763"/>
      <c r="K5" s="763"/>
      <c r="L5" s="763"/>
      <c r="M5" s="763"/>
      <c r="N5" s="763"/>
      <c r="O5" s="763"/>
      <c r="P5" s="763"/>
      <c r="Q5" s="763"/>
      <c r="R5" s="763"/>
      <c r="S5" s="763"/>
      <c r="T5" s="763"/>
      <c r="U5" s="764"/>
      <c r="V5" s="524"/>
    </row>
    <row r="6" spans="1:22">
      <c r="A6" s="760"/>
      <c r="B6" s="761"/>
      <c r="C6" s="765" t="s">
        <v>107</v>
      </c>
      <c r="D6" s="767" t="s">
        <v>615</v>
      </c>
      <c r="E6" s="767"/>
      <c r="F6" s="752"/>
      <c r="G6" s="768" t="s">
        <v>616</v>
      </c>
      <c r="H6" s="769"/>
      <c r="I6" s="769"/>
      <c r="J6" s="769"/>
      <c r="K6" s="770"/>
      <c r="L6" s="511"/>
      <c r="M6" s="771" t="s">
        <v>617</v>
      </c>
      <c r="N6" s="771"/>
      <c r="O6" s="752"/>
      <c r="P6" s="752"/>
      <c r="Q6" s="752"/>
      <c r="R6" s="752"/>
      <c r="S6" s="752"/>
      <c r="T6" s="752"/>
      <c r="U6" s="752"/>
      <c r="V6" s="511"/>
    </row>
    <row r="7" spans="1:22" ht="24">
      <c r="A7" s="748"/>
      <c r="B7" s="750"/>
      <c r="C7" s="766"/>
      <c r="D7" s="525"/>
      <c r="E7" s="517" t="s">
        <v>618</v>
      </c>
      <c r="F7" s="517" t="s">
        <v>619</v>
      </c>
      <c r="G7" s="515"/>
      <c r="H7" s="517" t="s">
        <v>618</v>
      </c>
      <c r="I7" s="517" t="s">
        <v>620</v>
      </c>
      <c r="J7" s="517" t="s">
        <v>621</v>
      </c>
      <c r="K7" s="517" t="s">
        <v>622</v>
      </c>
      <c r="L7" s="510"/>
      <c r="M7" s="505" t="s">
        <v>623</v>
      </c>
      <c r="N7" s="517" t="s">
        <v>621</v>
      </c>
      <c r="O7" s="517" t="s">
        <v>624</v>
      </c>
      <c r="P7" s="517" t="s">
        <v>625</v>
      </c>
      <c r="Q7" s="517" t="s">
        <v>626</v>
      </c>
      <c r="R7" s="517" t="s">
        <v>627</v>
      </c>
      <c r="S7" s="517" t="s">
        <v>628</v>
      </c>
      <c r="T7" s="526" t="s">
        <v>629</v>
      </c>
      <c r="U7" s="517" t="s">
        <v>630</v>
      </c>
      <c r="V7" s="524"/>
    </row>
    <row r="8" spans="1:22">
      <c r="A8" s="527">
        <v>1</v>
      </c>
      <c r="B8" s="487" t="s">
        <v>631</v>
      </c>
      <c r="C8" s="610">
        <f>SUM(C9:C14)</f>
        <v>253328936.15930006</v>
      </c>
      <c r="D8" s="610">
        <f t="shared" ref="D8:U8" si="0">SUM(D9:D14)</f>
        <v>172715917.39419997</v>
      </c>
      <c r="E8" s="610">
        <f t="shared" si="0"/>
        <v>29100021.592599999</v>
      </c>
      <c r="F8" s="610">
        <f t="shared" si="0"/>
        <v>8792469.5867999997</v>
      </c>
      <c r="G8" s="610">
        <f t="shared" si="0"/>
        <v>44212068.964299999</v>
      </c>
      <c r="H8" s="610">
        <f t="shared" si="0"/>
        <v>2428763.4446999999</v>
      </c>
      <c r="I8" s="610">
        <f t="shared" si="0"/>
        <v>10526717.439999999</v>
      </c>
      <c r="J8" s="610">
        <f t="shared" si="0"/>
        <v>3459582.9501</v>
      </c>
      <c r="K8" s="610">
        <f t="shared" si="0"/>
        <v>9322088.8172999993</v>
      </c>
      <c r="L8" s="610">
        <f t="shared" si="0"/>
        <v>36400949.800799996</v>
      </c>
      <c r="M8" s="610">
        <f t="shared" si="0"/>
        <v>10404128.8619</v>
      </c>
      <c r="N8" s="610">
        <f t="shared" si="0"/>
        <v>2827163.9699999997</v>
      </c>
      <c r="O8" s="610">
        <f t="shared" si="0"/>
        <v>5304747.9274000004</v>
      </c>
      <c r="P8" s="610">
        <f t="shared" si="0"/>
        <v>9296191.0232000016</v>
      </c>
      <c r="Q8" s="610">
        <f t="shared" si="0"/>
        <v>0</v>
      </c>
      <c r="R8" s="610">
        <f t="shared" si="0"/>
        <v>2745494.4183</v>
      </c>
      <c r="S8" s="610">
        <f t="shared" si="0"/>
        <v>0</v>
      </c>
      <c r="T8" s="610">
        <f t="shared" si="0"/>
        <v>0</v>
      </c>
      <c r="U8" s="610">
        <f t="shared" si="0"/>
        <v>196270.11</v>
      </c>
      <c r="V8" s="488"/>
    </row>
    <row r="9" spans="1:22">
      <c r="A9" s="481">
        <v>1.1000000000000001</v>
      </c>
      <c r="B9" s="507" t="s">
        <v>632</v>
      </c>
      <c r="C9" s="611"/>
      <c r="D9" s="604"/>
      <c r="E9" s="604"/>
      <c r="F9" s="604"/>
      <c r="G9" s="604"/>
      <c r="H9" s="604"/>
      <c r="I9" s="604"/>
      <c r="J9" s="604"/>
      <c r="K9" s="604"/>
      <c r="L9" s="604"/>
      <c r="M9" s="604"/>
      <c r="N9" s="604"/>
      <c r="O9" s="604"/>
      <c r="P9" s="604"/>
      <c r="Q9" s="604"/>
      <c r="R9" s="604"/>
      <c r="S9" s="604"/>
      <c r="T9" s="604"/>
      <c r="U9" s="604"/>
      <c r="V9" s="488"/>
    </row>
    <row r="10" spans="1:22">
      <c r="A10" s="481">
        <v>1.2</v>
      </c>
      <c r="B10" s="507" t="s">
        <v>633</v>
      </c>
      <c r="C10" s="611"/>
      <c r="D10" s="604"/>
      <c r="E10" s="604"/>
      <c r="F10" s="604"/>
      <c r="G10" s="604"/>
      <c r="H10" s="604"/>
      <c r="I10" s="604"/>
      <c r="J10" s="604"/>
      <c r="K10" s="604"/>
      <c r="L10" s="604"/>
      <c r="M10" s="604"/>
      <c r="N10" s="604"/>
      <c r="O10" s="604"/>
      <c r="P10" s="604"/>
      <c r="Q10" s="604"/>
      <c r="R10" s="604"/>
      <c r="S10" s="604"/>
      <c r="T10" s="604"/>
      <c r="U10" s="604"/>
      <c r="V10" s="488"/>
    </row>
    <row r="11" spans="1:22">
      <c r="A11" s="481">
        <v>1.3</v>
      </c>
      <c r="B11" s="507" t="s">
        <v>634</v>
      </c>
      <c r="C11" s="611"/>
      <c r="D11" s="604"/>
      <c r="E11" s="604"/>
      <c r="F11" s="604"/>
      <c r="G11" s="604"/>
      <c r="H11" s="604"/>
      <c r="I11" s="604"/>
      <c r="J11" s="604"/>
      <c r="K11" s="604"/>
      <c r="L11" s="604"/>
      <c r="M11" s="604"/>
      <c r="N11" s="604"/>
      <c r="O11" s="604"/>
      <c r="P11" s="604"/>
      <c r="Q11" s="604"/>
      <c r="R11" s="604"/>
      <c r="S11" s="604"/>
      <c r="T11" s="604"/>
      <c r="U11" s="604"/>
      <c r="V11" s="488"/>
    </row>
    <row r="12" spans="1:22">
      <c r="A12" s="481">
        <v>1.4</v>
      </c>
      <c r="B12" s="507" t="s">
        <v>635</v>
      </c>
      <c r="C12" s="611">
        <v>352863.51</v>
      </c>
      <c r="D12" s="604">
        <v>352863.51</v>
      </c>
      <c r="E12" s="604">
        <v>0</v>
      </c>
      <c r="F12" s="604">
        <v>352863.51</v>
      </c>
      <c r="G12" s="604">
        <v>0</v>
      </c>
      <c r="H12" s="604">
        <v>0</v>
      </c>
      <c r="I12" s="604">
        <v>0</v>
      </c>
      <c r="J12" s="604">
        <v>0</v>
      </c>
      <c r="K12" s="604">
        <v>0</v>
      </c>
      <c r="L12" s="604">
        <v>0</v>
      </c>
      <c r="M12" s="604">
        <v>0</v>
      </c>
      <c r="N12" s="604">
        <v>0</v>
      </c>
      <c r="O12" s="604">
        <v>0</v>
      </c>
      <c r="P12" s="604">
        <v>0</v>
      </c>
      <c r="Q12" s="604">
        <v>0</v>
      </c>
      <c r="R12" s="604">
        <v>0</v>
      </c>
      <c r="S12" s="604">
        <v>0</v>
      </c>
      <c r="T12" s="604">
        <v>0</v>
      </c>
      <c r="U12" s="604">
        <v>0</v>
      </c>
      <c r="V12" s="488"/>
    </row>
    <row r="13" spans="1:22">
      <c r="A13" s="481">
        <v>1.5</v>
      </c>
      <c r="B13" s="507" t="s">
        <v>636</v>
      </c>
      <c r="C13" s="611">
        <v>240107660.84030008</v>
      </c>
      <c r="D13" s="604">
        <v>160930602.76069996</v>
      </c>
      <c r="E13" s="604">
        <v>29018501.808800001</v>
      </c>
      <c r="F13" s="604">
        <v>7305450.3467999995</v>
      </c>
      <c r="G13" s="604">
        <v>43216011.2289</v>
      </c>
      <c r="H13" s="604">
        <v>2175092.8692999999</v>
      </c>
      <c r="I13" s="604">
        <v>10391600</v>
      </c>
      <c r="J13" s="604">
        <v>3459582.9501</v>
      </c>
      <c r="K13" s="604">
        <v>9322088.8172999993</v>
      </c>
      <c r="L13" s="604">
        <v>35961046.850699998</v>
      </c>
      <c r="M13" s="604">
        <v>10312699.8718</v>
      </c>
      <c r="N13" s="604">
        <v>2815470.51</v>
      </c>
      <c r="O13" s="604">
        <v>5208655.3974000001</v>
      </c>
      <c r="P13" s="604">
        <v>9129911.9432000015</v>
      </c>
      <c r="Q13" s="604">
        <v>0</v>
      </c>
      <c r="R13" s="604">
        <v>2745494.4183</v>
      </c>
      <c r="S13" s="604">
        <v>0</v>
      </c>
      <c r="T13" s="604">
        <v>0</v>
      </c>
      <c r="U13" s="604">
        <v>0</v>
      </c>
      <c r="V13" s="488"/>
    </row>
    <row r="14" spans="1:22">
      <c r="A14" s="481">
        <v>1.6</v>
      </c>
      <c r="B14" s="507" t="s">
        <v>637</v>
      </c>
      <c r="C14" s="611">
        <v>12868411.808999998</v>
      </c>
      <c r="D14" s="604">
        <v>11432451.123500006</v>
      </c>
      <c r="E14" s="604">
        <v>81519.783800000005</v>
      </c>
      <c r="F14" s="604">
        <v>1134155.73</v>
      </c>
      <c r="G14" s="604">
        <v>996057.73540000001</v>
      </c>
      <c r="H14" s="604">
        <v>253670.5754</v>
      </c>
      <c r="I14" s="604">
        <v>135117.44</v>
      </c>
      <c r="J14" s="604">
        <v>0</v>
      </c>
      <c r="K14" s="604">
        <v>0</v>
      </c>
      <c r="L14" s="604">
        <v>439902.95009999996</v>
      </c>
      <c r="M14" s="604">
        <v>91428.990099999995</v>
      </c>
      <c r="N14" s="604">
        <v>11693.46</v>
      </c>
      <c r="O14" s="604">
        <v>96092.53</v>
      </c>
      <c r="P14" s="604">
        <v>166279.07999999996</v>
      </c>
      <c r="Q14" s="604">
        <v>0</v>
      </c>
      <c r="R14" s="604">
        <v>0</v>
      </c>
      <c r="S14" s="604">
        <v>0</v>
      </c>
      <c r="T14" s="604">
        <v>0</v>
      </c>
      <c r="U14" s="604">
        <v>196270.11</v>
      </c>
      <c r="V14" s="488"/>
    </row>
    <row r="15" spans="1:22">
      <c r="A15" s="527">
        <v>2</v>
      </c>
      <c r="B15" s="487" t="s">
        <v>638</v>
      </c>
      <c r="C15" s="661">
        <f>SUM(C16:C21)</f>
        <v>4957000</v>
      </c>
      <c r="D15" s="661">
        <f>SUM(D16:D21)</f>
        <v>4957000</v>
      </c>
      <c r="E15" s="610">
        <f t="shared" ref="E15:U15" si="1">SUM(E16:E21)</f>
        <v>0</v>
      </c>
      <c r="F15" s="610">
        <f t="shared" si="1"/>
        <v>0</v>
      </c>
      <c r="G15" s="610">
        <f t="shared" si="1"/>
        <v>0</v>
      </c>
      <c r="H15" s="610">
        <f t="shared" si="1"/>
        <v>0</v>
      </c>
      <c r="I15" s="610">
        <f t="shared" si="1"/>
        <v>0</v>
      </c>
      <c r="J15" s="610">
        <f t="shared" si="1"/>
        <v>0</v>
      </c>
      <c r="K15" s="610">
        <f t="shared" si="1"/>
        <v>0</v>
      </c>
      <c r="L15" s="610">
        <f t="shared" si="1"/>
        <v>0</v>
      </c>
      <c r="M15" s="610">
        <f t="shared" si="1"/>
        <v>0</v>
      </c>
      <c r="N15" s="610">
        <f t="shared" si="1"/>
        <v>0</v>
      </c>
      <c r="O15" s="610">
        <f t="shared" si="1"/>
        <v>0</v>
      </c>
      <c r="P15" s="610">
        <f t="shared" si="1"/>
        <v>0</v>
      </c>
      <c r="Q15" s="610">
        <f t="shared" si="1"/>
        <v>0</v>
      </c>
      <c r="R15" s="610">
        <f t="shared" si="1"/>
        <v>0</v>
      </c>
      <c r="S15" s="610">
        <f t="shared" si="1"/>
        <v>0</v>
      </c>
      <c r="T15" s="610">
        <f t="shared" si="1"/>
        <v>0</v>
      </c>
      <c r="U15" s="610">
        <f t="shared" si="1"/>
        <v>0</v>
      </c>
      <c r="V15" s="488"/>
    </row>
    <row r="16" spans="1:22">
      <c r="A16" s="481">
        <v>2.1</v>
      </c>
      <c r="B16" s="507" t="s">
        <v>632</v>
      </c>
      <c r="C16" s="662"/>
      <c r="D16" s="663"/>
      <c r="E16" s="604"/>
      <c r="F16" s="604"/>
      <c r="G16" s="604"/>
      <c r="H16" s="604"/>
      <c r="I16" s="604"/>
      <c r="J16" s="604"/>
      <c r="K16" s="604"/>
      <c r="L16" s="604"/>
      <c r="M16" s="604"/>
      <c r="N16" s="604"/>
      <c r="O16" s="604"/>
      <c r="P16" s="604"/>
      <c r="Q16" s="604"/>
      <c r="R16" s="604"/>
      <c r="S16" s="604"/>
      <c r="T16" s="604"/>
      <c r="U16" s="604"/>
      <c r="V16" s="488"/>
    </row>
    <row r="17" spans="1:22">
      <c r="A17" s="481">
        <v>2.2000000000000002</v>
      </c>
      <c r="B17" s="507" t="s">
        <v>633</v>
      </c>
      <c r="C17" s="662"/>
      <c r="D17" s="663"/>
      <c r="E17" s="604"/>
      <c r="F17" s="604"/>
      <c r="G17" s="604"/>
      <c r="H17" s="604"/>
      <c r="I17" s="604"/>
      <c r="J17" s="604"/>
      <c r="K17" s="604"/>
      <c r="L17" s="604"/>
      <c r="M17" s="604"/>
      <c r="N17" s="604"/>
      <c r="O17" s="604"/>
      <c r="P17" s="604"/>
      <c r="Q17" s="604"/>
      <c r="R17" s="604"/>
      <c r="S17" s="604"/>
      <c r="T17" s="604"/>
      <c r="U17" s="604"/>
      <c r="V17" s="488"/>
    </row>
    <row r="18" spans="1:22">
      <c r="A18" s="481">
        <v>2.2999999999999998</v>
      </c>
      <c r="B18" s="507" t="s">
        <v>634</v>
      </c>
      <c r="C18" s="662"/>
      <c r="D18" s="658"/>
      <c r="E18" s="604"/>
      <c r="F18" s="604"/>
      <c r="G18" s="604"/>
      <c r="H18" s="604"/>
      <c r="I18" s="604"/>
      <c r="J18" s="604"/>
      <c r="K18" s="604"/>
      <c r="L18" s="604"/>
      <c r="M18" s="604"/>
      <c r="N18" s="604"/>
      <c r="O18" s="604"/>
      <c r="P18" s="604"/>
      <c r="Q18" s="604"/>
      <c r="R18" s="604"/>
      <c r="S18" s="604"/>
      <c r="T18" s="604"/>
      <c r="U18" s="604"/>
      <c r="V18" s="488"/>
    </row>
    <row r="19" spans="1:22">
      <c r="A19" s="481">
        <v>2.4</v>
      </c>
      <c r="B19" s="507" t="s">
        <v>635</v>
      </c>
      <c r="C19" s="662">
        <f>'18. Assets by Exposure classes'!F23/0.02</f>
        <v>4957000</v>
      </c>
      <c r="D19" s="663">
        <f>C19</f>
        <v>4957000</v>
      </c>
      <c r="E19" s="604"/>
      <c r="F19" s="604"/>
      <c r="G19" s="604"/>
      <c r="H19" s="604"/>
      <c r="I19" s="604"/>
      <c r="J19" s="604"/>
      <c r="K19" s="604"/>
      <c r="L19" s="604"/>
      <c r="M19" s="604"/>
      <c r="N19" s="604"/>
      <c r="O19" s="604"/>
      <c r="P19" s="604"/>
      <c r="Q19" s="604"/>
      <c r="R19" s="604"/>
      <c r="S19" s="604"/>
      <c r="T19" s="604"/>
      <c r="U19" s="604"/>
      <c r="V19" s="488"/>
    </row>
    <row r="20" spans="1:22">
      <c r="A20" s="481">
        <v>2.5</v>
      </c>
      <c r="B20" s="507" t="s">
        <v>636</v>
      </c>
      <c r="C20" s="662"/>
      <c r="D20" s="663"/>
      <c r="E20" s="604"/>
      <c r="F20" s="604"/>
      <c r="G20" s="604"/>
      <c r="H20" s="604"/>
      <c r="I20" s="604"/>
      <c r="J20" s="604"/>
      <c r="K20" s="604"/>
      <c r="L20" s="604"/>
      <c r="M20" s="604"/>
      <c r="N20" s="604"/>
      <c r="O20" s="604"/>
      <c r="P20" s="604"/>
      <c r="Q20" s="604"/>
      <c r="R20" s="604"/>
      <c r="S20" s="604"/>
      <c r="T20" s="604"/>
      <c r="U20" s="604"/>
      <c r="V20" s="488"/>
    </row>
    <row r="21" spans="1:22">
      <c r="A21" s="481">
        <v>2.6</v>
      </c>
      <c r="B21" s="507" t="s">
        <v>637</v>
      </c>
      <c r="C21" s="611"/>
      <c r="D21" s="604"/>
      <c r="E21" s="604"/>
      <c r="F21" s="604"/>
      <c r="G21" s="604"/>
      <c r="H21" s="604"/>
      <c r="I21" s="604"/>
      <c r="J21" s="604"/>
      <c r="K21" s="604"/>
      <c r="L21" s="604"/>
      <c r="M21" s="604"/>
      <c r="N21" s="604"/>
      <c r="O21" s="604"/>
      <c r="P21" s="604"/>
      <c r="Q21" s="604"/>
      <c r="R21" s="604"/>
      <c r="S21" s="604"/>
      <c r="T21" s="604"/>
      <c r="U21" s="604"/>
      <c r="V21" s="488"/>
    </row>
    <row r="22" spans="1:22">
      <c r="A22" s="527">
        <v>3</v>
      </c>
      <c r="B22" s="487" t="s">
        <v>693</v>
      </c>
      <c r="C22" s="610">
        <f>SUM(C23:C28)</f>
        <v>35300782.403799996</v>
      </c>
      <c r="D22" s="610">
        <f>SUM(D23:D28)</f>
        <v>11107531.1197</v>
      </c>
      <c r="E22" s="610">
        <f t="shared" ref="E22:U22" si="2">SUM(E23:E28)</f>
        <v>0</v>
      </c>
      <c r="F22" s="612">
        <f t="shared" si="2"/>
        <v>0</v>
      </c>
      <c r="G22" s="610">
        <f t="shared" si="2"/>
        <v>36770</v>
      </c>
      <c r="H22" s="612">
        <f t="shared" si="2"/>
        <v>0</v>
      </c>
      <c r="I22" s="612">
        <f t="shared" si="2"/>
        <v>0</v>
      </c>
      <c r="J22" s="612">
        <f t="shared" si="2"/>
        <v>0</v>
      </c>
      <c r="K22" s="612">
        <f t="shared" si="2"/>
        <v>0</v>
      </c>
      <c r="L22" s="610">
        <f t="shared" si="2"/>
        <v>120000</v>
      </c>
      <c r="M22" s="612">
        <f t="shared" si="2"/>
        <v>0</v>
      </c>
      <c r="N22" s="612">
        <f t="shared" si="2"/>
        <v>0</v>
      </c>
      <c r="O22" s="612">
        <f t="shared" si="2"/>
        <v>0</v>
      </c>
      <c r="P22" s="612">
        <f t="shared" si="2"/>
        <v>0</v>
      </c>
      <c r="Q22" s="612">
        <f t="shared" si="2"/>
        <v>0</v>
      </c>
      <c r="R22" s="612">
        <f t="shared" si="2"/>
        <v>0</v>
      </c>
      <c r="S22" s="612">
        <f t="shared" si="2"/>
        <v>0</v>
      </c>
      <c r="T22" s="612">
        <f t="shared" si="2"/>
        <v>0</v>
      </c>
      <c r="U22" s="610">
        <f t="shared" si="2"/>
        <v>0</v>
      </c>
      <c r="V22" s="488"/>
    </row>
    <row r="23" spans="1:22">
      <c r="A23" s="481">
        <v>3.1</v>
      </c>
      <c r="B23" s="507" t="s">
        <v>632</v>
      </c>
      <c r="C23" s="611"/>
      <c r="D23" s="604"/>
      <c r="E23" s="612"/>
      <c r="F23" s="612"/>
      <c r="G23" s="604"/>
      <c r="H23" s="612"/>
      <c r="I23" s="612"/>
      <c r="J23" s="612"/>
      <c r="K23" s="612"/>
      <c r="L23" s="604"/>
      <c r="M23" s="612"/>
      <c r="N23" s="612"/>
      <c r="O23" s="612"/>
      <c r="P23" s="612"/>
      <c r="Q23" s="612"/>
      <c r="R23" s="612"/>
      <c r="S23" s="612"/>
      <c r="T23" s="612"/>
      <c r="U23" s="604"/>
      <c r="V23" s="488"/>
    </row>
    <row r="24" spans="1:22">
      <c r="A24" s="481">
        <v>3.2</v>
      </c>
      <c r="B24" s="507" t="s">
        <v>633</v>
      </c>
      <c r="C24" s="611"/>
      <c r="D24" s="604"/>
      <c r="E24" s="612"/>
      <c r="F24" s="612"/>
      <c r="G24" s="604"/>
      <c r="H24" s="612"/>
      <c r="I24" s="612"/>
      <c r="J24" s="612"/>
      <c r="K24" s="612"/>
      <c r="L24" s="604"/>
      <c r="M24" s="612"/>
      <c r="N24" s="612"/>
      <c r="O24" s="612"/>
      <c r="P24" s="612"/>
      <c r="Q24" s="612"/>
      <c r="R24" s="612"/>
      <c r="S24" s="612"/>
      <c r="T24" s="612"/>
      <c r="U24" s="604"/>
      <c r="V24" s="488"/>
    </row>
    <row r="25" spans="1:22">
      <c r="A25" s="481">
        <v>3.3</v>
      </c>
      <c r="B25" s="507" t="s">
        <v>634</v>
      </c>
      <c r="C25" s="611"/>
      <c r="D25" s="604"/>
      <c r="E25" s="612"/>
      <c r="F25" s="612"/>
      <c r="G25" s="604"/>
      <c r="H25" s="612"/>
      <c r="I25" s="612"/>
      <c r="J25" s="612"/>
      <c r="K25" s="612"/>
      <c r="L25" s="604"/>
      <c r="M25" s="612"/>
      <c r="N25" s="612"/>
      <c r="O25" s="612"/>
      <c r="P25" s="612"/>
      <c r="Q25" s="612"/>
      <c r="R25" s="612"/>
      <c r="S25" s="612"/>
      <c r="T25" s="612"/>
      <c r="U25" s="604"/>
      <c r="V25" s="488"/>
    </row>
    <row r="26" spans="1:22">
      <c r="A26" s="481">
        <v>3.4</v>
      </c>
      <c r="B26" s="507" t="s">
        <v>635</v>
      </c>
      <c r="C26" s="611">
        <v>6896734.7999999998</v>
      </c>
      <c r="D26" s="604">
        <v>6896734.7999999998</v>
      </c>
      <c r="E26" s="612"/>
      <c r="F26" s="612"/>
      <c r="G26" s="604">
        <v>0</v>
      </c>
      <c r="H26" s="612"/>
      <c r="I26" s="612"/>
      <c r="J26" s="612"/>
      <c r="K26" s="612"/>
      <c r="L26" s="604">
        <v>0</v>
      </c>
      <c r="M26" s="612"/>
      <c r="N26" s="612"/>
      <c r="O26" s="612"/>
      <c r="P26" s="612"/>
      <c r="Q26" s="612"/>
      <c r="R26" s="612"/>
      <c r="S26" s="612"/>
      <c r="T26" s="612"/>
      <c r="U26" s="604">
        <v>0</v>
      </c>
      <c r="V26" s="488"/>
    </row>
    <row r="27" spans="1:22">
      <c r="A27" s="481">
        <v>3.5</v>
      </c>
      <c r="B27" s="507" t="s">
        <v>636</v>
      </c>
      <c r="C27" s="611">
        <v>28386604.933799997</v>
      </c>
      <c r="D27" s="604">
        <v>4210796.3196999999</v>
      </c>
      <c r="E27" s="612"/>
      <c r="F27" s="612"/>
      <c r="G27" s="604">
        <v>36770</v>
      </c>
      <c r="H27" s="612"/>
      <c r="I27" s="612"/>
      <c r="J27" s="612"/>
      <c r="K27" s="612"/>
      <c r="L27" s="604">
        <v>120000</v>
      </c>
      <c r="M27" s="612"/>
      <c r="N27" s="612"/>
      <c r="O27" s="612"/>
      <c r="P27" s="612"/>
      <c r="Q27" s="612"/>
      <c r="R27" s="612"/>
      <c r="S27" s="612"/>
      <c r="T27" s="612"/>
      <c r="U27" s="604">
        <v>0</v>
      </c>
      <c r="V27" s="488"/>
    </row>
    <row r="28" spans="1:22">
      <c r="A28" s="481">
        <v>3.6</v>
      </c>
      <c r="B28" s="507" t="s">
        <v>637</v>
      </c>
      <c r="C28" s="611">
        <v>17442.669999999998</v>
      </c>
      <c r="D28" s="604">
        <v>0</v>
      </c>
      <c r="E28" s="612"/>
      <c r="F28" s="612"/>
      <c r="G28" s="604">
        <v>0</v>
      </c>
      <c r="H28" s="612"/>
      <c r="I28" s="612"/>
      <c r="J28" s="612"/>
      <c r="K28" s="612"/>
      <c r="L28" s="604">
        <v>0</v>
      </c>
      <c r="M28" s="612"/>
      <c r="N28" s="612"/>
      <c r="O28" s="612"/>
      <c r="P28" s="612"/>
      <c r="Q28" s="612"/>
      <c r="R28" s="612"/>
      <c r="S28" s="612"/>
      <c r="T28" s="612"/>
      <c r="U28" s="604">
        <v>0</v>
      </c>
      <c r="V28" s="488"/>
    </row>
  </sheetData>
  <mergeCells count="6">
    <mergeCell ref="A5:B7"/>
    <mergeCell ref="C5:U5"/>
    <mergeCell ref="C6:C7"/>
    <mergeCell ref="D6:F6"/>
    <mergeCell ref="G6:K6"/>
    <mergeCell ref="M6:U6"/>
  </mergeCells>
  <pageMargins left="0.7" right="0.7" top="0.75" bottom="0.75" header="0.3" footer="0.3"/>
  <pageSetup scale="2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view="pageBreakPreview" zoomScale="70" zoomScaleNormal="60" zoomScaleSheetLayoutView="70" workbookViewId="0">
      <selection activeCell="C8" sqref="C8:T22"/>
    </sheetView>
  </sheetViews>
  <sheetFormatPr defaultColWidth="9.109375" defaultRowHeight="12"/>
  <cols>
    <col min="1" max="1" width="11.88671875" style="485" bestFit="1" customWidth="1"/>
    <col min="2" max="2" width="90.33203125" style="485" bestFit="1" customWidth="1"/>
    <col min="3" max="3" width="19.5546875" style="485" customWidth="1"/>
    <col min="4" max="4" width="21.109375" style="485" customWidth="1"/>
    <col min="5" max="5" width="17.109375" style="485" customWidth="1"/>
    <col min="6" max="6" width="22.33203125" style="485" customWidth="1"/>
    <col min="7" max="7" width="19.33203125" style="485" customWidth="1"/>
    <col min="8" max="8" width="17.109375" style="485" customWidth="1"/>
    <col min="9" max="14" width="22.33203125" style="485" customWidth="1"/>
    <col min="15" max="15" width="23" style="485" customWidth="1"/>
    <col min="16" max="16" width="21.6640625" style="485" bestFit="1" customWidth="1"/>
    <col min="17" max="19" width="19" style="485" bestFit="1" customWidth="1"/>
    <col min="20" max="20" width="14.6640625" style="485" customWidth="1"/>
    <col min="21" max="21" width="20" style="485" customWidth="1"/>
    <col min="22" max="16384" width="9.109375" style="485"/>
  </cols>
  <sheetData>
    <row r="1" spans="1:21" ht="13.2">
      <c r="A1" s="475" t="s">
        <v>30</v>
      </c>
      <c r="B1" s="3" t="str">
        <f>'Info '!C2</f>
        <v>JSC "VTB Bank (Georgia)"</v>
      </c>
    </row>
    <row r="2" spans="1:21" ht="13.2">
      <c r="A2" s="476" t="s">
        <v>31</v>
      </c>
      <c r="B2" s="512">
        <f>'1. key ratios '!B2</f>
        <v>44926</v>
      </c>
      <c r="C2" s="512"/>
    </row>
    <row r="3" spans="1:21">
      <c r="A3" s="477" t="s">
        <v>640</v>
      </c>
    </row>
    <row r="5" spans="1:21" ht="13.5" customHeight="1">
      <c r="A5" s="772" t="s">
        <v>641</v>
      </c>
      <c r="B5" s="773"/>
      <c r="C5" s="781" t="s">
        <v>642</v>
      </c>
      <c r="D5" s="782"/>
      <c r="E5" s="782"/>
      <c r="F5" s="782"/>
      <c r="G5" s="782"/>
      <c r="H5" s="782"/>
      <c r="I5" s="782"/>
      <c r="J5" s="782"/>
      <c r="K5" s="782"/>
      <c r="L5" s="782"/>
      <c r="M5" s="782"/>
      <c r="N5" s="782"/>
      <c r="O5" s="782"/>
      <c r="P5" s="782"/>
      <c r="Q5" s="782"/>
      <c r="R5" s="782"/>
      <c r="S5" s="782"/>
      <c r="T5" s="783"/>
      <c r="U5" s="524"/>
    </row>
    <row r="6" spans="1:21">
      <c r="A6" s="774"/>
      <c r="B6" s="775"/>
      <c r="C6" s="765" t="s">
        <v>107</v>
      </c>
      <c r="D6" s="778" t="s">
        <v>643</v>
      </c>
      <c r="E6" s="778"/>
      <c r="F6" s="779"/>
      <c r="G6" s="780" t="s">
        <v>644</v>
      </c>
      <c r="H6" s="778"/>
      <c r="I6" s="778"/>
      <c r="J6" s="778"/>
      <c r="K6" s="779"/>
      <c r="L6" s="768" t="s">
        <v>645</v>
      </c>
      <c r="M6" s="769"/>
      <c r="N6" s="769"/>
      <c r="O6" s="769"/>
      <c r="P6" s="769"/>
      <c r="Q6" s="769"/>
      <c r="R6" s="769"/>
      <c r="S6" s="769"/>
      <c r="T6" s="770"/>
      <c r="U6" s="511"/>
    </row>
    <row r="7" spans="1:21">
      <c r="A7" s="776"/>
      <c r="B7" s="777"/>
      <c r="C7" s="766"/>
      <c r="E7" s="505" t="s">
        <v>618</v>
      </c>
      <c r="F7" s="517" t="s">
        <v>619</v>
      </c>
      <c r="H7" s="505" t="s">
        <v>618</v>
      </c>
      <c r="I7" s="517" t="s">
        <v>620</v>
      </c>
      <c r="J7" s="517" t="s">
        <v>621</v>
      </c>
      <c r="K7" s="517" t="s">
        <v>622</v>
      </c>
      <c r="L7" s="528"/>
      <c r="M7" s="505" t="s">
        <v>623</v>
      </c>
      <c r="N7" s="517" t="s">
        <v>621</v>
      </c>
      <c r="O7" s="517" t="s">
        <v>624</v>
      </c>
      <c r="P7" s="517" t="s">
        <v>625</v>
      </c>
      <c r="Q7" s="517" t="s">
        <v>626</v>
      </c>
      <c r="R7" s="517" t="s">
        <v>627</v>
      </c>
      <c r="S7" s="517" t="s">
        <v>628</v>
      </c>
      <c r="T7" s="526" t="s">
        <v>629</v>
      </c>
      <c r="U7" s="524"/>
    </row>
    <row r="8" spans="1:21">
      <c r="A8" s="528">
        <v>1</v>
      </c>
      <c r="B8" s="523" t="s">
        <v>631</v>
      </c>
      <c r="C8" s="664">
        <v>253328936.15930003</v>
      </c>
      <c r="D8" s="605">
        <v>172715917.39420003</v>
      </c>
      <c r="E8" s="605">
        <v>29100021.592600003</v>
      </c>
      <c r="F8" s="605">
        <v>8792469.5867999997</v>
      </c>
      <c r="G8" s="605">
        <v>44212068.964300007</v>
      </c>
      <c r="H8" s="605">
        <v>2428763.4447000003</v>
      </c>
      <c r="I8" s="605">
        <v>10526717.440000001</v>
      </c>
      <c r="J8" s="605">
        <v>3459582.9501</v>
      </c>
      <c r="K8" s="605">
        <v>9322088.8172999993</v>
      </c>
      <c r="L8" s="605">
        <v>36400949.800799996</v>
      </c>
      <c r="M8" s="605">
        <v>10404128.8619</v>
      </c>
      <c r="N8" s="605">
        <v>2827163.9699999997</v>
      </c>
      <c r="O8" s="605">
        <v>5304747.9274000004</v>
      </c>
      <c r="P8" s="605">
        <v>9296191.0232000016</v>
      </c>
      <c r="Q8" s="605">
        <v>0</v>
      </c>
      <c r="R8" s="605">
        <v>2745494.4183</v>
      </c>
      <c r="S8" s="605">
        <v>0</v>
      </c>
      <c r="T8" s="605">
        <v>0</v>
      </c>
      <c r="U8" s="488"/>
    </row>
    <row r="9" spans="1:21">
      <c r="A9" s="507">
        <v>1.1000000000000001</v>
      </c>
      <c r="B9" s="507" t="s">
        <v>646</v>
      </c>
      <c r="C9" s="672">
        <v>233486228.97930002</v>
      </c>
      <c r="D9" s="605">
        <v>153365520.03420004</v>
      </c>
      <c r="E9" s="605">
        <v>29100021.592600003</v>
      </c>
      <c r="F9" s="605">
        <v>8439606.0767999999</v>
      </c>
      <c r="G9" s="605">
        <v>44022415.444300003</v>
      </c>
      <c r="H9" s="605">
        <v>2403105.0747000002</v>
      </c>
      <c r="I9" s="605">
        <v>10402717.440000001</v>
      </c>
      <c r="J9" s="605">
        <v>3459582.9501</v>
      </c>
      <c r="K9" s="605">
        <v>9322088.8172999993</v>
      </c>
      <c r="L9" s="605">
        <v>36098293.500799999</v>
      </c>
      <c r="M9" s="605">
        <v>10404128.8619</v>
      </c>
      <c r="N9" s="605">
        <v>2815470.51</v>
      </c>
      <c r="O9" s="605">
        <v>5238905.0874000005</v>
      </c>
      <c r="P9" s="605">
        <v>9129911.9432000015</v>
      </c>
      <c r="Q9" s="605">
        <v>0</v>
      </c>
      <c r="R9" s="605">
        <v>2745494.4183</v>
      </c>
      <c r="S9" s="605">
        <v>0</v>
      </c>
      <c r="T9" s="605">
        <v>0</v>
      </c>
      <c r="U9" s="488"/>
    </row>
    <row r="10" spans="1:21">
      <c r="A10" s="529" t="s">
        <v>14</v>
      </c>
      <c r="B10" s="529" t="s">
        <v>647</v>
      </c>
      <c r="C10" s="673">
        <v>221767750.95110005</v>
      </c>
      <c r="D10" s="605">
        <v>146520543.68720004</v>
      </c>
      <c r="E10" s="605">
        <v>29100021.592600003</v>
      </c>
      <c r="F10" s="605">
        <v>1808526.17</v>
      </c>
      <c r="G10" s="605">
        <v>39179163.453100003</v>
      </c>
      <c r="H10" s="605">
        <v>2403105.0747000002</v>
      </c>
      <c r="I10" s="605">
        <v>10402717.440000001</v>
      </c>
      <c r="J10" s="605">
        <v>3459582.9501</v>
      </c>
      <c r="K10" s="605">
        <v>5934711.6160999993</v>
      </c>
      <c r="L10" s="605">
        <v>36068043.810800001</v>
      </c>
      <c r="M10" s="605">
        <v>10404128.8619</v>
      </c>
      <c r="N10" s="605">
        <v>2815470.51</v>
      </c>
      <c r="O10" s="605">
        <v>5208655.3974000001</v>
      </c>
      <c r="P10" s="605">
        <v>9129911.9432000015</v>
      </c>
      <c r="Q10" s="605">
        <v>0</v>
      </c>
      <c r="R10" s="605">
        <v>2745494.4183</v>
      </c>
      <c r="S10" s="605">
        <v>0</v>
      </c>
      <c r="T10" s="605">
        <v>0</v>
      </c>
      <c r="U10" s="488"/>
    </row>
    <row r="11" spans="1:21">
      <c r="A11" s="497" t="s">
        <v>648</v>
      </c>
      <c r="B11" s="497" t="s">
        <v>649</v>
      </c>
      <c r="C11" s="674">
        <v>88612571.217400014</v>
      </c>
      <c r="D11" s="605">
        <v>58599068.359800011</v>
      </c>
      <c r="E11" s="605">
        <v>6170768.9578999998</v>
      </c>
      <c r="F11" s="605">
        <v>0</v>
      </c>
      <c r="G11" s="605">
        <v>4432328.1020999998</v>
      </c>
      <c r="H11" s="605">
        <v>41399.82</v>
      </c>
      <c r="I11" s="605">
        <v>135117.44</v>
      </c>
      <c r="J11" s="605">
        <v>656429.60820000002</v>
      </c>
      <c r="K11" s="605">
        <v>2606129.8060999997</v>
      </c>
      <c r="L11" s="605">
        <v>25581174.7555</v>
      </c>
      <c r="M11" s="605">
        <v>10404128.8619</v>
      </c>
      <c r="N11" s="605">
        <v>576880</v>
      </c>
      <c r="O11" s="605">
        <v>5208655.3974000001</v>
      </c>
      <c r="P11" s="605">
        <v>9129911.9432000015</v>
      </c>
      <c r="Q11" s="605">
        <v>0</v>
      </c>
      <c r="R11" s="605">
        <v>246030.58300000001</v>
      </c>
      <c r="S11" s="605">
        <v>0</v>
      </c>
      <c r="T11" s="605">
        <v>0</v>
      </c>
      <c r="U11" s="488"/>
    </row>
    <row r="12" spans="1:21">
      <c r="A12" s="497" t="s">
        <v>650</v>
      </c>
      <c r="B12" s="497" t="s">
        <v>651</v>
      </c>
      <c r="C12" s="674">
        <v>30710858.197900005</v>
      </c>
      <c r="D12" s="605">
        <v>23524665.985400002</v>
      </c>
      <c r="E12" s="605">
        <v>0</v>
      </c>
      <c r="F12" s="605">
        <v>674370.44</v>
      </c>
      <c r="G12" s="605">
        <v>7186192.2125000013</v>
      </c>
      <c r="H12" s="605">
        <v>165003.5154</v>
      </c>
      <c r="I12" s="605">
        <v>0</v>
      </c>
      <c r="J12" s="605">
        <v>0</v>
      </c>
      <c r="K12" s="605">
        <v>3328581.8099999996</v>
      </c>
      <c r="L12" s="605">
        <v>0</v>
      </c>
      <c r="M12" s="605">
        <v>0</v>
      </c>
      <c r="N12" s="605">
        <v>0</v>
      </c>
      <c r="O12" s="605">
        <v>0</v>
      </c>
      <c r="P12" s="605">
        <v>0</v>
      </c>
      <c r="Q12" s="605">
        <v>0</v>
      </c>
      <c r="R12" s="605">
        <v>0</v>
      </c>
      <c r="S12" s="605">
        <v>0</v>
      </c>
      <c r="T12" s="605">
        <v>0</v>
      </c>
      <c r="U12" s="488"/>
    </row>
    <row r="13" spans="1:21">
      <c r="A13" s="497" t="s">
        <v>652</v>
      </c>
      <c r="B13" s="497" t="s">
        <v>653</v>
      </c>
      <c r="C13" s="674">
        <v>40968038.356500007</v>
      </c>
      <c r="D13" s="605">
        <v>34967289.421200007</v>
      </c>
      <c r="E13" s="605">
        <v>22929252.6347</v>
      </c>
      <c r="F13" s="605">
        <v>1134155.73</v>
      </c>
      <c r="G13" s="605">
        <v>0</v>
      </c>
      <c r="H13" s="605">
        <v>0</v>
      </c>
      <c r="I13" s="605">
        <v>0</v>
      </c>
      <c r="J13" s="605">
        <v>0</v>
      </c>
      <c r="K13" s="605">
        <v>0</v>
      </c>
      <c r="L13" s="605">
        <v>6000748.9353</v>
      </c>
      <c r="M13" s="605">
        <v>0</v>
      </c>
      <c r="N13" s="605">
        <v>0</v>
      </c>
      <c r="O13" s="605">
        <v>0</v>
      </c>
      <c r="P13" s="605">
        <v>0</v>
      </c>
      <c r="Q13" s="605">
        <v>0</v>
      </c>
      <c r="R13" s="605">
        <v>2499463.8352999999</v>
      </c>
      <c r="S13" s="605">
        <v>0</v>
      </c>
      <c r="T13" s="605">
        <v>0</v>
      </c>
      <c r="U13" s="488"/>
    </row>
    <row r="14" spans="1:21">
      <c r="A14" s="497" t="s">
        <v>654</v>
      </c>
      <c r="B14" s="497" t="s">
        <v>655</v>
      </c>
      <c r="C14" s="674">
        <v>61476283.179300003</v>
      </c>
      <c r="D14" s="605">
        <v>29429519.9208</v>
      </c>
      <c r="E14" s="605">
        <v>0</v>
      </c>
      <c r="F14" s="605">
        <v>0</v>
      </c>
      <c r="G14" s="605">
        <v>27560643.138500001</v>
      </c>
      <c r="H14" s="605">
        <v>2196701.7393</v>
      </c>
      <c r="I14" s="605">
        <v>10267600</v>
      </c>
      <c r="J14" s="605">
        <v>2803153.3418999999</v>
      </c>
      <c r="K14" s="605">
        <v>0</v>
      </c>
      <c r="L14" s="605">
        <v>4486120.12</v>
      </c>
      <c r="M14" s="605">
        <v>0</v>
      </c>
      <c r="N14" s="605">
        <v>2238590.5099999998</v>
      </c>
      <c r="O14" s="605">
        <v>0</v>
      </c>
      <c r="P14" s="605">
        <v>0</v>
      </c>
      <c r="Q14" s="605">
        <v>0</v>
      </c>
      <c r="R14" s="605">
        <v>0</v>
      </c>
      <c r="S14" s="605">
        <v>0</v>
      </c>
      <c r="T14" s="605">
        <v>0</v>
      </c>
      <c r="U14" s="488"/>
    </row>
    <row r="15" spans="1:21">
      <c r="A15" s="498">
        <v>1.2</v>
      </c>
      <c r="B15" s="498" t="s">
        <v>656</v>
      </c>
      <c r="C15" s="672">
        <v>19276682.788699999</v>
      </c>
      <c r="D15" s="605">
        <v>3066216.7322</v>
      </c>
      <c r="E15" s="605">
        <v>582000.43229999999</v>
      </c>
      <c r="F15" s="605">
        <v>168792.11810000002</v>
      </c>
      <c r="G15" s="605">
        <v>4294650.1920999996</v>
      </c>
      <c r="H15" s="605">
        <v>240310.52220000004</v>
      </c>
      <c r="I15" s="605">
        <v>1040271.75</v>
      </c>
      <c r="J15" s="605">
        <v>345958.2977</v>
      </c>
      <c r="K15" s="605">
        <v>932208.91599999997</v>
      </c>
      <c r="L15" s="605">
        <v>11915815.864400001</v>
      </c>
      <c r="M15" s="605">
        <v>3857550.9130000002</v>
      </c>
      <c r="N15" s="605">
        <v>730253.31</v>
      </c>
      <c r="O15" s="605">
        <v>1577721.5192</v>
      </c>
      <c r="P15" s="605">
        <v>2738973.5881000003</v>
      </c>
      <c r="Q15" s="605">
        <v>0</v>
      </c>
      <c r="R15" s="605">
        <v>1323541.1140999999</v>
      </c>
      <c r="S15" s="605">
        <v>0</v>
      </c>
      <c r="T15" s="605">
        <v>0</v>
      </c>
      <c r="U15" s="488"/>
    </row>
    <row r="16" spans="1:21">
      <c r="A16" s="530">
        <v>1.3</v>
      </c>
      <c r="B16" s="498" t="s">
        <v>704</v>
      </c>
      <c r="C16" s="602">
        <v>0</v>
      </c>
      <c r="D16" s="605"/>
      <c r="E16" s="605"/>
      <c r="F16" s="605"/>
      <c r="G16" s="605"/>
      <c r="H16" s="605"/>
      <c r="I16" s="605"/>
      <c r="J16" s="605"/>
      <c r="K16" s="605"/>
      <c r="L16" s="605"/>
      <c r="M16" s="605"/>
      <c r="N16" s="605"/>
      <c r="O16" s="605"/>
      <c r="P16" s="605"/>
      <c r="Q16" s="605"/>
      <c r="R16" s="605"/>
      <c r="S16" s="605"/>
      <c r="T16" s="605"/>
      <c r="U16" s="488"/>
    </row>
    <row r="17" spans="1:21">
      <c r="A17" s="501" t="s">
        <v>657</v>
      </c>
      <c r="B17" s="499" t="s">
        <v>658</v>
      </c>
      <c r="C17" s="675">
        <v>218358810.77100006</v>
      </c>
      <c r="D17" s="605">
        <v>138748204.53580004</v>
      </c>
      <c r="E17" s="605">
        <v>29100021.592600003</v>
      </c>
      <c r="F17" s="605">
        <v>8439606.0767999999</v>
      </c>
      <c r="G17" s="605">
        <v>43519867.705000006</v>
      </c>
      <c r="H17" s="605">
        <v>1900557.3354</v>
      </c>
      <c r="I17" s="605">
        <v>10402717.440000001</v>
      </c>
      <c r="J17" s="605">
        <v>3459582.9501</v>
      </c>
      <c r="K17" s="605">
        <v>9322088.8172999993</v>
      </c>
      <c r="L17" s="605">
        <v>36090738.530199997</v>
      </c>
      <c r="M17" s="605">
        <v>10404128.8619</v>
      </c>
      <c r="N17" s="605">
        <v>2815470.51</v>
      </c>
      <c r="O17" s="605">
        <v>5231350.1168</v>
      </c>
      <c r="P17" s="605">
        <v>9129911.9432000015</v>
      </c>
      <c r="Q17" s="605">
        <v>0</v>
      </c>
      <c r="R17" s="605">
        <v>2745494.4183</v>
      </c>
      <c r="S17" s="605">
        <v>0</v>
      </c>
      <c r="T17" s="605">
        <v>0</v>
      </c>
      <c r="U17" s="488"/>
    </row>
    <row r="18" spans="1:21">
      <c r="A18" s="500" t="s">
        <v>659</v>
      </c>
      <c r="B18" s="500" t="s">
        <v>660</v>
      </c>
      <c r="C18" s="676">
        <v>200357949.89110005</v>
      </c>
      <c r="D18" s="605">
        <v>131325667.02410005</v>
      </c>
      <c r="E18" s="605">
        <v>29100021.592600003</v>
      </c>
      <c r="F18" s="605">
        <v>1808526.17</v>
      </c>
      <c r="G18" s="605">
        <v>32990696.059500009</v>
      </c>
      <c r="H18" s="605">
        <v>1900557.3354</v>
      </c>
      <c r="I18" s="605">
        <v>8809894.1446000002</v>
      </c>
      <c r="J18" s="605">
        <v>3024726.9036000003</v>
      </c>
      <c r="K18" s="605">
        <v>5934711.6160999993</v>
      </c>
      <c r="L18" s="605">
        <v>36041586.807499997</v>
      </c>
      <c r="M18" s="605">
        <v>10404128.8619</v>
      </c>
      <c r="N18" s="605">
        <v>2794669.8525999999</v>
      </c>
      <c r="O18" s="605">
        <v>5208655.3974000001</v>
      </c>
      <c r="P18" s="605">
        <v>9129911.9432000015</v>
      </c>
      <c r="Q18" s="605">
        <v>0</v>
      </c>
      <c r="R18" s="605">
        <v>2745494.4183</v>
      </c>
      <c r="S18" s="605">
        <v>0</v>
      </c>
      <c r="T18" s="605">
        <v>0</v>
      </c>
      <c r="U18" s="488"/>
    </row>
    <row r="19" spans="1:21">
      <c r="A19" s="501" t="s">
        <v>661</v>
      </c>
      <c r="B19" s="501" t="s">
        <v>662</v>
      </c>
      <c r="C19" s="677">
        <v>1572883599.7387002</v>
      </c>
      <c r="D19" s="605">
        <v>1422948370.6205001</v>
      </c>
      <c r="E19" s="605">
        <v>62479636.644900002</v>
      </c>
      <c r="F19" s="605">
        <v>22187158.614299998</v>
      </c>
      <c r="G19" s="605">
        <v>53670927.677200012</v>
      </c>
      <c r="H19" s="605">
        <v>117836.66459999999</v>
      </c>
      <c r="I19" s="605">
        <v>10154023.681900013</v>
      </c>
      <c r="J19" s="605">
        <v>3176603.9279999929</v>
      </c>
      <c r="K19" s="605">
        <v>27070685.038899992</v>
      </c>
      <c r="L19" s="605">
        <v>96264301.440999985</v>
      </c>
      <c r="M19" s="605">
        <v>66343128.608699992</v>
      </c>
      <c r="N19" s="605">
        <v>5464468.182400004</v>
      </c>
      <c r="O19" s="605">
        <v>3491784.6025999999</v>
      </c>
      <c r="P19" s="605">
        <v>17031478.7247</v>
      </c>
      <c r="Q19" s="605">
        <v>0</v>
      </c>
      <c r="R19" s="605">
        <v>330732.5817000001</v>
      </c>
      <c r="S19" s="605">
        <v>0</v>
      </c>
      <c r="T19" s="605">
        <v>0</v>
      </c>
      <c r="U19" s="488"/>
    </row>
    <row r="20" spans="1:21">
      <c r="A20" s="500" t="s">
        <v>663</v>
      </c>
      <c r="B20" s="500" t="s">
        <v>660</v>
      </c>
      <c r="C20" s="676">
        <v>422389203.49419993</v>
      </c>
      <c r="D20" s="605">
        <v>370297382.77029991</v>
      </c>
      <c r="E20" s="605">
        <v>6598231.0907000024</v>
      </c>
      <c r="F20" s="605">
        <v>247238.52110000001</v>
      </c>
      <c r="G20" s="605">
        <v>6358955.6771</v>
      </c>
      <c r="H20" s="605">
        <v>117836.66459999999</v>
      </c>
      <c r="I20" s="605">
        <v>72936.56</v>
      </c>
      <c r="J20" s="605">
        <v>424370.39179999998</v>
      </c>
      <c r="K20" s="605">
        <v>3438062.2401000001</v>
      </c>
      <c r="L20" s="605">
        <v>45732865.046800002</v>
      </c>
      <c r="M20" s="605">
        <v>28420341.1272</v>
      </c>
      <c r="N20" s="605">
        <v>1816181.0515999999</v>
      </c>
      <c r="O20" s="605">
        <v>3491784.6025999999</v>
      </c>
      <c r="P20" s="605">
        <v>11623359.156600002</v>
      </c>
      <c r="Q20" s="605">
        <v>0</v>
      </c>
      <c r="R20" s="605">
        <v>330732.5817000001</v>
      </c>
      <c r="S20" s="605">
        <v>0</v>
      </c>
      <c r="T20" s="605">
        <v>0</v>
      </c>
      <c r="U20" s="488"/>
    </row>
    <row r="21" spans="1:21">
      <c r="A21" s="502">
        <v>1.4</v>
      </c>
      <c r="B21" s="503" t="s">
        <v>664</v>
      </c>
      <c r="C21" s="678">
        <v>65436.229999999996</v>
      </c>
      <c r="D21" s="605">
        <v>65436.229999999996</v>
      </c>
      <c r="E21" s="605">
        <v>0</v>
      </c>
      <c r="F21" s="605">
        <v>0</v>
      </c>
      <c r="G21" s="605">
        <v>0</v>
      </c>
      <c r="H21" s="605">
        <v>0</v>
      </c>
      <c r="I21" s="605">
        <v>0</v>
      </c>
      <c r="J21" s="605">
        <v>0</v>
      </c>
      <c r="K21" s="605">
        <v>0</v>
      </c>
      <c r="L21" s="605">
        <v>0</v>
      </c>
      <c r="M21" s="605">
        <v>0</v>
      </c>
      <c r="N21" s="605">
        <v>0</v>
      </c>
      <c r="O21" s="605">
        <v>0</v>
      </c>
      <c r="P21" s="605">
        <v>0</v>
      </c>
      <c r="Q21" s="605">
        <v>0</v>
      </c>
      <c r="R21" s="605">
        <v>0</v>
      </c>
      <c r="S21" s="605">
        <v>0</v>
      </c>
      <c r="T21" s="605">
        <v>0</v>
      </c>
      <c r="U21" s="488"/>
    </row>
    <row r="22" spans="1:21">
      <c r="A22" s="502">
        <v>1.5</v>
      </c>
      <c r="B22" s="503" t="s">
        <v>665</v>
      </c>
      <c r="C22" s="678">
        <v>0</v>
      </c>
      <c r="D22" s="605">
        <v>0</v>
      </c>
      <c r="E22" s="605">
        <v>0</v>
      </c>
      <c r="F22" s="605">
        <v>0</v>
      </c>
      <c r="G22" s="605">
        <v>0</v>
      </c>
      <c r="H22" s="605">
        <v>0</v>
      </c>
      <c r="I22" s="605">
        <v>0</v>
      </c>
      <c r="J22" s="605">
        <v>0</v>
      </c>
      <c r="K22" s="605">
        <v>0</v>
      </c>
      <c r="L22" s="605">
        <v>0</v>
      </c>
      <c r="M22" s="605">
        <v>0</v>
      </c>
      <c r="N22" s="605">
        <v>0</v>
      </c>
      <c r="O22" s="605">
        <v>0</v>
      </c>
      <c r="P22" s="605">
        <v>0</v>
      </c>
      <c r="Q22" s="605">
        <v>0</v>
      </c>
      <c r="R22" s="605">
        <v>0</v>
      </c>
      <c r="S22" s="605">
        <v>0</v>
      </c>
      <c r="T22" s="605">
        <v>0</v>
      </c>
      <c r="U22" s="48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25" right="0.25" top="0.75" bottom="0.75" header="0.3" footer="0.3"/>
  <pageSetup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topLeftCell="A5" zoomScale="60" zoomScaleNormal="60" workbookViewId="0">
      <selection activeCell="C33" sqref="C33:O33"/>
    </sheetView>
  </sheetViews>
  <sheetFormatPr defaultColWidth="9.109375" defaultRowHeight="12"/>
  <cols>
    <col min="1" max="1" width="11.88671875" style="485" bestFit="1" customWidth="1"/>
    <col min="2" max="2" width="53.109375" style="485" customWidth="1"/>
    <col min="3" max="3" width="14.5546875" style="485" customWidth="1"/>
    <col min="4" max="4" width="13.44140625" style="485" bestFit="1" customWidth="1"/>
    <col min="5" max="5" width="12.6640625" style="485" bestFit="1" customWidth="1"/>
    <col min="6" max="6" width="12.6640625" style="531" bestFit="1" customWidth="1"/>
    <col min="7" max="7" width="11.5546875" style="531" bestFit="1" customWidth="1"/>
    <col min="8" max="8" width="9.5546875" style="485" bestFit="1" customWidth="1"/>
    <col min="9" max="9" width="12.33203125" style="485" bestFit="1" customWidth="1"/>
    <col min="10" max="13" width="11.5546875" style="531" bestFit="1" customWidth="1"/>
    <col min="14" max="14" width="9.5546875" style="531" bestFit="1" customWidth="1"/>
    <col min="15" max="15" width="18.88671875" style="485" bestFit="1" customWidth="1"/>
    <col min="16" max="16384" width="9.109375" style="485"/>
  </cols>
  <sheetData>
    <row r="1" spans="1:15" ht="13.2">
      <c r="A1" s="475" t="s">
        <v>30</v>
      </c>
      <c r="B1" s="3" t="str">
        <f>'Info '!C2</f>
        <v>JSC "VTB Bank (Georgia)"</v>
      </c>
      <c r="F1" s="485"/>
      <c r="G1" s="485"/>
      <c r="J1" s="485"/>
      <c r="K1" s="485"/>
      <c r="L1" s="485"/>
      <c r="M1" s="485"/>
      <c r="N1" s="485"/>
    </row>
    <row r="2" spans="1:15" ht="13.2">
      <c r="A2" s="476" t="s">
        <v>31</v>
      </c>
      <c r="B2" s="512">
        <f>'1. key ratios '!B2</f>
        <v>44926</v>
      </c>
      <c r="F2" s="485"/>
      <c r="G2" s="485"/>
      <c r="J2" s="485"/>
      <c r="K2" s="485"/>
      <c r="L2" s="485"/>
      <c r="M2" s="485"/>
      <c r="N2" s="485"/>
    </row>
    <row r="3" spans="1:15">
      <c r="A3" s="477" t="s">
        <v>666</v>
      </c>
      <c r="F3" s="485"/>
      <c r="G3" s="485"/>
      <c r="J3" s="485"/>
      <c r="K3" s="485"/>
      <c r="L3" s="485"/>
      <c r="M3" s="485"/>
      <c r="N3" s="485"/>
    </row>
    <row r="4" spans="1:15">
      <c r="F4" s="485"/>
      <c r="G4" s="485"/>
      <c r="J4" s="485"/>
      <c r="K4" s="485"/>
      <c r="L4" s="485"/>
      <c r="M4" s="485"/>
      <c r="N4" s="485"/>
    </row>
    <row r="5" spans="1:15" ht="46.5" customHeight="1">
      <c r="A5" s="739" t="s">
        <v>692</v>
      </c>
      <c r="B5" s="740"/>
      <c r="C5" s="784" t="s">
        <v>667</v>
      </c>
      <c r="D5" s="785"/>
      <c r="E5" s="785"/>
      <c r="F5" s="785"/>
      <c r="G5" s="785"/>
      <c r="H5" s="786"/>
      <c r="I5" s="784" t="s">
        <v>668</v>
      </c>
      <c r="J5" s="787"/>
      <c r="K5" s="787"/>
      <c r="L5" s="787"/>
      <c r="M5" s="787"/>
      <c r="N5" s="788"/>
      <c r="O5" s="789" t="s">
        <v>669</v>
      </c>
    </row>
    <row r="6" spans="1:15" ht="75" customHeight="1">
      <c r="A6" s="743"/>
      <c r="B6" s="744"/>
      <c r="C6" s="504"/>
      <c r="D6" s="505" t="s">
        <v>670</v>
      </c>
      <c r="E6" s="505" t="s">
        <v>671</v>
      </c>
      <c r="F6" s="505" t="s">
        <v>672</v>
      </c>
      <c r="G6" s="505" t="s">
        <v>673</v>
      </c>
      <c r="H6" s="505" t="s">
        <v>674</v>
      </c>
      <c r="I6" s="510"/>
      <c r="J6" s="505" t="s">
        <v>670</v>
      </c>
      <c r="K6" s="505" t="s">
        <v>671</v>
      </c>
      <c r="L6" s="505" t="s">
        <v>672</v>
      </c>
      <c r="M6" s="505" t="s">
        <v>673</v>
      </c>
      <c r="N6" s="505" t="s">
        <v>674</v>
      </c>
      <c r="O6" s="790"/>
    </row>
    <row r="7" spans="1:15">
      <c r="A7" s="481">
        <v>1</v>
      </c>
      <c r="B7" s="486" t="s">
        <v>695</v>
      </c>
      <c r="C7" s="679">
        <v>0</v>
      </c>
      <c r="D7" s="680">
        <v>0</v>
      </c>
      <c r="E7" s="680">
        <v>0</v>
      </c>
      <c r="F7" s="681">
        <v>0</v>
      </c>
      <c r="G7" s="681">
        <v>0</v>
      </c>
      <c r="H7" s="680">
        <v>0</v>
      </c>
      <c r="I7" s="680">
        <v>0</v>
      </c>
      <c r="J7" s="681">
        <v>0</v>
      </c>
      <c r="K7" s="681">
        <v>0</v>
      </c>
      <c r="L7" s="681">
        <v>0</v>
      </c>
      <c r="M7" s="681">
        <v>0</v>
      </c>
      <c r="N7" s="681">
        <v>0</v>
      </c>
      <c r="O7" s="680"/>
    </row>
    <row r="8" spans="1:15">
      <c r="A8" s="481">
        <v>2</v>
      </c>
      <c r="B8" s="486" t="s">
        <v>565</v>
      </c>
      <c r="C8" s="679">
        <v>11219763.613300001</v>
      </c>
      <c r="D8" s="680">
        <v>9967106.0878000017</v>
      </c>
      <c r="E8" s="680">
        <v>860940.29539999994</v>
      </c>
      <c r="F8" s="681">
        <v>177531.34009999997</v>
      </c>
      <c r="G8" s="681">
        <v>35851.81</v>
      </c>
      <c r="H8" s="680">
        <v>178334.08000000002</v>
      </c>
      <c r="I8" s="680">
        <v>534955.60789999994</v>
      </c>
      <c r="J8" s="681">
        <v>199342.14189999999</v>
      </c>
      <c r="K8" s="681">
        <v>86094.044500000004</v>
      </c>
      <c r="L8" s="681">
        <v>53259.421500000004</v>
      </c>
      <c r="M8" s="681">
        <v>17925.920000000002</v>
      </c>
      <c r="N8" s="681">
        <v>178334.08000000002</v>
      </c>
      <c r="O8" s="680"/>
    </row>
    <row r="9" spans="1:15">
      <c r="A9" s="481">
        <v>3</v>
      </c>
      <c r="B9" s="486" t="s">
        <v>566</v>
      </c>
      <c r="C9" s="679">
        <v>0</v>
      </c>
      <c r="D9" s="680">
        <v>0</v>
      </c>
      <c r="E9" s="680">
        <v>0</v>
      </c>
      <c r="F9" s="681">
        <v>0</v>
      </c>
      <c r="G9" s="681">
        <v>0</v>
      </c>
      <c r="H9" s="680">
        <v>0</v>
      </c>
      <c r="I9" s="680">
        <v>0</v>
      </c>
      <c r="J9" s="681">
        <v>0</v>
      </c>
      <c r="K9" s="681">
        <v>0</v>
      </c>
      <c r="L9" s="681">
        <v>0</v>
      </c>
      <c r="M9" s="681">
        <v>0</v>
      </c>
      <c r="N9" s="681">
        <v>0</v>
      </c>
      <c r="O9" s="680"/>
    </row>
    <row r="10" spans="1:15" ht="24">
      <c r="A10" s="481">
        <v>4</v>
      </c>
      <c r="B10" s="486" t="s">
        <v>696</v>
      </c>
      <c r="C10" s="679">
        <v>9613441.0445000008</v>
      </c>
      <c r="D10" s="680">
        <v>3753472.1948000002</v>
      </c>
      <c r="E10" s="680">
        <v>405282.86930000002</v>
      </c>
      <c r="F10" s="681">
        <v>5454685.9803999998</v>
      </c>
      <c r="G10" s="681">
        <v>0</v>
      </c>
      <c r="H10" s="680">
        <v>0</v>
      </c>
      <c r="I10" s="680">
        <v>1752003.5497000001</v>
      </c>
      <c r="J10" s="681">
        <v>75069.449800000002</v>
      </c>
      <c r="K10" s="681">
        <v>40528.297700000003</v>
      </c>
      <c r="L10" s="681">
        <v>1636405.8022</v>
      </c>
      <c r="M10" s="681">
        <v>0</v>
      </c>
      <c r="N10" s="681">
        <v>0</v>
      </c>
      <c r="O10" s="680"/>
    </row>
    <row r="11" spans="1:15">
      <c r="A11" s="481">
        <v>5</v>
      </c>
      <c r="B11" s="486" t="s">
        <v>567</v>
      </c>
      <c r="C11" s="679">
        <v>13352607.5142</v>
      </c>
      <c r="D11" s="680">
        <v>12696177.905999999</v>
      </c>
      <c r="E11" s="680">
        <v>656429.60820000002</v>
      </c>
      <c r="F11" s="681">
        <v>0</v>
      </c>
      <c r="G11" s="681">
        <v>0</v>
      </c>
      <c r="H11" s="680">
        <v>0</v>
      </c>
      <c r="I11" s="680">
        <v>319566.50399999996</v>
      </c>
      <c r="J11" s="681">
        <v>253923.54859999998</v>
      </c>
      <c r="K11" s="681">
        <v>65642.955400000006</v>
      </c>
      <c r="L11" s="681">
        <v>0</v>
      </c>
      <c r="M11" s="681">
        <v>0</v>
      </c>
      <c r="N11" s="681">
        <v>0</v>
      </c>
      <c r="O11" s="680"/>
    </row>
    <row r="12" spans="1:15">
      <c r="A12" s="481">
        <v>6</v>
      </c>
      <c r="B12" s="486" t="s">
        <v>568</v>
      </c>
      <c r="C12" s="679">
        <v>0</v>
      </c>
      <c r="D12" s="680">
        <v>0</v>
      </c>
      <c r="E12" s="680">
        <v>0</v>
      </c>
      <c r="F12" s="681">
        <v>0</v>
      </c>
      <c r="G12" s="681">
        <v>0</v>
      </c>
      <c r="H12" s="680">
        <v>0</v>
      </c>
      <c r="I12" s="680">
        <v>0</v>
      </c>
      <c r="J12" s="681">
        <v>0</v>
      </c>
      <c r="K12" s="681">
        <v>0</v>
      </c>
      <c r="L12" s="681">
        <v>0</v>
      </c>
      <c r="M12" s="681">
        <v>0</v>
      </c>
      <c r="N12" s="681">
        <v>0</v>
      </c>
      <c r="O12" s="680"/>
    </row>
    <row r="13" spans="1:15">
      <c r="A13" s="481">
        <v>7</v>
      </c>
      <c r="B13" s="486" t="s">
        <v>569</v>
      </c>
      <c r="C13" s="679">
        <v>0</v>
      </c>
      <c r="D13" s="680">
        <v>0</v>
      </c>
      <c r="E13" s="680">
        <v>0</v>
      </c>
      <c r="F13" s="681">
        <v>0</v>
      </c>
      <c r="G13" s="681">
        <v>0</v>
      </c>
      <c r="H13" s="680">
        <v>0</v>
      </c>
      <c r="I13" s="680">
        <v>0</v>
      </c>
      <c r="J13" s="681">
        <v>0</v>
      </c>
      <c r="K13" s="681">
        <v>0</v>
      </c>
      <c r="L13" s="681">
        <v>0</v>
      </c>
      <c r="M13" s="681">
        <v>0</v>
      </c>
      <c r="N13" s="681">
        <v>0</v>
      </c>
      <c r="O13" s="680"/>
    </row>
    <row r="14" spans="1:15">
      <c r="A14" s="481">
        <v>8</v>
      </c>
      <c r="B14" s="486" t="s">
        <v>570</v>
      </c>
      <c r="C14" s="679">
        <v>47305360.442299999</v>
      </c>
      <c r="D14" s="680">
        <v>35930578.0211</v>
      </c>
      <c r="E14" s="680">
        <v>3387377.2012</v>
      </c>
      <c r="F14" s="681">
        <v>7730416.8500000015</v>
      </c>
      <c r="G14" s="681">
        <v>256988.37</v>
      </c>
      <c r="H14" s="680">
        <v>0</v>
      </c>
      <c r="I14" s="680">
        <v>3297643.6529000001</v>
      </c>
      <c r="J14" s="681">
        <v>718611.5784</v>
      </c>
      <c r="K14" s="681">
        <v>338737.73450000002</v>
      </c>
      <c r="L14" s="681">
        <v>2116146.8899999997</v>
      </c>
      <c r="M14" s="681">
        <v>124147.45</v>
      </c>
      <c r="N14" s="681">
        <v>0</v>
      </c>
      <c r="O14" s="680"/>
    </row>
    <row r="15" spans="1:15">
      <c r="A15" s="481">
        <v>9</v>
      </c>
      <c r="B15" s="486" t="s">
        <v>571</v>
      </c>
      <c r="C15" s="679">
        <v>34853434.7751</v>
      </c>
      <c r="D15" s="680">
        <v>7461940.0875000004</v>
      </c>
      <c r="E15" s="680">
        <v>14580021.544399999</v>
      </c>
      <c r="F15" s="681">
        <v>9129911.9432000015</v>
      </c>
      <c r="G15" s="681">
        <v>3681561.2</v>
      </c>
      <c r="H15" s="680">
        <v>0</v>
      </c>
      <c r="I15" s="680">
        <v>6079120.5852000006</v>
      </c>
      <c r="J15" s="681">
        <v>148955.64000000001</v>
      </c>
      <c r="K15" s="681">
        <v>1350410.7571</v>
      </c>
      <c r="L15" s="681">
        <v>2738973.5881000003</v>
      </c>
      <c r="M15" s="681">
        <v>1840780.6</v>
      </c>
      <c r="N15" s="681">
        <v>0</v>
      </c>
      <c r="O15" s="680"/>
    </row>
    <row r="16" spans="1:15">
      <c r="A16" s="481">
        <v>10</v>
      </c>
      <c r="B16" s="486" t="s">
        <v>572</v>
      </c>
      <c r="C16" s="679">
        <v>22274.79</v>
      </c>
      <c r="D16" s="680">
        <v>0</v>
      </c>
      <c r="E16" s="680">
        <v>22274.79</v>
      </c>
      <c r="F16" s="681">
        <v>0</v>
      </c>
      <c r="G16" s="681">
        <v>0</v>
      </c>
      <c r="H16" s="680">
        <v>0</v>
      </c>
      <c r="I16" s="680">
        <v>2227.48</v>
      </c>
      <c r="J16" s="681">
        <v>0</v>
      </c>
      <c r="K16" s="681">
        <v>2227.48</v>
      </c>
      <c r="L16" s="681">
        <v>0</v>
      </c>
      <c r="M16" s="681">
        <v>0</v>
      </c>
      <c r="N16" s="681">
        <v>0</v>
      </c>
      <c r="O16" s="680"/>
    </row>
    <row r="17" spans="1:15">
      <c r="A17" s="481">
        <v>11</v>
      </c>
      <c r="B17" s="486" t="s">
        <v>573</v>
      </c>
      <c r="C17" s="679">
        <v>0</v>
      </c>
      <c r="D17" s="680">
        <v>0</v>
      </c>
      <c r="E17" s="680">
        <v>0</v>
      </c>
      <c r="F17" s="681">
        <v>0</v>
      </c>
      <c r="G17" s="681">
        <v>0</v>
      </c>
      <c r="H17" s="680">
        <v>0</v>
      </c>
      <c r="I17" s="680">
        <v>0</v>
      </c>
      <c r="J17" s="681">
        <v>0</v>
      </c>
      <c r="K17" s="681">
        <v>0</v>
      </c>
      <c r="L17" s="681">
        <v>0</v>
      </c>
      <c r="M17" s="681">
        <v>0</v>
      </c>
      <c r="N17" s="681">
        <v>0</v>
      </c>
      <c r="O17" s="680"/>
    </row>
    <row r="18" spans="1:15">
      <c r="A18" s="481">
        <v>12</v>
      </c>
      <c r="B18" s="486" t="s">
        <v>574</v>
      </c>
      <c r="C18" s="679">
        <v>7305450.3467999995</v>
      </c>
      <c r="D18" s="680">
        <v>7305450.3467999995</v>
      </c>
      <c r="E18" s="680">
        <v>0</v>
      </c>
      <c r="F18" s="681">
        <v>0</v>
      </c>
      <c r="G18" s="681">
        <v>0</v>
      </c>
      <c r="H18" s="680">
        <v>0</v>
      </c>
      <c r="I18" s="680">
        <v>146109.00810000001</v>
      </c>
      <c r="J18" s="681">
        <v>146109.00810000001</v>
      </c>
      <c r="K18" s="681">
        <v>0</v>
      </c>
      <c r="L18" s="681">
        <v>0</v>
      </c>
      <c r="M18" s="681">
        <v>0</v>
      </c>
      <c r="N18" s="681">
        <v>0</v>
      </c>
      <c r="O18" s="680"/>
    </row>
    <row r="19" spans="1:15">
      <c r="A19" s="481">
        <v>13</v>
      </c>
      <c r="B19" s="486" t="s">
        <v>575</v>
      </c>
      <c r="C19" s="679">
        <v>3482132.8239000002</v>
      </c>
      <c r="D19" s="680">
        <v>0</v>
      </c>
      <c r="E19" s="680">
        <v>3482132.8239000002</v>
      </c>
      <c r="F19" s="681">
        <v>0</v>
      </c>
      <c r="G19" s="681">
        <v>0</v>
      </c>
      <c r="H19" s="680">
        <v>0</v>
      </c>
      <c r="I19" s="680">
        <v>348213.29060000001</v>
      </c>
      <c r="J19" s="681">
        <v>0</v>
      </c>
      <c r="K19" s="681">
        <v>348213.29060000001</v>
      </c>
      <c r="L19" s="681">
        <v>0</v>
      </c>
      <c r="M19" s="681">
        <v>0</v>
      </c>
      <c r="N19" s="681">
        <v>0</v>
      </c>
      <c r="O19" s="680"/>
    </row>
    <row r="20" spans="1:15">
      <c r="A20" s="481">
        <v>14</v>
      </c>
      <c r="B20" s="486" t="s">
        <v>576</v>
      </c>
      <c r="C20" s="679">
        <v>52217726.959799998</v>
      </c>
      <c r="D20" s="680">
        <v>46163587.9098</v>
      </c>
      <c r="E20" s="680">
        <v>6054139.0499999998</v>
      </c>
      <c r="F20" s="681">
        <v>0</v>
      </c>
      <c r="G20" s="681">
        <v>0</v>
      </c>
      <c r="H20" s="680">
        <v>0</v>
      </c>
      <c r="I20" s="680">
        <v>1528685.6688000001</v>
      </c>
      <c r="J20" s="681">
        <v>923271.75880000007</v>
      </c>
      <c r="K20" s="681">
        <v>605413.90999999992</v>
      </c>
      <c r="L20" s="681">
        <v>0</v>
      </c>
      <c r="M20" s="681">
        <v>0</v>
      </c>
      <c r="N20" s="681">
        <v>0</v>
      </c>
      <c r="O20" s="680"/>
    </row>
    <row r="21" spans="1:15">
      <c r="A21" s="481">
        <v>15</v>
      </c>
      <c r="B21" s="486" t="s">
        <v>577</v>
      </c>
      <c r="C21" s="679">
        <v>1110518.5606</v>
      </c>
      <c r="D21" s="680">
        <v>1110518.5606</v>
      </c>
      <c r="E21" s="680">
        <v>0</v>
      </c>
      <c r="F21" s="681">
        <v>0</v>
      </c>
      <c r="G21" s="681">
        <v>0</v>
      </c>
      <c r="H21" s="680">
        <v>0</v>
      </c>
      <c r="I21" s="680">
        <v>22210.3874</v>
      </c>
      <c r="J21" s="681">
        <v>22210.3874</v>
      </c>
      <c r="K21" s="681">
        <v>0</v>
      </c>
      <c r="L21" s="681">
        <v>0</v>
      </c>
      <c r="M21" s="681">
        <v>0</v>
      </c>
      <c r="N21" s="681">
        <v>0</v>
      </c>
      <c r="O21" s="680"/>
    </row>
    <row r="22" spans="1:15">
      <c r="A22" s="481">
        <v>16</v>
      </c>
      <c r="B22" s="486" t="s">
        <v>578</v>
      </c>
      <c r="C22" s="679">
        <v>0</v>
      </c>
      <c r="D22" s="680">
        <v>0</v>
      </c>
      <c r="E22" s="680">
        <v>0</v>
      </c>
      <c r="F22" s="681">
        <v>0</v>
      </c>
      <c r="G22" s="681">
        <v>0</v>
      </c>
      <c r="H22" s="680">
        <v>0</v>
      </c>
      <c r="I22" s="680">
        <v>0</v>
      </c>
      <c r="J22" s="681">
        <v>0</v>
      </c>
      <c r="K22" s="681">
        <v>0</v>
      </c>
      <c r="L22" s="681">
        <v>0</v>
      </c>
      <c r="M22" s="681">
        <v>0</v>
      </c>
      <c r="N22" s="681">
        <v>0</v>
      </c>
      <c r="O22" s="680"/>
    </row>
    <row r="23" spans="1:15">
      <c r="A23" s="481">
        <v>17</v>
      </c>
      <c r="B23" s="486" t="s">
        <v>699</v>
      </c>
      <c r="C23" s="679">
        <v>31820217.177199997</v>
      </c>
      <c r="D23" s="680">
        <v>16250000</v>
      </c>
      <c r="E23" s="680">
        <v>13070753.3419</v>
      </c>
      <c r="F23" s="681">
        <v>0</v>
      </c>
      <c r="G23" s="681">
        <v>2499463.8352999999</v>
      </c>
      <c r="H23" s="680">
        <v>0</v>
      </c>
      <c r="I23" s="680">
        <v>2881807.2734000003</v>
      </c>
      <c r="J23" s="681">
        <v>325000</v>
      </c>
      <c r="K23" s="681">
        <v>1307075.3423000001</v>
      </c>
      <c r="L23" s="681">
        <v>0</v>
      </c>
      <c r="M23" s="681">
        <v>1249731.9310999999</v>
      </c>
      <c r="N23" s="681">
        <v>0</v>
      </c>
      <c r="O23" s="680"/>
    </row>
    <row r="24" spans="1:15">
      <c r="A24" s="481">
        <v>18</v>
      </c>
      <c r="B24" s="486" t="s">
        <v>579</v>
      </c>
      <c r="C24" s="679">
        <v>868783.55610000005</v>
      </c>
      <c r="D24" s="680">
        <v>868783.55610000005</v>
      </c>
      <c r="E24" s="680">
        <v>0</v>
      </c>
      <c r="F24" s="681">
        <v>0</v>
      </c>
      <c r="G24" s="681">
        <v>0</v>
      </c>
      <c r="H24" s="680">
        <v>0</v>
      </c>
      <c r="I24" s="680">
        <v>17375.689699999999</v>
      </c>
      <c r="J24" s="681">
        <v>17375.689699999999</v>
      </c>
      <c r="K24" s="681">
        <v>0</v>
      </c>
      <c r="L24" s="681">
        <v>0</v>
      </c>
      <c r="M24" s="681">
        <v>0</v>
      </c>
      <c r="N24" s="681">
        <v>0</v>
      </c>
      <c r="O24" s="680"/>
    </row>
    <row r="25" spans="1:15">
      <c r="A25" s="481">
        <v>19</v>
      </c>
      <c r="B25" s="486" t="s">
        <v>580</v>
      </c>
      <c r="C25" s="679">
        <v>1433600</v>
      </c>
      <c r="D25" s="680">
        <v>0</v>
      </c>
      <c r="E25" s="680">
        <v>1433600</v>
      </c>
      <c r="F25" s="681">
        <v>0</v>
      </c>
      <c r="G25" s="681">
        <v>0</v>
      </c>
      <c r="H25" s="680">
        <v>0</v>
      </c>
      <c r="I25" s="680">
        <v>143360</v>
      </c>
      <c r="J25" s="681">
        <v>0</v>
      </c>
      <c r="K25" s="681">
        <v>143360</v>
      </c>
      <c r="L25" s="681">
        <v>0</v>
      </c>
      <c r="M25" s="681">
        <v>0</v>
      </c>
      <c r="N25" s="681">
        <v>0</v>
      </c>
      <c r="O25" s="680"/>
    </row>
    <row r="26" spans="1:15">
      <c r="A26" s="481">
        <v>20</v>
      </c>
      <c r="B26" s="486" t="s">
        <v>698</v>
      </c>
      <c r="C26" s="679">
        <v>13145972.68</v>
      </c>
      <c r="D26" s="680">
        <v>13145972.68</v>
      </c>
      <c r="E26" s="680">
        <v>0</v>
      </c>
      <c r="F26" s="681">
        <v>0</v>
      </c>
      <c r="G26" s="681">
        <v>0</v>
      </c>
      <c r="H26" s="680">
        <v>0</v>
      </c>
      <c r="I26" s="680">
        <v>262919.45</v>
      </c>
      <c r="J26" s="681">
        <v>262919.45</v>
      </c>
      <c r="K26" s="681">
        <v>0</v>
      </c>
      <c r="L26" s="681">
        <v>0</v>
      </c>
      <c r="M26" s="681">
        <v>0</v>
      </c>
      <c r="N26" s="681">
        <v>0</v>
      </c>
      <c r="O26" s="680"/>
    </row>
    <row r="27" spans="1:15">
      <c r="A27" s="481">
        <v>21</v>
      </c>
      <c r="B27" s="486" t="s">
        <v>581</v>
      </c>
      <c r="C27" s="679">
        <v>0</v>
      </c>
      <c r="D27" s="680">
        <v>0</v>
      </c>
      <c r="E27" s="680">
        <v>0</v>
      </c>
      <c r="F27" s="681">
        <v>0</v>
      </c>
      <c r="G27" s="681">
        <v>0</v>
      </c>
      <c r="H27" s="680">
        <v>0</v>
      </c>
      <c r="I27" s="680">
        <v>0</v>
      </c>
      <c r="J27" s="681">
        <v>0</v>
      </c>
      <c r="K27" s="681">
        <v>0</v>
      </c>
      <c r="L27" s="681">
        <v>0</v>
      </c>
      <c r="M27" s="681">
        <v>0</v>
      </c>
      <c r="N27" s="681">
        <v>0</v>
      </c>
      <c r="O27" s="680"/>
    </row>
    <row r="28" spans="1:15">
      <c r="A28" s="481">
        <v>22</v>
      </c>
      <c r="B28" s="486" t="s">
        <v>582</v>
      </c>
      <c r="C28" s="679">
        <v>2539.31</v>
      </c>
      <c r="D28" s="680">
        <v>2539.31</v>
      </c>
      <c r="E28" s="680">
        <v>0</v>
      </c>
      <c r="F28" s="681">
        <v>0</v>
      </c>
      <c r="G28" s="681">
        <v>0</v>
      </c>
      <c r="H28" s="680">
        <v>0</v>
      </c>
      <c r="I28" s="680">
        <v>50.79</v>
      </c>
      <c r="J28" s="681">
        <v>50.79</v>
      </c>
      <c r="K28" s="681">
        <v>0</v>
      </c>
      <c r="L28" s="681">
        <v>0</v>
      </c>
      <c r="M28" s="681">
        <v>0</v>
      </c>
      <c r="N28" s="681">
        <v>0</v>
      </c>
      <c r="O28" s="680"/>
    </row>
    <row r="29" spans="1:15">
      <c r="A29" s="481">
        <v>23</v>
      </c>
      <c r="B29" s="486" t="s">
        <v>583</v>
      </c>
      <c r="C29" s="679">
        <v>19358913.252599999</v>
      </c>
      <c r="D29" s="680">
        <v>12026894.580800001</v>
      </c>
      <c r="E29" s="680">
        <v>124000</v>
      </c>
      <c r="F29" s="681">
        <v>7208018.6717999997</v>
      </c>
      <c r="G29" s="681">
        <v>0</v>
      </c>
      <c r="H29" s="680">
        <v>0</v>
      </c>
      <c r="I29" s="680">
        <v>2415343.4756999998</v>
      </c>
      <c r="J29" s="681">
        <v>240537.87420000002</v>
      </c>
      <c r="K29" s="681">
        <v>12400</v>
      </c>
      <c r="L29" s="681">
        <v>2162405.6014999999</v>
      </c>
      <c r="M29" s="681">
        <v>0</v>
      </c>
      <c r="N29" s="681">
        <v>0</v>
      </c>
      <c r="O29" s="680"/>
    </row>
    <row r="30" spans="1:15">
      <c r="A30" s="481">
        <v>24</v>
      </c>
      <c r="B30" s="486" t="s">
        <v>697</v>
      </c>
      <c r="C30" s="679">
        <v>5446607.6471999995</v>
      </c>
      <c r="D30" s="680">
        <v>5446607.6471999995</v>
      </c>
      <c r="E30" s="680">
        <v>0</v>
      </c>
      <c r="F30" s="681">
        <v>0</v>
      </c>
      <c r="G30" s="681">
        <v>0</v>
      </c>
      <c r="H30" s="680">
        <v>0</v>
      </c>
      <c r="I30" s="680">
        <v>108121.55350000001</v>
      </c>
      <c r="J30" s="681">
        <v>108121.55350000001</v>
      </c>
      <c r="K30" s="681">
        <v>0</v>
      </c>
      <c r="L30" s="681">
        <v>0</v>
      </c>
      <c r="M30" s="681">
        <v>0</v>
      </c>
      <c r="N30" s="681">
        <v>0</v>
      </c>
      <c r="O30" s="680"/>
    </row>
    <row r="31" spans="1:15">
      <c r="A31" s="481">
        <v>25</v>
      </c>
      <c r="B31" s="486" t="s">
        <v>584</v>
      </c>
      <c r="C31" s="679">
        <v>0</v>
      </c>
      <c r="D31" s="680">
        <v>0</v>
      </c>
      <c r="E31" s="680">
        <v>0</v>
      </c>
      <c r="F31" s="681">
        <v>0</v>
      </c>
      <c r="G31" s="681">
        <v>0</v>
      </c>
      <c r="H31" s="680">
        <v>0</v>
      </c>
      <c r="I31" s="680">
        <v>0</v>
      </c>
      <c r="J31" s="681">
        <v>0</v>
      </c>
      <c r="K31" s="681">
        <v>0</v>
      </c>
      <c r="L31" s="681">
        <v>0</v>
      </c>
      <c r="M31" s="681">
        <v>0</v>
      </c>
      <c r="N31" s="681">
        <v>0</v>
      </c>
      <c r="O31" s="680"/>
    </row>
    <row r="32" spans="1:15">
      <c r="A32" s="481">
        <v>26</v>
      </c>
      <c r="B32" s="486" t="s">
        <v>694</v>
      </c>
      <c r="C32" s="679">
        <v>769591.66570000013</v>
      </c>
      <c r="D32" s="680">
        <v>586288.5057000001</v>
      </c>
      <c r="E32" s="680">
        <v>135117.44</v>
      </c>
      <c r="F32" s="681">
        <v>0</v>
      </c>
      <c r="G32" s="681">
        <v>30249.690000000006</v>
      </c>
      <c r="H32" s="680">
        <v>17936.03</v>
      </c>
      <c r="I32" s="680">
        <v>58298.461799999997</v>
      </c>
      <c r="J32" s="681">
        <v>11725.781799999999</v>
      </c>
      <c r="K32" s="681">
        <v>13511.75</v>
      </c>
      <c r="L32" s="681">
        <v>0</v>
      </c>
      <c r="M32" s="681">
        <v>15124.9</v>
      </c>
      <c r="N32" s="681">
        <v>17936.03</v>
      </c>
      <c r="O32" s="680"/>
    </row>
    <row r="33" spans="1:15">
      <c r="A33" s="481">
        <v>27</v>
      </c>
      <c r="B33" s="506" t="s">
        <v>107</v>
      </c>
      <c r="C33" s="682">
        <f>SUM(C7:C32)</f>
        <v>253328936.1593</v>
      </c>
      <c r="D33" s="682">
        <f t="shared" ref="D33:N33" si="0">SUM(D7:D32)</f>
        <v>172715917.39420003</v>
      </c>
      <c r="E33" s="682">
        <f t="shared" si="0"/>
        <v>44212068.964299999</v>
      </c>
      <c r="F33" s="682">
        <f t="shared" si="0"/>
        <v>29700564.785500001</v>
      </c>
      <c r="G33" s="682">
        <f t="shared" si="0"/>
        <v>6504114.9053000007</v>
      </c>
      <c r="H33" s="682">
        <f t="shared" si="0"/>
        <v>196270.11000000002</v>
      </c>
      <c r="I33" s="682">
        <f t="shared" si="0"/>
        <v>19918012.4287</v>
      </c>
      <c r="J33" s="682">
        <f t="shared" si="0"/>
        <v>3453224.6522000004</v>
      </c>
      <c r="K33" s="682">
        <f t="shared" si="0"/>
        <v>4313615.5621000007</v>
      </c>
      <c r="L33" s="682">
        <f t="shared" si="0"/>
        <v>8707191.3033000007</v>
      </c>
      <c r="M33" s="682">
        <f t="shared" si="0"/>
        <v>3247710.8011000003</v>
      </c>
      <c r="N33" s="682">
        <f t="shared" si="0"/>
        <v>196270.11000000002</v>
      </c>
      <c r="O33" s="680">
        <v>0</v>
      </c>
    </row>
    <row r="34" spans="1:15">
      <c r="A34" s="488"/>
      <c r="B34" s="488"/>
      <c r="C34" s="648">
        <f>C33-'23. LTV'!C8</f>
        <v>0</v>
      </c>
      <c r="D34" s="488"/>
      <c r="E34" s="488"/>
      <c r="H34" s="488"/>
      <c r="I34" s="488"/>
      <c r="O34" s="488"/>
    </row>
    <row r="35" spans="1:15">
      <c r="A35" s="488"/>
      <c r="B35" s="521"/>
      <c r="C35" s="521"/>
      <c r="D35" s="488"/>
      <c r="E35" s="488"/>
      <c r="H35" s="488"/>
      <c r="I35" s="488"/>
      <c r="O35" s="488"/>
    </row>
    <row r="36" spans="1:15">
      <c r="A36" s="488"/>
      <c r="B36" s="488"/>
      <c r="C36" s="488"/>
      <c r="D36" s="488"/>
      <c r="E36" s="488"/>
      <c r="H36" s="488"/>
      <c r="I36" s="488"/>
      <c r="O36" s="488"/>
    </row>
    <row r="37" spans="1:15">
      <c r="A37" s="488"/>
      <c r="B37" s="488"/>
      <c r="C37" s="488"/>
      <c r="D37" s="488"/>
      <c r="E37" s="488"/>
      <c r="H37" s="488"/>
      <c r="I37" s="488"/>
      <c r="O37" s="488"/>
    </row>
    <row r="38" spans="1:15">
      <c r="A38" s="488"/>
      <c r="B38" s="488"/>
      <c r="C38" s="488"/>
      <c r="D38" s="488"/>
      <c r="E38" s="488"/>
      <c r="H38" s="488"/>
      <c r="I38" s="488"/>
      <c r="O38" s="488"/>
    </row>
    <row r="39" spans="1:15">
      <c r="A39" s="488"/>
      <c r="B39" s="488"/>
      <c r="C39" s="488"/>
      <c r="D39" s="488"/>
      <c r="E39" s="488"/>
      <c r="H39" s="488"/>
      <c r="I39" s="488"/>
      <c r="O39" s="488"/>
    </row>
    <row r="40" spans="1:15">
      <c r="A40" s="488"/>
      <c r="B40" s="488"/>
      <c r="C40" s="488"/>
      <c r="D40" s="488"/>
      <c r="E40" s="488"/>
      <c r="H40" s="488"/>
      <c r="I40" s="488"/>
      <c r="O40" s="488"/>
    </row>
    <row r="41" spans="1:15">
      <c r="A41" s="522"/>
      <c r="B41" s="522"/>
      <c r="C41" s="522"/>
      <c r="D41" s="488"/>
      <c r="E41" s="488"/>
      <c r="H41" s="488"/>
      <c r="I41" s="488"/>
      <c r="O41" s="488"/>
    </row>
    <row r="42" spans="1:15">
      <c r="A42" s="522"/>
      <c r="B42" s="522"/>
      <c r="C42" s="522"/>
      <c r="D42" s="488"/>
      <c r="E42" s="488"/>
      <c r="H42" s="488"/>
      <c r="I42" s="488"/>
      <c r="O42" s="488"/>
    </row>
    <row r="43" spans="1:15">
      <c r="A43" s="488"/>
      <c r="B43" s="488"/>
      <c r="C43" s="488"/>
      <c r="D43" s="488"/>
      <c r="E43" s="488"/>
      <c r="H43" s="488"/>
      <c r="I43" s="488"/>
      <c r="O43" s="488"/>
    </row>
    <row r="44" spans="1:15">
      <c r="A44" s="488"/>
      <c r="B44" s="488"/>
      <c r="C44" s="488"/>
      <c r="D44" s="488"/>
      <c r="E44" s="488"/>
      <c r="H44" s="488"/>
      <c r="I44" s="488"/>
      <c r="O44" s="488"/>
    </row>
    <row r="45" spans="1:15">
      <c r="A45" s="488"/>
      <c r="B45" s="488"/>
      <c r="C45" s="488"/>
      <c r="D45" s="488"/>
      <c r="E45" s="488"/>
      <c r="H45" s="488"/>
      <c r="I45" s="488"/>
      <c r="O45" s="488"/>
    </row>
    <row r="46" spans="1:15">
      <c r="A46" s="488"/>
      <c r="B46" s="488"/>
      <c r="C46" s="488"/>
      <c r="D46" s="488"/>
      <c r="E46" s="488"/>
      <c r="H46" s="488"/>
      <c r="I46" s="488"/>
      <c r="O46" s="48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70" zoomScaleNormal="70" workbookViewId="0">
      <selection activeCell="C6" sqref="C6:K11"/>
    </sheetView>
  </sheetViews>
  <sheetFormatPr defaultColWidth="8.6640625" defaultRowHeight="12"/>
  <cols>
    <col min="1" max="1" width="11.88671875" style="532" bestFit="1" customWidth="1"/>
    <col min="2" max="2" width="40.6640625" style="532" customWidth="1"/>
    <col min="3" max="3" width="17.109375" style="532" bestFit="1" customWidth="1"/>
    <col min="4" max="4" width="22.44140625" style="532" bestFit="1" customWidth="1"/>
    <col min="5" max="5" width="22.33203125" style="532" bestFit="1" customWidth="1"/>
    <col min="6" max="6" width="20.109375" style="532" bestFit="1" customWidth="1"/>
    <col min="7" max="7" width="20.88671875" style="532" bestFit="1" customWidth="1"/>
    <col min="8" max="8" width="23.44140625" style="532" bestFit="1" customWidth="1"/>
    <col min="9" max="9" width="22.109375" style="532" customWidth="1"/>
    <col min="10" max="10" width="19.109375" style="532" bestFit="1" customWidth="1"/>
    <col min="11" max="11" width="17.88671875" style="532" bestFit="1" customWidth="1"/>
    <col min="12" max="16384" width="8.6640625" style="532"/>
  </cols>
  <sheetData>
    <row r="1" spans="1:11" s="485" customFormat="1" ht="13.2">
      <c r="A1" s="475" t="s">
        <v>30</v>
      </c>
      <c r="B1" s="3" t="str">
        <f>'Info '!C2</f>
        <v>JSC "VTB Bank (Georgia)"</v>
      </c>
    </row>
    <row r="2" spans="1:11" s="485" customFormat="1" ht="13.2">
      <c r="A2" s="476" t="s">
        <v>31</v>
      </c>
      <c r="B2" s="512">
        <f>'1. key ratios '!B2</f>
        <v>44926</v>
      </c>
    </row>
    <row r="3" spans="1:11" s="485" customFormat="1">
      <c r="A3" s="477" t="s">
        <v>675</v>
      </c>
    </row>
    <row r="4" spans="1:11">
      <c r="C4" s="533" t="s">
        <v>0</v>
      </c>
      <c r="D4" s="533" t="s">
        <v>1</v>
      </c>
      <c r="E4" s="533" t="s">
        <v>2</v>
      </c>
      <c r="F4" s="533" t="s">
        <v>3</v>
      </c>
      <c r="G4" s="533" t="s">
        <v>4</v>
      </c>
      <c r="H4" s="533" t="s">
        <v>5</v>
      </c>
      <c r="I4" s="533" t="s">
        <v>8</v>
      </c>
      <c r="J4" s="533" t="s">
        <v>9</v>
      </c>
      <c r="K4" s="533" t="s">
        <v>10</v>
      </c>
    </row>
    <row r="5" spans="1:11" ht="105" customHeight="1">
      <c r="A5" s="791" t="s">
        <v>676</v>
      </c>
      <c r="B5" s="792"/>
      <c r="C5" s="509" t="s">
        <v>677</v>
      </c>
      <c r="D5" s="509" t="s">
        <v>678</v>
      </c>
      <c r="E5" s="509" t="s">
        <v>679</v>
      </c>
      <c r="F5" s="534" t="s">
        <v>680</v>
      </c>
      <c r="G5" s="509" t="s">
        <v>681</v>
      </c>
      <c r="H5" s="509" t="s">
        <v>682</v>
      </c>
      <c r="I5" s="509" t="s">
        <v>683</v>
      </c>
      <c r="J5" s="509" t="s">
        <v>684</v>
      </c>
      <c r="K5" s="509" t="s">
        <v>685</v>
      </c>
    </row>
    <row r="6" spans="1:11">
      <c r="A6" s="481">
        <v>1</v>
      </c>
      <c r="B6" s="481" t="s">
        <v>631</v>
      </c>
      <c r="C6" s="614">
        <v>2416921.0518</v>
      </c>
      <c r="D6" s="614">
        <v>65436.229999999996</v>
      </c>
      <c r="E6" s="614">
        <v>0</v>
      </c>
      <c r="F6" s="614">
        <v>22694.719399999998</v>
      </c>
      <c r="G6" s="614">
        <v>199535442.72380012</v>
      </c>
      <c r="H6" s="614">
        <v>10018457.107999999</v>
      </c>
      <c r="I6" s="614">
        <v>6291547.2699999996</v>
      </c>
      <c r="J6" s="614">
        <v>19271119.2588</v>
      </c>
      <c r="K6" s="614">
        <v>15707317.797499999</v>
      </c>
    </row>
    <row r="7" spans="1:11">
      <c r="A7" s="481">
        <v>2</v>
      </c>
      <c r="B7" s="481" t="s">
        <v>686</v>
      </c>
      <c r="C7" s="614"/>
      <c r="D7" s="614"/>
      <c r="E7" s="614"/>
      <c r="F7" s="614"/>
      <c r="G7" s="614"/>
      <c r="H7" s="614"/>
      <c r="I7" s="614"/>
      <c r="J7" s="614"/>
      <c r="K7" s="614"/>
    </row>
    <row r="8" spans="1:11">
      <c r="A8" s="481">
        <v>3</v>
      </c>
      <c r="B8" s="481" t="s">
        <v>639</v>
      </c>
      <c r="C8" s="614">
        <v>2765748.7973000002</v>
      </c>
      <c r="D8" s="614">
        <v>0</v>
      </c>
      <c r="E8" s="614">
        <v>0</v>
      </c>
      <c r="F8" s="614">
        <v>0</v>
      </c>
      <c r="G8" s="614">
        <v>10962396.620000001</v>
      </c>
      <c r="H8" s="614">
        <v>0</v>
      </c>
      <c r="I8" s="614">
        <v>942447.35090000008</v>
      </c>
      <c r="J8" s="614">
        <v>9968858.1645999998</v>
      </c>
      <c r="K8" s="614">
        <v>10661331.471000001</v>
      </c>
    </row>
    <row r="9" spans="1:11">
      <c r="A9" s="481">
        <v>4</v>
      </c>
      <c r="B9" s="507" t="s">
        <v>687</v>
      </c>
      <c r="C9" s="614">
        <v>555473.78259999992</v>
      </c>
      <c r="D9" s="614">
        <v>0</v>
      </c>
      <c r="E9" s="614">
        <v>0</v>
      </c>
      <c r="F9" s="614">
        <v>22694.719399999998</v>
      </c>
      <c r="G9" s="614">
        <v>35512570.028200001</v>
      </c>
      <c r="H9" s="614">
        <v>0</v>
      </c>
      <c r="I9" s="614">
        <v>0</v>
      </c>
      <c r="J9" s="614">
        <v>0</v>
      </c>
      <c r="K9" s="614">
        <v>310211.27059999999</v>
      </c>
    </row>
    <row r="10" spans="1:11">
      <c r="A10" s="481">
        <v>5</v>
      </c>
      <c r="B10" s="507" t="s">
        <v>688</v>
      </c>
      <c r="C10" s="614"/>
      <c r="D10" s="614"/>
      <c r="E10" s="614"/>
      <c r="F10" s="614"/>
      <c r="G10" s="614"/>
      <c r="H10" s="614"/>
      <c r="I10" s="614"/>
      <c r="J10" s="614"/>
      <c r="K10" s="614"/>
    </row>
    <row r="11" spans="1:11">
      <c r="A11" s="481">
        <v>6</v>
      </c>
      <c r="B11" s="507" t="s">
        <v>689</v>
      </c>
      <c r="C11" s="614">
        <v>0</v>
      </c>
      <c r="D11" s="614">
        <v>0</v>
      </c>
      <c r="E11" s="614">
        <v>0</v>
      </c>
      <c r="F11" s="614">
        <v>0</v>
      </c>
      <c r="G11" s="614">
        <v>120000</v>
      </c>
      <c r="H11" s="614">
        <v>0</v>
      </c>
      <c r="I11" s="614">
        <v>0</v>
      </c>
      <c r="J11" s="614">
        <v>0</v>
      </c>
      <c r="K11" s="614">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4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zoomScale="50" zoomScaleNormal="50" workbookViewId="0">
      <selection activeCell="C7" sqref="C7:S19"/>
    </sheetView>
  </sheetViews>
  <sheetFormatPr defaultRowHeight="14.4"/>
  <cols>
    <col min="1" max="1" width="10" bestFit="1" customWidth="1"/>
    <col min="2" max="2" width="71.6640625" customWidth="1"/>
    <col min="3" max="3" width="10.5546875" bestFit="1" customWidth="1"/>
    <col min="4" max="8" width="9.88671875" customWidth="1"/>
    <col min="9" max="9" width="10.5546875" bestFit="1" customWidth="1"/>
    <col min="10" max="14" width="11.88671875" customWidth="1"/>
    <col min="15" max="15" width="12.44140625" bestFit="1" customWidth="1"/>
    <col min="16" max="16" width="34.109375" bestFit="1" customWidth="1"/>
    <col min="17" max="17" width="34.109375" customWidth="1"/>
    <col min="18" max="18" width="33.5546875" bestFit="1" customWidth="1"/>
    <col min="19" max="19" width="36.5546875" bestFit="1" customWidth="1"/>
  </cols>
  <sheetData>
    <row r="1" spans="1:19">
      <c r="A1" s="475" t="s">
        <v>30</v>
      </c>
      <c r="B1" s="3" t="str">
        <f>'Info '!C2</f>
        <v>JSC "VTB Bank (Georgia)"</v>
      </c>
    </row>
    <row r="2" spans="1:19">
      <c r="A2" s="476" t="s">
        <v>31</v>
      </c>
      <c r="B2" s="512">
        <f>'1. key ratios '!B2</f>
        <v>44926</v>
      </c>
    </row>
    <row r="3" spans="1:19">
      <c r="A3" s="477" t="s">
        <v>710</v>
      </c>
      <c r="B3" s="485"/>
    </row>
    <row r="4" spans="1:19">
      <c r="A4" s="477"/>
      <c r="B4" s="485"/>
    </row>
    <row r="5" spans="1:19">
      <c r="A5" s="795" t="s">
        <v>711</v>
      </c>
      <c r="B5" s="795"/>
      <c r="C5" s="793" t="s">
        <v>730</v>
      </c>
      <c r="D5" s="793"/>
      <c r="E5" s="793"/>
      <c r="F5" s="793"/>
      <c r="G5" s="793"/>
      <c r="H5" s="793"/>
      <c r="I5" s="793" t="s">
        <v>732</v>
      </c>
      <c r="J5" s="793"/>
      <c r="K5" s="793"/>
      <c r="L5" s="793"/>
      <c r="M5" s="793"/>
      <c r="N5" s="794"/>
      <c r="O5" s="796" t="s">
        <v>712</v>
      </c>
      <c r="P5" s="796" t="s">
        <v>726</v>
      </c>
      <c r="Q5" s="796" t="s">
        <v>727</v>
      </c>
      <c r="R5" s="796" t="s">
        <v>731</v>
      </c>
      <c r="S5" s="796" t="s">
        <v>728</v>
      </c>
    </row>
    <row r="6" spans="1:19" ht="24" customHeight="1">
      <c r="A6" s="795"/>
      <c r="B6" s="795"/>
      <c r="C6" s="546"/>
      <c r="D6" s="545" t="s">
        <v>670</v>
      </c>
      <c r="E6" s="545" t="s">
        <v>671</v>
      </c>
      <c r="F6" s="545" t="s">
        <v>672</v>
      </c>
      <c r="G6" s="545" t="s">
        <v>673</v>
      </c>
      <c r="H6" s="545" t="s">
        <v>674</v>
      </c>
      <c r="I6" s="546"/>
      <c r="J6" s="545" t="s">
        <v>670</v>
      </c>
      <c r="K6" s="545" t="s">
        <v>671</v>
      </c>
      <c r="L6" s="545" t="s">
        <v>672</v>
      </c>
      <c r="M6" s="545" t="s">
        <v>673</v>
      </c>
      <c r="N6" s="549" t="s">
        <v>674</v>
      </c>
      <c r="O6" s="796"/>
      <c r="P6" s="796"/>
      <c r="Q6" s="796"/>
      <c r="R6" s="796"/>
      <c r="S6" s="796"/>
    </row>
    <row r="7" spans="1:19">
      <c r="A7" s="535">
        <v>1</v>
      </c>
      <c r="B7" s="540" t="s">
        <v>720</v>
      </c>
      <c r="C7" s="547">
        <v>213896.44019999998</v>
      </c>
      <c r="D7" s="547">
        <v>213896.44019999998</v>
      </c>
      <c r="E7" s="547">
        <v>0</v>
      </c>
      <c r="F7" s="547">
        <v>0</v>
      </c>
      <c r="G7" s="547">
        <v>0</v>
      </c>
      <c r="H7" s="547">
        <v>0</v>
      </c>
      <c r="I7" s="547">
        <v>4277.9342999999999</v>
      </c>
      <c r="J7" s="547">
        <v>4277.9342999999999</v>
      </c>
      <c r="K7" s="547">
        <v>0</v>
      </c>
      <c r="L7" s="547">
        <v>0</v>
      </c>
      <c r="M7" s="547">
        <v>0</v>
      </c>
      <c r="N7" s="547">
        <v>0</v>
      </c>
      <c r="O7" s="536">
        <v>5</v>
      </c>
      <c r="P7" s="536">
        <v>0</v>
      </c>
      <c r="Q7" s="536">
        <v>0</v>
      </c>
      <c r="R7" s="536">
        <v>7.7780340263933032E-2</v>
      </c>
      <c r="S7" s="536">
        <v>58.704424732083304</v>
      </c>
    </row>
    <row r="8" spans="1:19">
      <c r="A8" s="535">
        <v>2</v>
      </c>
      <c r="B8" s="541" t="s">
        <v>719</v>
      </c>
      <c r="C8" s="547">
        <v>1174925.8599999999</v>
      </c>
      <c r="D8" s="547">
        <v>803112.55999999982</v>
      </c>
      <c r="E8" s="547">
        <v>67528.34</v>
      </c>
      <c r="F8" s="547">
        <v>72163.040000000008</v>
      </c>
      <c r="G8" s="547">
        <v>35851.81</v>
      </c>
      <c r="H8" s="547">
        <v>196270.11</v>
      </c>
      <c r="I8" s="547">
        <v>258660.02</v>
      </c>
      <c r="J8" s="547">
        <v>16062.220000000001</v>
      </c>
      <c r="K8" s="547">
        <v>6752.85</v>
      </c>
      <c r="L8" s="547">
        <v>21648.920000000002</v>
      </c>
      <c r="M8" s="547">
        <v>17925.920000000002</v>
      </c>
      <c r="N8" s="547">
        <v>196270.11</v>
      </c>
      <c r="O8" s="536">
        <v>229</v>
      </c>
      <c r="P8" s="536">
        <v>0.15</v>
      </c>
      <c r="Q8" s="536">
        <v>0.16070399999999999</v>
      </c>
      <c r="R8" s="536">
        <v>0.16329424768980749</v>
      </c>
      <c r="S8" s="536">
        <v>20.21713645004715</v>
      </c>
    </row>
    <row r="9" spans="1:19">
      <c r="A9" s="535">
        <v>3</v>
      </c>
      <c r="B9" s="541" t="s">
        <v>718</v>
      </c>
      <c r="C9" s="547">
        <v>595.29</v>
      </c>
      <c r="D9" s="547">
        <v>295.29000000000002</v>
      </c>
      <c r="E9" s="547">
        <v>0</v>
      </c>
      <c r="F9" s="547">
        <v>300</v>
      </c>
      <c r="G9" s="547">
        <v>0</v>
      </c>
      <c r="H9" s="547">
        <v>0</v>
      </c>
      <c r="I9" s="547">
        <v>95.91</v>
      </c>
      <c r="J9" s="547">
        <v>5.91</v>
      </c>
      <c r="K9" s="547">
        <v>0</v>
      </c>
      <c r="L9" s="547">
        <v>90</v>
      </c>
      <c r="M9" s="547">
        <v>0</v>
      </c>
      <c r="N9" s="547">
        <v>0</v>
      </c>
      <c r="O9" s="536">
        <v>3</v>
      </c>
      <c r="P9" s="536" t="s">
        <v>734</v>
      </c>
      <c r="Q9" s="536" t="s">
        <v>734</v>
      </c>
      <c r="R9" s="536">
        <v>0</v>
      </c>
      <c r="S9" s="536">
        <v>0.6364137749357881</v>
      </c>
    </row>
    <row r="10" spans="1:19">
      <c r="A10" s="535">
        <v>4</v>
      </c>
      <c r="B10" s="541" t="s">
        <v>717</v>
      </c>
      <c r="C10" s="547">
        <v>0</v>
      </c>
      <c r="D10" s="547">
        <v>0</v>
      </c>
      <c r="E10" s="547">
        <v>0</v>
      </c>
      <c r="F10" s="547">
        <v>0</v>
      </c>
      <c r="G10" s="547">
        <v>0</v>
      </c>
      <c r="H10" s="547">
        <v>0</v>
      </c>
      <c r="I10" s="547">
        <v>0</v>
      </c>
      <c r="J10" s="547">
        <v>0</v>
      </c>
      <c r="K10" s="547">
        <v>0</v>
      </c>
      <c r="L10" s="547">
        <v>0</v>
      </c>
      <c r="M10" s="547">
        <v>0</v>
      </c>
      <c r="N10" s="547">
        <v>0</v>
      </c>
      <c r="O10" s="536">
        <v>0</v>
      </c>
      <c r="P10" s="536" t="s">
        <v>734</v>
      </c>
      <c r="Q10" s="536" t="s">
        <v>734</v>
      </c>
      <c r="R10" s="536">
        <v>0</v>
      </c>
      <c r="S10" s="536">
        <v>0</v>
      </c>
    </row>
    <row r="11" spans="1:19">
      <c r="A11" s="535">
        <v>5</v>
      </c>
      <c r="B11" s="541" t="s">
        <v>716</v>
      </c>
      <c r="C11" s="547">
        <v>0</v>
      </c>
      <c r="D11" s="547">
        <v>0</v>
      </c>
      <c r="E11" s="547">
        <v>0</v>
      </c>
      <c r="F11" s="547">
        <v>0</v>
      </c>
      <c r="G11" s="547">
        <v>0</v>
      </c>
      <c r="H11" s="547">
        <v>0</v>
      </c>
      <c r="I11" s="547">
        <v>0</v>
      </c>
      <c r="J11" s="547">
        <v>0</v>
      </c>
      <c r="K11" s="547">
        <v>0</v>
      </c>
      <c r="L11" s="547">
        <v>0</v>
      </c>
      <c r="M11" s="547">
        <v>0</v>
      </c>
      <c r="N11" s="547">
        <v>0</v>
      </c>
      <c r="O11" s="536">
        <v>0</v>
      </c>
      <c r="P11" s="536">
        <v>0</v>
      </c>
      <c r="Q11" s="536">
        <v>0</v>
      </c>
      <c r="R11" s="536">
        <v>0</v>
      </c>
      <c r="S11" s="536">
        <v>0</v>
      </c>
    </row>
    <row r="12" spans="1:19">
      <c r="A12" s="535">
        <v>6</v>
      </c>
      <c r="B12" s="541" t="s">
        <v>715</v>
      </c>
      <c r="C12" s="547">
        <v>0</v>
      </c>
      <c r="D12" s="547">
        <v>0</v>
      </c>
      <c r="E12" s="547">
        <v>0</v>
      </c>
      <c r="F12" s="547">
        <v>0</v>
      </c>
      <c r="G12" s="547">
        <v>0</v>
      </c>
      <c r="H12" s="547">
        <v>0</v>
      </c>
      <c r="I12" s="547">
        <v>0</v>
      </c>
      <c r="J12" s="547">
        <v>0</v>
      </c>
      <c r="K12" s="547">
        <v>0</v>
      </c>
      <c r="L12" s="547">
        <v>0</v>
      </c>
      <c r="M12" s="547">
        <v>0</v>
      </c>
      <c r="N12" s="547">
        <v>0</v>
      </c>
      <c r="O12" s="536">
        <v>0</v>
      </c>
      <c r="P12" s="536">
        <v>0</v>
      </c>
      <c r="Q12" s="536">
        <v>0</v>
      </c>
      <c r="R12" s="536">
        <v>0</v>
      </c>
      <c r="S12" s="536">
        <v>0</v>
      </c>
    </row>
    <row r="13" spans="1:19">
      <c r="A13" s="535">
        <v>7</v>
      </c>
      <c r="B13" s="541" t="s">
        <v>714</v>
      </c>
      <c r="C13" s="547">
        <v>10219363.798799999</v>
      </c>
      <c r="D13" s="547">
        <v>9185766.1032999977</v>
      </c>
      <c r="E13" s="547">
        <v>928529.39540000004</v>
      </c>
      <c r="F13" s="547">
        <v>105068.30009999999</v>
      </c>
      <c r="G13" s="547">
        <v>0</v>
      </c>
      <c r="H13" s="547">
        <v>0</v>
      </c>
      <c r="I13" s="547">
        <v>308088.82539999997</v>
      </c>
      <c r="J13" s="547">
        <v>183715.37940000001</v>
      </c>
      <c r="K13" s="547">
        <v>92852.944499999983</v>
      </c>
      <c r="L13" s="547">
        <v>31520.501500000002</v>
      </c>
      <c r="M13" s="547">
        <v>0</v>
      </c>
      <c r="N13" s="547">
        <v>0</v>
      </c>
      <c r="O13" s="536">
        <v>170</v>
      </c>
      <c r="P13" s="536">
        <v>0</v>
      </c>
      <c r="Q13" s="536">
        <v>0</v>
      </c>
      <c r="R13" s="536">
        <v>8.3788624287995911E-2</v>
      </c>
      <c r="S13" s="536">
        <v>125.62046674111322</v>
      </c>
    </row>
    <row r="14" spans="1:19">
      <c r="A14" s="550">
        <v>7.1</v>
      </c>
      <c r="B14" s="542" t="s">
        <v>723</v>
      </c>
      <c r="C14" s="547">
        <v>10043726.4057</v>
      </c>
      <c r="D14" s="547">
        <v>9010128.7101999987</v>
      </c>
      <c r="E14" s="547">
        <v>928529.39540000004</v>
      </c>
      <c r="F14" s="547">
        <v>105068.30009999999</v>
      </c>
      <c r="G14" s="547">
        <v>0</v>
      </c>
      <c r="H14" s="547">
        <v>0</v>
      </c>
      <c r="I14" s="547">
        <v>304576.07929999998</v>
      </c>
      <c r="J14" s="547">
        <v>180202.63330000002</v>
      </c>
      <c r="K14" s="547">
        <v>92852.944499999983</v>
      </c>
      <c r="L14" s="547">
        <v>31520.501500000002</v>
      </c>
      <c r="M14" s="547">
        <v>0</v>
      </c>
      <c r="N14" s="547">
        <v>0</v>
      </c>
      <c r="O14" s="536">
        <v>167</v>
      </c>
      <c r="P14" s="536">
        <v>0</v>
      </c>
      <c r="Q14" s="536">
        <v>0</v>
      </c>
      <c r="R14" s="536">
        <v>8.3544684841653505E-2</v>
      </c>
      <c r="S14" s="536">
        <v>124.69160295634568</v>
      </c>
    </row>
    <row r="15" spans="1:19">
      <c r="A15" s="550">
        <v>7.2</v>
      </c>
      <c r="B15" s="542" t="s">
        <v>725</v>
      </c>
      <c r="C15" s="547">
        <v>175637.39309999999</v>
      </c>
      <c r="D15" s="547">
        <v>175637.39309999999</v>
      </c>
      <c r="E15" s="547">
        <v>0</v>
      </c>
      <c r="F15" s="547">
        <v>0</v>
      </c>
      <c r="G15" s="547">
        <v>0</v>
      </c>
      <c r="H15" s="547">
        <v>0</v>
      </c>
      <c r="I15" s="547">
        <v>3512.7461000000003</v>
      </c>
      <c r="J15" s="547">
        <v>3512.7461000000003</v>
      </c>
      <c r="K15" s="547">
        <v>0</v>
      </c>
      <c r="L15" s="547">
        <v>0</v>
      </c>
      <c r="M15" s="547">
        <v>0</v>
      </c>
      <c r="N15" s="547">
        <v>0</v>
      </c>
      <c r="O15" s="536">
        <v>3</v>
      </c>
      <c r="P15" s="536" t="s">
        <v>734</v>
      </c>
      <c r="Q15" s="536" t="s">
        <v>734</v>
      </c>
      <c r="R15" s="536">
        <v>9.7738165529627191E-2</v>
      </c>
      <c r="S15" s="536">
        <v>178.73702442684672</v>
      </c>
    </row>
    <row r="16" spans="1:19">
      <c r="A16" s="550">
        <v>7.3</v>
      </c>
      <c r="B16" s="542" t="s">
        <v>722</v>
      </c>
      <c r="C16" s="547"/>
      <c r="D16" s="547"/>
      <c r="E16" s="547"/>
      <c r="F16" s="547"/>
      <c r="G16" s="547"/>
      <c r="H16" s="547"/>
      <c r="I16" s="547"/>
      <c r="J16" s="547"/>
      <c r="K16" s="547"/>
      <c r="L16" s="547"/>
      <c r="M16" s="547"/>
      <c r="N16" s="547"/>
      <c r="O16" s="536"/>
      <c r="P16" s="536" t="s">
        <v>734</v>
      </c>
      <c r="Q16" s="536" t="s">
        <v>734</v>
      </c>
      <c r="R16" s="536"/>
      <c r="S16" s="536"/>
    </row>
    <row r="17" spans="1:19">
      <c r="A17" s="535">
        <v>8</v>
      </c>
      <c r="B17" s="541" t="s">
        <v>721</v>
      </c>
      <c r="C17" s="547">
        <v>30249.690000000006</v>
      </c>
      <c r="D17" s="547">
        <v>0</v>
      </c>
      <c r="E17" s="547">
        <v>0</v>
      </c>
      <c r="F17" s="547">
        <v>0</v>
      </c>
      <c r="G17" s="547">
        <v>30249.690000000006</v>
      </c>
      <c r="H17" s="547">
        <v>0</v>
      </c>
      <c r="I17" s="547">
        <v>15124.9</v>
      </c>
      <c r="J17" s="547">
        <v>0</v>
      </c>
      <c r="K17" s="547">
        <v>0</v>
      </c>
      <c r="L17" s="547">
        <v>0</v>
      </c>
      <c r="M17" s="547">
        <v>15124.9</v>
      </c>
      <c r="N17" s="547">
        <v>0</v>
      </c>
      <c r="O17" s="536">
        <v>20</v>
      </c>
      <c r="P17" s="536">
        <v>0</v>
      </c>
      <c r="Q17" s="536">
        <v>0</v>
      </c>
      <c r="R17" s="536">
        <v>0.19396107199776258</v>
      </c>
      <c r="S17" s="536">
        <v>0</v>
      </c>
    </row>
    <row r="18" spans="1:19">
      <c r="A18" s="537">
        <v>9</v>
      </c>
      <c r="B18" s="543" t="s">
        <v>713</v>
      </c>
      <c r="C18" s="548">
        <v>0</v>
      </c>
      <c r="D18" s="548">
        <v>0</v>
      </c>
      <c r="E18" s="548">
        <v>0</v>
      </c>
      <c r="F18" s="548">
        <v>0</v>
      </c>
      <c r="G18" s="548">
        <v>0</v>
      </c>
      <c r="H18" s="548">
        <v>0</v>
      </c>
      <c r="I18" s="548">
        <v>0</v>
      </c>
      <c r="J18" s="548">
        <v>0</v>
      </c>
      <c r="K18" s="548">
        <v>0</v>
      </c>
      <c r="L18" s="548">
        <v>0</v>
      </c>
      <c r="M18" s="548">
        <v>0</v>
      </c>
      <c r="N18" s="548">
        <v>0</v>
      </c>
      <c r="O18" s="538">
        <v>0</v>
      </c>
      <c r="P18" s="538">
        <v>0</v>
      </c>
      <c r="Q18" s="538">
        <v>0</v>
      </c>
      <c r="R18" s="538">
        <v>0</v>
      </c>
      <c r="S18" s="538">
        <v>0</v>
      </c>
    </row>
    <row r="19" spans="1:19">
      <c r="A19" s="539">
        <v>10</v>
      </c>
      <c r="B19" s="544" t="s">
        <v>724</v>
      </c>
      <c r="C19" s="547">
        <v>11639031.078999998</v>
      </c>
      <c r="D19" s="547">
        <v>10203070.393499998</v>
      </c>
      <c r="E19" s="547">
        <v>996057.73540000001</v>
      </c>
      <c r="F19" s="547">
        <v>177531.3401</v>
      </c>
      <c r="G19" s="547">
        <v>66101.5</v>
      </c>
      <c r="H19" s="547">
        <v>196270.11</v>
      </c>
      <c r="I19" s="547">
        <v>586247.58970000001</v>
      </c>
      <c r="J19" s="547">
        <v>204061.4437</v>
      </c>
      <c r="K19" s="547">
        <v>99605.794499999989</v>
      </c>
      <c r="L19" s="547">
        <v>53259.421500000004</v>
      </c>
      <c r="M19" s="547">
        <v>33050.82</v>
      </c>
      <c r="N19" s="547">
        <v>196270.11</v>
      </c>
      <c r="O19" s="536">
        <v>427</v>
      </c>
      <c r="P19" s="536">
        <v>0.15</v>
      </c>
      <c r="Q19" s="536">
        <v>0.16070399999999999</v>
      </c>
      <c r="R19" s="536">
        <v>9.1986116467350054E-2</v>
      </c>
      <c r="S19" s="536">
        <v>113.41768262304151</v>
      </c>
    </row>
    <row r="20" spans="1:19" ht="24">
      <c r="A20" s="550">
        <v>10.1</v>
      </c>
      <c r="B20" s="542" t="s">
        <v>729</v>
      </c>
      <c r="C20" s="547"/>
      <c r="D20" s="547"/>
      <c r="E20" s="547"/>
      <c r="F20" s="547"/>
      <c r="G20" s="547"/>
      <c r="H20" s="547"/>
      <c r="I20" s="547"/>
      <c r="J20" s="547"/>
      <c r="K20" s="547"/>
      <c r="L20" s="547"/>
      <c r="M20" s="547"/>
      <c r="N20" s="547"/>
      <c r="O20" s="536"/>
      <c r="P20" s="536" t="s">
        <v>734</v>
      </c>
      <c r="Q20" s="536" t="s">
        <v>734</v>
      </c>
      <c r="R20" s="536"/>
      <c r="S20" s="536"/>
    </row>
  </sheetData>
  <mergeCells count="8">
    <mergeCell ref="C5:H5"/>
    <mergeCell ref="I5:N5"/>
    <mergeCell ref="A5:B6"/>
    <mergeCell ref="S5:S6"/>
    <mergeCell ref="R5:R6"/>
    <mergeCell ref="Q5:Q6"/>
    <mergeCell ref="P5:P6"/>
    <mergeCell ref="O5:O6"/>
  </mergeCells>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80" zoomScaleNormal="80" workbookViewId="0">
      <pane xSplit="1" ySplit="5" topLeftCell="B34" activePane="bottomRight" state="frozen"/>
      <selection activeCell="B9" sqref="B9"/>
      <selection pane="topRight" activeCell="B9" sqref="B9"/>
      <selection pane="bottomLeft" activeCell="B9" sqref="B9"/>
      <selection pane="bottomRight" activeCell="C7" sqref="C7:H41"/>
    </sheetView>
  </sheetViews>
  <sheetFormatPr defaultColWidth="9.109375" defaultRowHeight="13.8"/>
  <cols>
    <col min="1" max="1" width="9.5546875" style="4" bestFit="1" customWidth="1"/>
    <col min="2" max="2" width="55.109375" style="4" bestFit="1" customWidth="1"/>
    <col min="3" max="3" width="11.6640625" style="4" customWidth="1"/>
    <col min="4" max="4" width="13.33203125" style="4" customWidth="1"/>
    <col min="5" max="5" width="14.5546875" style="4" customWidth="1"/>
    <col min="6" max="6" width="11.6640625" style="4" customWidth="1"/>
    <col min="7" max="7" width="13.6640625" style="4" customWidth="1"/>
    <col min="8" max="8" width="14.5546875" style="4" customWidth="1"/>
    <col min="9" max="16384" width="9.109375" style="5"/>
  </cols>
  <sheetData>
    <row r="1" spans="1:8">
      <c r="A1" s="2" t="s">
        <v>30</v>
      </c>
      <c r="B1" s="4" t="str">
        <f>'Info '!C2</f>
        <v>JSC "VTB Bank (Georgia)"</v>
      </c>
    </row>
    <row r="2" spans="1:8">
      <c r="A2" s="2" t="s">
        <v>31</v>
      </c>
      <c r="B2" s="431">
        <f>'1. key ratios '!B2</f>
        <v>44926</v>
      </c>
    </row>
    <row r="3" spans="1:8">
      <c r="A3" s="2"/>
    </row>
    <row r="4" spans="1:8" ht="14.4" thickBot="1">
      <c r="A4" s="17" t="s">
        <v>32</v>
      </c>
      <c r="B4" s="18" t="s">
        <v>33</v>
      </c>
      <c r="C4" s="17"/>
      <c r="D4" s="19"/>
      <c r="E4" s="19"/>
      <c r="F4" s="20"/>
      <c r="G4" s="20"/>
      <c r="H4" s="21" t="s">
        <v>73</v>
      </c>
    </row>
    <row r="5" spans="1:8">
      <c r="A5" s="22"/>
      <c r="B5" s="23"/>
      <c r="C5" s="691" t="s">
        <v>68</v>
      </c>
      <c r="D5" s="692"/>
      <c r="E5" s="693"/>
      <c r="F5" s="691" t="s">
        <v>72</v>
      </c>
      <c r="G5" s="692"/>
      <c r="H5" s="694"/>
    </row>
    <row r="6" spans="1:8">
      <c r="A6" s="24" t="s">
        <v>6</v>
      </c>
      <c r="B6" s="25" t="s">
        <v>34</v>
      </c>
      <c r="C6" s="26" t="s">
        <v>69</v>
      </c>
      <c r="D6" s="26" t="s">
        <v>70</v>
      </c>
      <c r="E6" s="26" t="s">
        <v>71</v>
      </c>
      <c r="F6" s="26" t="s">
        <v>69</v>
      </c>
      <c r="G6" s="26" t="s">
        <v>70</v>
      </c>
      <c r="H6" s="27" t="s">
        <v>71</v>
      </c>
    </row>
    <row r="7" spans="1:8" ht="14.4">
      <c r="A7" s="24">
        <v>1</v>
      </c>
      <c r="B7" s="28" t="s">
        <v>35</v>
      </c>
      <c r="C7" s="616">
        <v>60947659</v>
      </c>
      <c r="D7" s="616">
        <v>38767687</v>
      </c>
      <c r="E7" s="617">
        <v>99715346</v>
      </c>
      <c r="F7" s="618">
        <v>39758747</v>
      </c>
      <c r="G7" s="619">
        <v>21032490</v>
      </c>
      <c r="H7" s="620">
        <v>60791237</v>
      </c>
    </row>
    <row r="8" spans="1:8" ht="14.4">
      <c r="A8" s="24">
        <v>2</v>
      </c>
      <c r="B8" s="28" t="s">
        <v>36</v>
      </c>
      <c r="C8" s="616">
        <v>351</v>
      </c>
      <c r="D8" s="616">
        <v>0</v>
      </c>
      <c r="E8" s="617">
        <v>351</v>
      </c>
      <c r="F8" s="618">
        <v>34682959</v>
      </c>
      <c r="G8" s="619">
        <v>253262802</v>
      </c>
      <c r="H8" s="620">
        <v>287945761</v>
      </c>
    </row>
    <row r="9" spans="1:8" ht="14.4">
      <c r="A9" s="24">
        <v>3</v>
      </c>
      <c r="B9" s="28" t="s">
        <v>37</v>
      </c>
      <c r="C9" s="616">
        <v>0</v>
      </c>
      <c r="D9" s="616">
        <v>6393896</v>
      </c>
      <c r="E9" s="617">
        <v>6393896</v>
      </c>
      <c r="F9" s="618">
        <v>84597</v>
      </c>
      <c r="G9" s="619">
        <v>44555024</v>
      </c>
      <c r="H9" s="620">
        <v>44639621</v>
      </c>
    </row>
    <row r="10" spans="1:8" ht="14.4">
      <c r="A10" s="24">
        <v>4</v>
      </c>
      <c r="B10" s="28" t="s">
        <v>38</v>
      </c>
      <c r="C10" s="616">
        <v>0</v>
      </c>
      <c r="D10" s="616">
        <v>0</v>
      </c>
      <c r="E10" s="617">
        <v>0</v>
      </c>
      <c r="F10" s="618">
        <v>0</v>
      </c>
      <c r="G10" s="619">
        <v>0</v>
      </c>
      <c r="H10" s="620">
        <v>0</v>
      </c>
    </row>
    <row r="11" spans="1:8" ht="14.4">
      <c r="A11" s="24">
        <v>5</v>
      </c>
      <c r="B11" s="28" t="s">
        <v>39</v>
      </c>
      <c r="C11" s="616">
        <v>4857860</v>
      </c>
      <c r="D11" s="616">
        <v>0</v>
      </c>
      <c r="E11" s="617">
        <v>4857860</v>
      </c>
      <c r="F11" s="618">
        <v>153032629</v>
      </c>
      <c r="G11" s="619">
        <v>0</v>
      </c>
      <c r="H11" s="620">
        <v>153032629</v>
      </c>
    </row>
    <row r="12" spans="1:8" ht="14.4">
      <c r="A12" s="24">
        <v>6.1</v>
      </c>
      <c r="B12" s="31" t="s">
        <v>40</v>
      </c>
      <c r="C12" s="616">
        <v>115055097.09</v>
      </c>
      <c r="D12" s="616">
        <v>138273839.0693</v>
      </c>
      <c r="E12" s="617">
        <v>253328936.1593</v>
      </c>
      <c r="F12" s="618">
        <v>893891776.00000131</v>
      </c>
      <c r="G12" s="619">
        <v>657992598.74329185</v>
      </c>
      <c r="H12" s="620">
        <v>1551884374.7432933</v>
      </c>
    </row>
    <row r="13" spans="1:8" ht="14.4">
      <c r="A13" s="24">
        <v>6.2</v>
      </c>
      <c r="B13" s="31" t="s">
        <v>41</v>
      </c>
      <c r="C13" s="616">
        <v>-7793985.700000003</v>
      </c>
      <c r="D13" s="616">
        <v>-12124026.728700001</v>
      </c>
      <c r="E13" s="617">
        <v>-19918012.428700004</v>
      </c>
      <c r="F13" s="618">
        <v>-52300461.633394435</v>
      </c>
      <c r="G13" s="619">
        <v>-50134269.528259501</v>
      </c>
      <c r="H13" s="620">
        <v>-102434731.16165394</v>
      </c>
    </row>
    <row r="14" spans="1:8" ht="14.4">
      <c r="A14" s="24">
        <v>6</v>
      </c>
      <c r="B14" s="28" t="s">
        <v>42</v>
      </c>
      <c r="C14" s="617">
        <v>107261111.39</v>
      </c>
      <c r="D14" s="617">
        <v>126149812.3406</v>
      </c>
      <c r="E14" s="617">
        <v>233410923.7306</v>
      </c>
      <c r="F14" s="617">
        <v>841591314.36660683</v>
      </c>
      <c r="G14" s="617">
        <v>607858329.21503234</v>
      </c>
      <c r="H14" s="620">
        <v>1449449643.5816393</v>
      </c>
    </row>
    <row r="15" spans="1:8" ht="14.4">
      <c r="A15" s="24">
        <v>7</v>
      </c>
      <c r="B15" s="28" t="s">
        <v>43</v>
      </c>
      <c r="C15" s="616">
        <v>1508596</v>
      </c>
      <c r="D15" s="616">
        <v>744556</v>
      </c>
      <c r="E15" s="617">
        <v>2253152</v>
      </c>
      <c r="F15" s="618">
        <v>17741732</v>
      </c>
      <c r="G15" s="619">
        <v>4879781</v>
      </c>
      <c r="H15" s="620">
        <v>22621513</v>
      </c>
    </row>
    <row r="16" spans="1:8" ht="14.4">
      <c r="A16" s="24">
        <v>8</v>
      </c>
      <c r="B16" s="28" t="s">
        <v>197</v>
      </c>
      <c r="C16" s="616">
        <v>14742205.93</v>
      </c>
      <c r="D16" s="616" t="s">
        <v>757</v>
      </c>
      <c r="E16" s="617">
        <v>14742205.93</v>
      </c>
      <c r="F16" s="618">
        <v>17784135.5</v>
      </c>
      <c r="G16" s="616" t="s">
        <v>757</v>
      </c>
      <c r="H16" s="620">
        <v>17784135.5</v>
      </c>
    </row>
    <row r="17" spans="1:8" ht="14.4">
      <c r="A17" s="24">
        <v>9</v>
      </c>
      <c r="B17" s="28" t="s">
        <v>44</v>
      </c>
      <c r="C17" s="616">
        <v>54000</v>
      </c>
      <c r="D17" s="616">
        <v>0</v>
      </c>
      <c r="E17" s="617">
        <v>54000</v>
      </c>
      <c r="F17" s="618">
        <v>54000</v>
      </c>
      <c r="G17" s="616">
        <v>0</v>
      </c>
      <c r="H17" s="620">
        <v>54000</v>
      </c>
    </row>
    <row r="18" spans="1:8" ht="14.4">
      <c r="A18" s="24">
        <v>10</v>
      </c>
      <c r="B18" s="28" t="s">
        <v>45</v>
      </c>
      <c r="C18" s="616">
        <v>55400277</v>
      </c>
      <c r="D18" s="616" t="s">
        <v>757</v>
      </c>
      <c r="E18" s="617">
        <v>55400277</v>
      </c>
      <c r="F18" s="618">
        <v>72123235</v>
      </c>
      <c r="G18" s="616" t="s">
        <v>757</v>
      </c>
      <c r="H18" s="620">
        <v>72123235</v>
      </c>
    </row>
    <row r="19" spans="1:8" ht="14.4">
      <c r="A19" s="24">
        <v>11</v>
      </c>
      <c r="B19" s="28" t="s">
        <v>46</v>
      </c>
      <c r="C19" s="616">
        <v>8359241.3438999997</v>
      </c>
      <c r="D19" s="616">
        <v>4862498.8758000005</v>
      </c>
      <c r="E19" s="617">
        <v>13221740.219700001</v>
      </c>
      <c r="F19" s="618">
        <v>32802167.710000001</v>
      </c>
      <c r="G19" s="619">
        <v>4379569.84</v>
      </c>
      <c r="H19" s="620">
        <v>37181737.549999997</v>
      </c>
    </row>
    <row r="20" spans="1:8" ht="14.4">
      <c r="A20" s="24">
        <v>12</v>
      </c>
      <c r="B20" s="33" t="s">
        <v>47</v>
      </c>
      <c r="C20" s="617">
        <v>253131301.66389999</v>
      </c>
      <c r="D20" s="617">
        <v>176918450.21640003</v>
      </c>
      <c r="E20" s="617">
        <v>430049751.88030005</v>
      </c>
      <c r="F20" s="617">
        <v>1209655516.5766068</v>
      </c>
      <c r="G20" s="617">
        <v>935967996.05503237</v>
      </c>
      <c r="H20" s="620">
        <v>2145623512.631639</v>
      </c>
    </row>
    <row r="21" spans="1:8" ht="14.4">
      <c r="A21" s="24"/>
      <c r="B21" s="25" t="s">
        <v>48</v>
      </c>
      <c r="C21" s="621"/>
      <c r="D21" s="621"/>
      <c r="E21" s="621"/>
      <c r="F21" s="622"/>
      <c r="G21" s="623"/>
      <c r="H21" s="624"/>
    </row>
    <row r="22" spans="1:8" ht="14.4">
      <c r="A22" s="24">
        <v>13</v>
      </c>
      <c r="B22" s="28" t="s">
        <v>49</v>
      </c>
      <c r="C22" s="616">
        <v>679</v>
      </c>
      <c r="D22" s="616">
        <v>284172</v>
      </c>
      <c r="E22" s="617">
        <v>284851</v>
      </c>
      <c r="F22" s="618">
        <v>23358995</v>
      </c>
      <c r="G22" s="619">
        <v>13692440</v>
      </c>
      <c r="H22" s="620">
        <v>37051435</v>
      </c>
    </row>
    <row r="23" spans="1:8" ht="14.4">
      <c r="A23" s="24">
        <v>14</v>
      </c>
      <c r="B23" s="28" t="s">
        <v>50</v>
      </c>
      <c r="C23" s="616">
        <v>17137092</v>
      </c>
      <c r="D23" s="616">
        <v>965365</v>
      </c>
      <c r="E23" s="617">
        <v>18102457</v>
      </c>
      <c r="F23" s="618">
        <v>169512791</v>
      </c>
      <c r="G23" s="619">
        <v>236175359</v>
      </c>
      <c r="H23" s="620">
        <v>405688150</v>
      </c>
    </row>
    <row r="24" spans="1:8" ht="14.4">
      <c r="A24" s="24">
        <v>15</v>
      </c>
      <c r="B24" s="28" t="s">
        <v>51</v>
      </c>
      <c r="C24" s="616">
        <v>3667491</v>
      </c>
      <c r="D24" s="616">
        <v>186759</v>
      </c>
      <c r="E24" s="617">
        <v>3854250</v>
      </c>
      <c r="F24" s="618">
        <v>118873771</v>
      </c>
      <c r="G24" s="619">
        <v>107576249</v>
      </c>
      <c r="H24" s="620">
        <v>226450020</v>
      </c>
    </row>
    <row r="25" spans="1:8" ht="14.4">
      <c r="A25" s="24">
        <v>16</v>
      </c>
      <c r="B25" s="28" t="s">
        <v>52</v>
      </c>
      <c r="C25" s="616">
        <v>2938439</v>
      </c>
      <c r="D25" s="616">
        <v>2561668</v>
      </c>
      <c r="E25" s="617">
        <v>5500107</v>
      </c>
      <c r="F25" s="618">
        <v>441040432</v>
      </c>
      <c r="G25" s="619">
        <v>452679828</v>
      </c>
      <c r="H25" s="620">
        <v>893720260</v>
      </c>
    </row>
    <row r="26" spans="1:8" ht="14.4">
      <c r="A26" s="24">
        <v>17</v>
      </c>
      <c r="B26" s="28" t="s">
        <v>53</v>
      </c>
      <c r="C26" s="621"/>
      <c r="D26" s="621"/>
      <c r="E26" s="617">
        <v>0</v>
      </c>
      <c r="F26" s="622"/>
      <c r="G26" s="623"/>
      <c r="H26" s="620">
        <v>0</v>
      </c>
    </row>
    <row r="27" spans="1:8" ht="14.4">
      <c r="A27" s="24">
        <v>18</v>
      </c>
      <c r="B27" s="28" t="s">
        <v>54</v>
      </c>
      <c r="C27" s="616">
        <v>0</v>
      </c>
      <c r="D27" s="616">
        <v>3310858.9437000002</v>
      </c>
      <c r="E27" s="617">
        <v>3310858.9437000002</v>
      </c>
      <c r="F27" s="618">
        <v>102025681.45999999</v>
      </c>
      <c r="G27" s="619">
        <v>4434127.2699999996</v>
      </c>
      <c r="H27" s="620">
        <v>106459808.72999999</v>
      </c>
    </row>
    <row r="28" spans="1:8" ht="14.4">
      <c r="A28" s="24">
        <v>19</v>
      </c>
      <c r="B28" s="28" t="s">
        <v>55</v>
      </c>
      <c r="C28" s="616">
        <v>1145019</v>
      </c>
      <c r="D28" s="616">
        <v>7912168</v>
      </c>
      <c r="E28" s="617">
        <v>9057187</v>
      </c>
      <c r="F28" s="618">
        <v>8330177</v>
      </c>
      <c r="G28" s="619">
        <v>3348296</v>
      </c>
      <c r="H28" s="620">
        <v>11678473</v>
      </c>
    </row>
    <row r="29" spans="1:8" ht="14.4">
      <c r="A29" s="24">
        <v>20</v>
      </c>
      <c r="B29" s="28" t="s">
        <v>56</v>
      </c>
      <c r="C29" s="616">
        <v>3798228.78</v>
      </c>
      <c r="D29" s="616">
        <v>19057274.023699999</v>
      </c>
      <c r="E29" s="617">
        <v>22855502.8037</v>
      </c>
      <c r="F29" s="618">
        <v>19981956.559999999</v>
      </c>
      <c r="G29" s="619">
        <v>12397848.645300001</v>
      </c>
      <c r="H29" s="620">
        <v>32379805.2053</v>
      </c>
    </row>
    <row r="30" spans="1:8" ht="14.4">
      <c r="A30" s="24">
        <v>21</v>
      </c>
      <c r="B30" s="28" t="s">
        <v>57</v>
      </c>
      <c r="C30" s="616">
        <v>0</v>
      </c>
      <c r="D30" s="616">
        <v>99748891.184000015</v>
      </c>
      <c r="E30" s="617">
        <v>99748891.184000015</v>
      </c>
      <c r="F30" s="618">
        <v>0</v>
      </c>
      <c r="G30" s="619">
        <v>112523368.44</v>
      </c>
      <c r="H30" s="620">
        <v>112523368.44</v>
      </c>
    </row>
    <row r="31" spans="1:8" ht="14.4">
      <c r="A31" s="24">
        <v>22</v>
      </c>
      <c r="B31" s="33" t="s">
        <v>58</v>
      </c>
      <c r="C31" s="617">
        <v>28686948.780000001</v>
      </c>
      <c r="D31" s="617">
        <v>134027156.15140001</v>
      </c>
      <c r="E31" s="617">
        <v>162714104.9314</v>
      </c>
      <c r="F31" s="617">
        <v>883123804.01999998</v>
      </c>
      <c r="G31" s="617">
        <v>942827516.35529995</v>
      </c>
      <c r="H31" s="620">
        <v>1825951320.3752999</v>
      </c>
    </row>
    <row r="32" spans="1:8" ht="14.4">
      <c r="A32" s="24"/>
      <c r="B32" s="25" t="s">
        <v>59</v>
      </c>
      <c r="C32" s="621"/>
      <c r="D32" s="621"/>
      <c r="E32" s="616"/>
      <c r="F32" s="622"/>
      <c r="G32" s="623"/>
      <c r="H32" s="624"/>
    </row>
    <row r="33" spans="1:8" ht="14.4">
      <c r="A33" s="24">
        <v>23</v>
      </c>
      <c r="B33" s="28" t="s">
        <v>60</v>
      </c>
      <c r="C33" s="616">
        <v>209008277</v>
      </c>
      <c r="D33" s="621" t="s">
        <v>757</v>
      </c>
      <c r="E33" s="617">
        <v>209008277</v>
      </c>
      <c r="F33" s="618">
        <v>209008277</v>
      </c>
      <c r="G33" s="621" t="s">
        <v>757</v>
      </c>
      <c r="H33" s="620">
        <v>209008277</v>
      </c>
    </row>
    <row r="34" spans="1:8" ht="14.4">
      <c r="A34" s="24">
        <v>24</v>
      </c>
      <c r="B34" s="28" t="s">
        <v>61</v>
      </c>
      <c r="C34" s="616">
        <v>62509000</v>
      </c>
      <c r="D34" s="621" t="s">
        <v>757</v>
      </c>
      <c r="E34" s="617">
        <v>62509000</v>
      </c>
      <c r="F34" s="618">
        <v>70514300</v>
      </c>
      <c r="G34" s="621" t="s">
        <v>757</v>
      </c>
      <c r="H34" s="620">
        <v>70514300</v>
      </c>
    </row>
    <row r="35" spans="1:8" ht="14.4">
      <c r="A35" s="24">
        <v>25</v>
      </c>
      <c r="B35" s="32" t="s">
        <v>62</v>
      </c>
      <c r="C35" s="616">
        <v>0</v>
      </c>
      <c r="D35" s="621" t="s">
        <v>757</v>
      </c>
      <c r="E35" s="617">
        <v>0</v>
      </c>
      <c r="F35" s="618">
        <v>0</v>
      </c>
      <c r="G35" s="621" t="s">
        <v>757</v>
      </c>
      <c r="H35" s="620">
        <v>0</v>
      </c>
    </row>
    <row r="36" spans="1:8" ht="14.4">
      <c r="A36" s="24">
        <v>26</v>
      </c>
      <c r="B36" s="28" t="s">
        <v>63</v>
      </c>
      <c r="C36" s="616">
        <v>0</v>
      </c>
      <c r="D36" s="621" t="s">
        <v>757</v>
      </c>
      <c r="E36" s="617">
        <v>0</v>
      </c>
      <c r="F36" s="618">
        <v>0</v>
      </c>
      <c r="G36" s="621" t="s">
        <v>757</v>
      </c>
      <c r="H36" s="620">
        <v>0</v>
      </c>
    </row>
    <row r="37" spans="1:8" ht="14.4">
      <c r="A37" s="24">
        <v>27</v>
      </c>
      <c r="B37" s="28" t="s">
        <v>64</v>
      </c>
      <c r="C37" s="616">
        <v>0</v>
      </c>
      <c r="D37" s="621" t="s">
        <v>757</v>
      </c>
      <c r="E37" s="617">
        <v>0</v>
      </c>
      <c r="F37" s="618">
        <v>0</v>
      </c>
      <c r="G37" s="621" t="s">
        <v>757</v>
      </c>
      <c r="H37" s="620">
        <v>0</v>
      </c>
    </row>
    <row r="38" spans="1:8" ht="14.4">
      <c r="A38" s="24">
        <v>28</v>
      </c>
      <c r="B38" s="28" t="s">
        <v>65</v>
      </c>
      <c r="C38" s="616">
        <v>-16017756.999999985</v>
      </c>
      <c r="D38" s="621" t="s">
        <v>757</v>
      </c>
      <c r="E38" s="617">
        <v>-16017756.999999985</v>
      </c>
      <c r="F38" s="618">
        <v>26946522.000000015</v>
      </c>
      <c r="G38" s="621" t="s">
        <v>757</v>
      </c>
      <c r="H38" s="620">
        <v>26946522.000000015</v>
      </c>
    </row>
    <row r="39" spans="1:8" ht="14.4">
      <c r="A39" s="24">
        <v>29</v>
      </c>
      <c r="B39" s="28" t="s">
        <v>66</v>
      </c>
      <c r="C39" s="616">
        <v>11836127</v>
      </c>
      <c r="D39" s="621" t="s">
        <v>757</v>
      </c>
      <c r="E39" s="617">
        <v>11836127</v>
      </c>
      <c r="F39" s="618">
        <v>13203093</v>
      </c>
      <c r="G39" s="621" t="s">
        <v>757</v>
      </c>
      <c r="H39" s="620">
        <v>13203093</v>
      </c>
    </row>
    <row r="40" spans="1:8" ht="14.4">
      <c r="A40" s="24">
        <v>30</v>
      </c>
      <c r="B40" s="273" t="s">
        <v>264</v>
      </c>
      <c r="C40" s="616">
        <v>267335647</v>
      </c>
      <c r="D40" s="621" t="s">
        <v>757</v>
      </c>
      <c r="E40" s="617">
        <v>267335647</v>
      </c>
      <c r="F40" s="618">
        <v>319672192</v>
      </c>
      <c r="G40" s="621" t="s">
        <v>757</v>
      </c>
      <c r="H40" s="620">
        <v>319672192</v>
      </c>
    </row>
    <row r="41" spans="1:8" ht="15" thickBot="1">
      <c r="A41" s="34">
        <v>31</v>
      </c>
      <c r="B41" s="35" t="s">
        <v>67</v>
      </c>
      <c r="C41" s="625">
        <v>296022595.77999997</v>
      </c>
      <c r="D41" s="625">
        <v>134027156.15140001</v>
      </c>
      <c r="E41" s="625">
        <v>430049751.9314</v>
      </c>
      <c r="F41" s="625">
        <v>1202795996.02</v>
      </c>
      <c r="G41" s="625">
        <v>942827516.35529995</v>
      </c>
      <c r="H41" s="626">
        <v>2145623512.3752999</v>
      </c>
    </row>
    <row r="43" spans="1:8">
      <c r="B43" s="3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zoomScale="80" zoomScaleNormal="80" workbookViewId="0">
      <pane xSplit="1" ySplit="6" topLeftCell="B7" activePane="bottomRight" state="frozen"/>
      <selection activeCell="B3" sqref="B3"/>
      <selection pane="topRight" activeCell="B3" sqref="B3"/>
      <selection pane="bottomLeft" activeCell="B3" sqref="B3"/>
      <selection pane="bottomRight" activeCell="C8" sqref="C8:H67"/>
    </sheetView>
  </sheetViews>
  <sheetFormatPr defaultColWidth="9.109375" defaultRowHeight="13.2"/>
  <cols>
    <col min="1" max="1" width="9.5546875" style="4" bestFit="1" customWidth="1"/>
    <col min="2" max="2" width="89.109375" style="4" customWidth="1"/>
    <col min="3" max="8" width="12.6640625" style="4" customWidth="1"/>
    <col min="9" max="9" width="8.88671875" style="4" customWidth="1"/>
    <col min="10" max="16384" width="9.109375" style="4"/>
  </cols>
  <sheetData>
    <row r="1" spans="1:8">
      <c r="A1" s="2" t="s">
        <v>30</v>
      </c>
      <c r="B1" s="3" t="str">
        <f>'Info '!C2</f>
        <v>JSC "VTB Bank (Georgia)"</v>
      </c>
      <c r="C1" s="3"/>
    </row>
    <row r="2" spans="1:8">
      <c r="A2" s="2" t="s">
        <v>31</v>
      </c>
      <c r="B2" s="430">
        <f>'1. key ratios '!B2</f>
        <v>44926</v>
      </c>
      <c r="C2" s="430"/>
      <c r="D2" s="7"/>
      <c r="E2" s="7"/>
      <c r="F2" s="7"/>
      <c r="G2" s="7"/>
      <c r="H2" s="7"/>
    </row>
    <row r="3" spans="1:8">
      <c r="A3" s="2"/>
      <c r="B3" s="3"/>
      <c r="C3" s="6"/>
      <c r="D3" s="7"/>
      <c r="E3" s="7"/>
      <c r="F3" s="7"/>
      <c r="G3" s="7"/>
      <c r="H3" s="7"/>
    </row>
    <row r="4" spans="1:8" ht="13.8" thickBot="1">
      <c r="A4" s="39" t="s">
        <v>193</v>
      </c>
      <c r="B4" s="225" t="s">
        <v>22</v>
      </c>
      <c r="C4" s="17"/>
      <c r="D4" s="19"/>
      <c r="E4" s="19"/>
      <c r="F4" s="20"/>
      <c r="G4" s="20"/>
      <c r="H4" s="40" t="s">
        <v>73</v>
      </c>
    </row>
    <row r="5" spans="1:8">
      <c r="A5" s="41" t="s">
        <v>6</v>
      </c>
      <c r="B5" s="42"/>
      <c r="C5" s="691" t="s">
        <v>68</v>
      </c>
      <c r="D5" s="692"/>
      <c r="E5" s="693"/>
      <c r="F5" s="691" t="s">
        <v>72</v>
      </c>
      <c r="G5" s="692"/>
      <c r="H5" s="694"/>
    </row>
    <row r="6" spans="1:8">
      <c r="A6" s="43" t="s">
        <v>6</v>
      </c>
      <c r="B6" s="44"/>
      <c r="C6" s="45" t="s">
        <v>69</v>
      </c>
      <c r="D6" s="45" t="s">
        <v>70</v>
      </c>
      <c r="E6" s="45" t="s">
        <v>71</v>
      </c>
      <c r="F6" s="45" t="s">
        <v>69</v>
      </c>
      <c r="G6" s="45" t="s">
        <v>70</v>
      </c>
      <c r="H6" s="46" t="s">
        <v>71</v>
      </c>
    </row>
    <row r="7" spans="1:8">
      <c r="A7" s="47"/>
      <c r="B7" s="225" t="s">
        <v>192</v>
      </c>
      <c r="C7" s="48"/>
      <c r="D7" s="48"/>
      <c r="E7" s="48"/>
      <c r="F7" s="48"/>
      <c r="G7" s="48"/>
      <c r="H7" s="49"/>
    </row>
    <row r="8" spans="1:8" ht="13.8">
      <c r="A8" s="47">
        <v>1</v>
      </c>
      <c r="B8" s="50" t="s">
        <v>191</v>
      </c>
      <c r="C8" s="627">
        <v>938612</v>
      </c>
      <c r="D8" s="627">
        <v>-111905</v>
      </c>
      <c r="E8" s="617">
        <v>826707</v>
      </c>
      <c r="F8" s="627">
        <v>3495513</v>
      </c>
      <c r="G8" s="627">
        <v>-760338</v>
      </c>
      <c r="H8" s="628">
        <v>2735175</v>
      </c>
    </row>
    <row r="9" spans="1:8" ht="13.8">
      <c r="A9" s="47">
        <v>2</v>
      </c>
      <c r="B9" s="50" t="s">
        <v>190</v>
      </c>
      <c r="C9" s="629">
        <v>39358120</v>
      </c>
      <c r="D9" s="629">
        <v>16982955.999999996</v>
      </c>
      <c r="E9" s="617">
        <v>56341076</v>
      </c>
      <c r="F9" s="629">
        <v>116365665</v>
      </c>
      <c r="G9" s="629">
        <v>40357976</v>
      </c>
      <c r="H9" s="628">
        <v>156723641</v>
      </c>
    </row>
    <row r="10" spans="1:8" ht="13.8">
      <c r="A10" s="47">
        <v>2.1</v>
      </c>
      <c r="B10" s="51" t="s">
        <v>189</v>
      </c>
      <c r="C10" s="627">
        <v>0</v>
      </c>
      <c r="D10" s="627">
        <v>0</v>
      </c>
      <c r="E10" s="617">
        <v>0</v>
      </c>
      <c r="F10" s="627">
        <v>0</v>
      </c>
      <c r="G10" s="627">
        <v>0</v>
      </c>
      <c r="H10" s="628">
        <v>0</v>
      </c>
    </row>
    <row r="11" spans="1:8" ht="13.8">
      <c r="A11" s="47">
        <v>2.2000000000000002</v>
      </c>
      <c r="B11" s="51" t="s">
        <v>188</v>
      </c>
      <c r="C11" s="627">
        <v>167715.69</v>
      </c>
      <c r="D11" s="627">
        <v>65599.260000000009</v>
      </c>
      <c r="E11" s="617">
        <v>233314.95</v>
      </c>
      <c r="F11" s="627">
        <v>951768.68000000028</v>
      </c>
      <c r="G11" s="627">
        <v>741766.23</v>
      </c>
      <c r="H11" s="628">
        <v>1693534.9100000001</v>
      </c>
    </row>
    <row r="12" spans="1:8" ht="13.8">
      <c r="A12" s="47">
        <v>2.2999999999999998</v>
      </c>
      <c r="B12" s="51" t="s">
        <v>187</v>
      </c>
      <c r="C12" s="627">
        <v>0</v>
      </c>
      <c r="D12" s="627">
        <v>162.22999999999999</v>
      </c>
      <c r="E12" s="617">
        <v>162.22999999999999</v>
      </c>
      <c r="F12" s="627">
        <v>0</v>
      </c>
      <c r="G12" s="627">
        <v>87689.14</v>
      </c>
      <c r="H12" s="628">
        <v>87689.14</v>
      </c>
    </row>
    <row r="13" spans="1:8" ht="13.8">
      <c r="A13" s="47">
        <v>2.4</v>
      </c>
      <c r="B13" s="51" t="s">
        <v>186</v>
      </c>
      <c r="C13" s="627">
        <v>4194.1399999999994</v>
      </c>
      <c r="D13" s="627">
        <v>4750.7700000000004</v>
      </c>
      <c r="E13" s="617">
        <v>8944.91</v>
      </c>
      <c r="F13" s="627">
        <v>541250.82999999996</v>
      </c>
      <c r="G13" s="627">
        <v>23265.729999999996</v>
      </c>
      <c r="H13" s="628">
        <v>564516.55999999994</v>
      </c>
    </row>
    <row r="14" spans="1:8" ht="13.8">
      <c r="A14" s="47">
        <v>2.5</v>
      </c>
      <c r="B14" s="51" t="s">
        <v>185</v>
      </c>
      <c r="C14" s="627">
        <v>0</v>
      </c>
      <c r="D14" s="627">
        <v>0</v>
      </c>
      <c r="E14" s="617">
        <v>0</v>
      </c>
      <c r="F14" s="627">
        <v>34371.910000000003</v>
      </c>
      <c r="G14" s="627">
        <v>56797.919999999998</v>
      </c>
      <c r="H14" s="628">
        <v>91169.83</v>
      </c>
    </row>
    <row r="15" spans="1:8" ht="13.8">
      <c r="A15" s="47">
        <v>2.6</v>
      </c>
      <c r="B15" s="51" t="s">
        <v>184</v>
      </c>
      <c r="C15" s="627">
        <v>46641.65</v>
      </c>
      <c r="D15" s="627">
        <v>2155.5500000000002</v>
      </c>
      <c r="E15" s="617">
        <v>48797.200000000004</v>
      </c>
      <c r="F15" s="627">
        <v>127147.74999999999</v>
      </c>
      <c r="G15" s="627">
        <v>-305403.90999999997</v>
      </c>
      <c r="H15" s="628">
        <v>-178256.15999999997</v>
      </c>
    </row>
    <row r="16" spans="1:8" ht="13.8">
      <c r="A16" s="47">
        <v>2.7</v>
      </c>
      <c r="B16" s="51" t="s">
        <v>183</v>
      </c>
      <c r="C16" s="627">
        <v>0</v>
      </c>
      <c r="D16" s="627">
        <v>18615.099999999999</v>
      </c>
      <c r="E16" s="617">
        <v>18615.099999999999</v>
      </c>
      <c r="F16" s="627">
        <v>10748.13</v>
      </c>
      <c r="G16" s="627">
        <v>27430.190000000002</v>
      </c>
      <c r="H16" s="628">
        <v>38178.32</v>
      </c>
    </row>
    <row r="17" spans="1:8" ht="13.8">
      <c r="A17" s="47">
        <v>2.8</v>
      </c>
      <c r="B17" s="51" t="s">
        <v>182</v>
      </c>
      <c r="C17" s="627">
        <v>17144577</v>
      </c>
      <c r="D17" s="627">
        <v>1873795</v>
      </c>
      <c r="E17" s="617">
        <v>19018372</v>
      </c>
      <c r="F17" s="627">
        <v>69858842</v>
      </c>
      <c r="G17" s="627">
        <v>8361086</v>
      </c>
      <c r="H17" s="628">
        <v>78219928</v>
      </c>
    </row>
    <row r="18" spans="1:8" ht="13.8">
      <c r="A18" s="47">
        <v>2.9</v>
      </c>
      <c r="B18" s="51" t="s">
        <v>181</v>
      </c>
      <c r="C18" s="627">
        <v>21994991.520000003</v>
      </c>
      <c r="D18" s="627">
        <v>15017878.089999996</v>
      </c>
      <c r="E18" s="617">
        <v>37012869.609999999</v>
      </c>
      <c r="F18" s="627">
        <v>44841535.700000003</v>
      </c>
      <c r="G18" s="627">
        <v>31365344.700000003</v>
      </c>
      <c r="H18" s="628">
        <v>76206880.400000006</v>
      </c>
    </row>
    <row r="19" spans="1:8" ht="13.8">
      <c r="A19" s="47">
        <v>3</v>
      </c>
      <c r="B19" s="50" t="s">
        <v>180</v>
      </c>
      <c r="C19" s="627"/>
      <c r="D19" s="627"/>
      <c r="E19" s="617">
        <v>0</v>
      </c>
      <c r="F19" s="627"/>
      <c r="G19" s="627"/>
      <c r="H19" s="628">
        <v>0</v>
      </c>
    </row>
    <row r="20" spans="1:8" ht="13.8">
      <c r="A20" s="47">
        <v>4</v>
      </c>
      <c r="B20" s="50" t="s">
        <v>179</v>
      </c>
      <c r="C20" s="627">
        <v>3360777</v>
      </c>
      <c r="D20" s="627">
        <v>0</v>
      </c>
      <c r="E20" s="617">
        <v>3360777</v>
      </c>
      <c r="F20" s="627">
        <v>15680846</v>
      </c>
      <c r="G20" s="627">
        <v>0</v>
      </c>
      <c r="H20" s="628">
        <v>15680846</v>
      </c>
    </row>
    <row r="21" spans="1:8" ht="13.8">
      <c r="A21" s="47">
        <v>5</v>
      </c>
      <c r="B21" s="50" t="s">
        <v>178</v>
      </c>
      <c r="C21" s="627">
        <v>384019.08</v>
      </c>
      <c r="D21" s="627">
        <v>2312</v>
      </c>
      <c r="E21" s="617">
        <v>386331.08</v>
      </c>
      <c r="F21" s="627">
        <v>2124661.4000000004</v>
      </c>
      <c r="G21" s="627">
        <v>761</v>
      </c>
      <c r="H21" s="628">
        <v>2125422.4000000004</v>
      </c>
    </row>
    <row r="22" spans="1:8" ht="13.8">
      <c r="A22" s="47">
        <v>6</v>
      </c>
      <c r="B22" s="52" t="s">
        <v>177</v>
      </c>
      <c r="C22" s="629">
        <v>44041528.079999998</v>
      </c>
      <c r="D22" s="629">
        <v>16873362.999999996</v>
      </c>
      <c r="E22" s="617">
        <v>60914891.079999998</v>
      </c>
      <c r="F22" s="629">
        <v>137666685.40000001</v>
      </c>
      <c r="G22" s="629">
        <v>39598399</v>
      </c>
      <c r="H22" s="628">
        <v>177265084.40000001</v>
      </c>
    </row>
    <row r="23" spans="1:8" ht="13.8">
      <c r="A23" s="47"/>
      <c r="B23" s="225" t="s">
        <v>176</v>
      </c>
      <c r="C23" s="627"/>
      <c r="D23" s="627"/>
      <c r="E23" s="616"/>
      <c r="F23" s="627"/>
      <c r="G23" s="627"/>
      <c r="H23" s="630"/>
    </row>
    <row r="24" spans="1:8" ht="13.8">
      <c r="A24" s="47">
        <v>7</v>
      </c>
      <c r="B24" s="50" t="s">
        <v>175</v>
      </c>
      <c r="C24" s="627">
        <v>3052150.63</v>
      </c>
      <c r="D24" s="627">
        <v>374604.73000000004</v>
      </c>
      <c r="E24" s="617">
        <v>3426755.36</v>
      </c>
      <c r="F24" s="627">
        <v>17163803.669999998</v>
      </c>
      <c r="G24" s="627">
        <v>3033487.11</v>
      </c>
      <c r="H24" s="628">
        <v>20197290.779999997</v>
      </c>
    </row>
    <row r="25" spans="1:8" ht="13.8">
      <c r="A25" s="47">
        <v>8</v>
      </c>
      <c r="B25" s="50" t="s">
        <v>174</v>
      </c>
      <c r="C25" s="627">
        <v>8785389.370000001</v>
      </c>
      <c r="D25" s="627">
        <v>1697568.27</v>
      </c>
      <c r="E25" s="617">
        <v>10482957.640000001</v>
      </c>
      <c r="F25" s="627">
        <v>44081376.329999998</v>
      </c>
      <c r="G25" s="627">
        <v>10805484.889999999</v>
      </c>
      <c r="H25" s="628">
        <v>54886861.219999999</v>
      </c>
    </row>
    <row r="26" spans="1:8" ht="13.8">
      <c r="A26" s="47">
        <v>9</v>
      </c>
      <c r="B26" s="50" t="s">
        <v>173</v>
      </c>
      <c r="C26" s="627">
        <v>405156</v>
      </c>
      <c r="D26" s="627">
        <v>95793</v>
      </c>
      <c r="E26" s="617">
        <v>500949</v>
      </c>
      <c r="F26" s="627">
        <v>590667</v>
      </c>
      <c r="G26" s="627">
        <v>364085</v>
      </c>
      <c r="H26" s="628">
        <v>954752</v>
      </c>
    </row>
    <row r="27" spans="1:8" ht="13.8">
      <c r="A27" s="47">
        <v>10</v>
      </c>
      <c r="B27" s="50" t="s">
        <v>172</v>
      </c>
      <c r="C27" s="627">
        <v>0</v>
      </c>
      <c r="D27" s="627">
        <v>0</v>
      </c>
      <c r="E27" s="617">
        <v>0</v>
      </c>
      <c r="F27" s="627">
        <v>0</v>
      </c>
      <c r="G27" s="627">
        <v>0</v>
      </c>
      <c r="H27" s="628">
        <v>0</v>
      </c>
    </row>
    <row r="28" spans="1:8" ht="13.8">
      <c r="A28" s="47">
        <v>11</v>
      </c>
      <c r="B28" s="50" t="s">
        <v>171</v>
      </c>
      <c r="C28" s="627">
        <v>2638744</v>
      </c>
      <c r="D28" s="627">
        <v>10432648</v>
      </c>
      <c r="E28" s="617">
        <v>13071392</v>
      </c>
      <c r="F28" s="627">
        <v>10893565</v>
      </c>
      <c r="G28" s="627">
        <v>9354252</v>
      </c>
      <c r="H28" s="628">
        <v>20247817</v>
      </c>
    </row>
    <row r="29" spans="1:8" ht="13.8">
      <c r="A29" s="47">
        <v>12</v>
      </c>
      <c r="B29" s="50" t="s">
        <v>170</v>
      </c>
      <c r="C29" s="627">
        <v>247922</v>
      </c>
      <c r="D29" s="627">
        <v>74138</v>
      </c>
      <c r="E29" s="617">
        <v>322060</v>
      </c>
      <c r="F29" s="627">
        <v>521851</v>
      </c>
      <c r="G29" s="627">
        <v>400638</v>
      </c>
      <c r="H29" s="628">
        <v>922489</v>
      </c>
    </row>
    <row r="30" spans="1:8" ht="13.8">
      <c r="A30" s="47">
        <v>13</v>
      </c>
      <c r="B30" s="53" t="s">
        <v>169</v>
      </c>
      <c r="C30" s="629">
        <v>15129362</v>
      </c>
      <c r="D30" s="629">
        <v>12674752</v>
      </c>
      <c r="E30" s="617">
        <v>27804114</v>
      </c>
      <c r="F30" s="629">
        <v>73251263</v>
      </c>
      <c r="G30" s="629">
        <v>23957947</v>
      </c>
      <c r="H30" s="628">
        <v>97209210</v>
      </c>
    </row>
    <row r="31" spans="1:8" ht="13.8">
      <c r="A31" s="47">
        <v>14</v>
      </c>
      <c r="B31" s="53" t="s">
        <v>168</v>
      </c>
      <c r="C31" s="629">
        <v>28912166.079999998</v>
      </c>
      <c r="D31" s="629">
        <v>4198610.9999999963</v>
      </c>
      <c r="E31" s="617">
        <v>33110777.079999994</v>
      </c>
      <c r="F31" s="629">
        <v>64415422.400000006</v>
      </c>
      <c r="G31" s="629">
        <v>15640452</v>
      </c>
      <c r="H31" s="628">
        <v>80055874.400000006</v>
      </c>
    </row>
    <row r="32" spans="1:8" ht="13.8">
      <c r="A32" s="47"/>
      <c r="B32" s="54"/>
      <c r="C32" s="631"/>
      <c r="D32" s="631"/>
      <c r="E32" s="631"/>
      <c r="F32" s="631"/>
      <c r="G32" s="631"/>
      <c r="H32" s="632"/>
    </row>
    <row r="33" spans="1:8" ht="13.8">
      <c r="A33" s="47"/>
      <c r="B33" s="54" t="s">
        <v>167</v>
      </c>
      <c r="C33" s="627"/>
      <c r="D33" s="627"/>
      <c r="E33" s="616"/>
      <c r="F33" s="627"/>
      <c r="G33" s="627"/>
      <c r="H33" s="630"/>
    </row>
    <row r="34" spans="1:8" ht="13.8">
      <c r="A34" s="47">
        <v>15</v>
      </c>
      <c r="B34" s="55" t="s">
        <v>166</v>
      </c>
      <c r="C34" s="633">
        <v>3734620.25</v>
      </c>
      <c r="D34" s="633">
        <v>1577898.78</v>
      </c>
      <c r="E34" s="617">
        <v>5312519.03</v>
      </c>
      <c r="F34" s="633">
        <v>13307190.310000001</v>
      </c>
      <c r="G34" s="633">
        <v>3089822.4000000004</v>
      </c>
      <c r="H34" s="628">
        <v>16397012.710000001</v>
      </c>
    </row>
    <row r="35" spans="1:8" ht="13.8">
      <c r="A35" s="47">
        <v>15.1</v>
      </c>
      <c r="B35" s="51" t="s">
        <v>165</v>
      </c>
      <c r="C35" s="627">
        <v>3644321.25</v>
      </c>
      <c r="D35" s="627">
        <v>1989337</v>
      </c>
      <c r="E35" s="617">
        <v>5633658.25</v>
      </c>
      <c r="F35" s="627">
        <v>15912938.310000001</v>
      </c>
      <c r="G35" s="627">
        <v>8213527</v>
      </c>
      <c r="H35" s="628">
        <v>24126465.310000002</v>
      </c>
    </row>
    <row r="36" spans="1:8" ht="13.8">
      <c r="A36" s="47">
        <v>15.2</v>
      </c>
      <c r="B36" s="51" t="s">
        <v>164</v>
      </c>
      <c r="C36" s="627">
        <v>-90299</v>
      </c>
      <c r="D36" s="627">
        <v>411438.22</v>
      </c>
      <c r="E36" s="617">
        <v>321139.21999999997</v>
      </c>
      <c r="F36" s="627">
        <v>2605748</v>
      </c>
      <c r="G36" s="627">
        <v>5123704.5999999996</v>
      </c>
      <c r="H36" s="628">
        <v>7729452.5999999996</v>
      </c>
    </row>
    <row r="37" spans="1:8" ht="13.8">
      <c r="A37" s="47">
        <v>16</v>
      </c>
      <c r="B37" s="50" t="s">
        <v>163</v>
      </c>
      <c r="C37" s="627">
        <v>0</v>
      </c>
      <c r="D37" s="627">
        <v>0</v>
      </c>
      <c r="E37" s="617">
        <v>0</v>
      </c>
      <c r="F37" s="627">
        <v>0</v>
      </c>
      <c r="G37" s="627">
        <v>0</v>
      </c>
      <c r="H37" s="628">
        <v>0</v>
      </c>
    </row>
    <row r="38" spans="1:8" ht="13.8">
      <c r="A38" s="47">
        <v>17</v>
      </c>
      <c r="B38" s="50" t="s">
        <v>162</v>
      </c>
      <c r="C38" s="627">
        <v>0</v>
      </c>
      <c r="D38" s="627">
        <v>0</v>
      </c>
      <c r="E38" s="617">
        <v>0</v>
      </c>
      <c r="F38" s="627">
        <v>0</v>
      </c>
      <c r="G38" s="627">
        <v>0</v>
      </c>
      <c r="H38" s="628">
        <v>0</v>
      </c>
    </row>
    <row r="39" spans="1:8" ht="13.8">
      <c r="A39" s="47">
        <v>18</v>
      </c>
      <c r="B39" s="50" t="s">
        <v>161</v>
      </c>
      <c r="C39" s="627">
        <v>-1302073</v>
      </c>
      <c r="D39" s="627">
        <v>0</v>
      </c>
      <c r="E39" s="617">
        <v>-1302073</v>
      </c>
      <c r="F39" s="627">
        <v>0</v>
      </c>
      <c r="G39" s="627">
        <v>0</v>
      </c>
      <c r="H39" s="628">
        <v>0</v>
      </c>
    </row>
    <row r="40" spans="1:8" ht="13.8">
      <c r="A40" s="47">
        <v>19</v>
      </c>
      <c r="B40" s="50" t="s">
        <v>160</v>
      </c>
      <c r="C40" s="627">
        <v>-26713824</v>
      </c>
      <c r="D40" s="627">
        <v>0</v>
      </c>
      <c r="E40" s="617">
        <v>-26713824</v>
      </c>
      <c r="F40" s="627">
        <v>18240376</v>
      </c>
      <c r="G40" s="627">
        <v>0</v>
      </c>
      <c r="H40" s="628">
        <v>18240376</v>
      </c>
    </row>
    <row r="41" spans="1:8" ht="13.8">
      <c r="A41" s="47">
        <v>20</v>
      </c>
      <c r="B41" s="50" t="s">
        <v>159</v>
      </c>
      <c r="C41" s="627">
        <v>-21813512</v>
      </c>
      <c r="D41" s="627">
        <v>0</v>
      </c>
      <c r="E41" s="617">
        <v>-21813512</v>
      </c>
      <c r="F41" s="627">
        <v>-6124019</v>
      </c>
      <c r="G41" s="627">
        <v>0</v>
      </c>
      <c r="H41" s="628">
        <v>-6124019</v>
      </c>
    </row>
    <row r="42" spans="1:8" ht="13.8">
      <c r="A42" s="47">
        <v>21</v>
      </c>
      <c r="B42" s="50" t="s">
        <v>158</v>
      </c>
      <c r="C42" s="627">
        <v>1849631</v>
      </c>
      <c r="D42" s="627">
        <v>0</v>
      </c>
      <c r="E42" s="617">
        <v>1849631</v>
      </c>
      <c r="F42" s="627">
        <v>906119</v>
      </c>
      <c r="G42" s="627">
        <v>0</v>
      </c>
      <c r="H42" s="628">
        <v>906119</v>
      </c>
    </row>
    <row r="43" spans="1:8" ht="13.8">
      <c r="A43" s="47">
        <v>22</v>
      </c>
      <c r="B43" s="50" t="s">
        <v>157</v>
      </c>
      <c r="C43" s="627">
        <v>892242.67</v>
      </c>
      <c r="D43" s="627">
        <v>0</v>
      </c>
      <c r="E43" s="617">
        <v>892242.67</v>
      </c>
      <c r="F43" s="627">
        <v>243310.01</v>
      </c>
      <c r="G43" s="627">
        <v>0</v>
      </c>
      <c r="H43" s="628">
        <v>243310.01</v>
      </c>
    </row>
    <row r="44" spans="1:8" ht="13.8">
      <c r="A44" s="47">
        <v>23</v>
      </c>
      <c r="B44" s="50" t="s">
        <v>156</v>
      </c>
      <c r="C44" s="627">
        <v>1820358</v>
      </c>
      <c r="D44" s="627">
        <v>594995</v>
      </c>
      <c r="E44" s="617">
        <v>2415353</v>
      </c>
      <c r="F44" s="627">
        <v>3937678.28</v>
      </c>
      <c r="G44" s="627">
        <v>1289779</v>
      </c>
      <c r="H44" s="628">
        <v>5227457.2799999993</v>
      </c>
    </row>
    <row r="45" spans="1:8" ht="13.8">
      <c r="A45" s="47">
        <v>24</v>
      </c>
      <c r="B45" s="53" t="s">
        <v>271</v>
      </c>
      <c r="C45" s="629">
        <v>-41532557.079999998</v>
      </c>
      <c r="D45" s="629">
        <v>2172893.7800000003</v>
      </c>
      <c r="E45" s="617">
        <v>-39359663.299999997</v>
      </c>
      <c r="F45" s="629">
        <v>30510654.600000005</v>
      </c>
      <c r="G45" s="629">
        <v>4379601.4000000004</v>
      </c>
      <c r="H45" s="628">
        <v>34890256.000000007</v>
      </c>
    </row>
    <row r="46" spans="1:8" ht="13.8">
      <c r="A46" s="47"/>
      <c r="B46" s="225" t="s">
        <v>155</v>
      </c>
      <c r="C46" s="627"/>
      <c r="D46" s="627"/>
      <c r="E46" s="627"/>
      <c r="F46" s="627"/>
      <c r="G46" s="627"/>
      <c r="H46" s="634"/>
    </row>
    <row r="47" spans="1:8" ht="13.8">
      <c r="A47" s="47">
        <v>25</v>
      </c>
      <c r="B47" s="50" t="s">
        <v>154</v>
      </c>
      <c r="C47" s="627">
        <v>898909</v>
      </c>
      <c r="D47" s="627">
        <v>584270.78</v>
      </c>
      <c r="E47" s="617">
        <v>1483179.78</v>
      </c>
      <c r="F47" s="627">
        <v>1991000</v>
      </c>
      <c r="G47" s="627">
        <v>2775354.4</v>
      </c>
      <c r="H47" s="628">
        <v>4766354.4000000004</v>
      </c>
    </row>
    <row r="48" spans="1:8" ht="13.8">
      <c r="A48" s="47">
        <v>26</v>
      </c>
      <c r="B48" s="50" t="s">
        <v>153</v>
      </c>
      <c r="C48" s="627">
        <v>3876322</v>
      </c>
      <c r="D48" s="627">
        <v>396183</v>
      </c>
      <c r="E48" s="617">
        <v>4272505</v>
      </c>
      <c r="F48" s="627">
        <v>6859365</v>
      </c>
      <c r="G48" s="627">
        <v>1386896</v>
      </c>
      <c r="H48" s="628">
        <v>8246261</v>
      </c>
    </row>
    <row r="49" spans="1:8" ht="13.8">
      <c r="A49" s="47">
        <v>27</v>
      </c>
      <c r="B49" s="50" t="s">
        <v>152</v>
      </c>
      <c r="C49" s="627">
        <v>17482769</v>
      </c>
      <c r="D49" s="627">
        <v>0</v>
      </c>
      <c r="E49" s="617">
        <v>17482769</v>
      </c>
      <c r="F49" s="627">
        <v>39994537</v>
      </c>
      <c r="G49" s="627">
        <v>0</v>
      </c>
      <c r="H49" s="628">
        <v>39994537</v>
      </c>
    </row>
    <row r="50" spans="1:8" ht="13.8">
      <c r="A50" s="47">
        <v>28</v>
      </c>
      <c r="B50" s="50" t="s">
        <v>151</v>
      </c>
      <c r="C50" s="627">
        <v>241782</v>
      </c>
      <c r="D50" s="627">
        <v>0</v>
      </c>
      <c r="E50" s="617">
        <v>241782</v>
      </c>
      <c r="F50" s="627">
        <v>646832</v>
      </c>
      <c r="G50" s="627">
        <v>0</v>
      </c>
      <c r="H50" s="628">
        <v>646832</v>
      </c>
    </row>
    <row r="51" spans="1:8" ht="13.8">
      <c r="A51" s="47">
        <v>29</v>
      </c>
      <c r="B51" s="50" t="s">
        <v>150</v>
      </c>
      <c r="C51" s="627">
        <v>5578143</v>
      </c>
      <c r="D51" s="627">
        <v>0</v>
      </c>
      <c r="E51" s="617">
        <v>5578143</v>
      </c>
      <c r="F51" s="627">
        <v>8555278</v>
      </c>
      <c r="G51" s="627">
        <v>0</v>
      </c>
      <c r="H51" s="628">
        <v>8555278</v>
      </c>
    </row>
    <row r="52" spans="1:8" ht="13.8">
      <c r="A52" s="47">
        <v>30</v>
      </c>
      <c r="B52" s="50" t="s">
        <v>149</v>
      </c>
      <c r="C52" s="627">
        <v>83821827</v>
      </c>
      <c r="D52" s="627">
        <v>-40761</v>
      </c>
      <c r="E52" s="617">
        <v>83781066</v>
      </c>
      <c r="F52" s="627">
        <v>7147821</v>
      </c>
      <c r="G52" s="627">
        <v>166637</v>
      </c>
      <c r="H52" s="628">
        <v>7314458</v>
      </c>
    </row>
    <row r="53" spans="1:8" ht="13.8">
      <c r="A53" s="47">
        <v>31</v>
      </c>
      <c r="B53" s="53" t="s">
        <v>272</v>
      </c>
      <c r="C53" s="629">
        <v>111899752</v>
      </c>
      <c r="D53" s="629">
        <v>939692.78</v>
      </c>
      <c r="E53" s="617">
        <v>112839444.78</v>
      </c>
      <c r="F53" s="629">
        <v>65194833</v>
      </c>
      <c r="G53" s="629">
        <v>4328887.4000000004</v>
      </c>
      <c r="H53" s="628">
        <v>69523720.400000006</v>
      </c>
    </row>
    <row r="54" spans="1:8" ht="13.8">
      <c r="A54" s="47">
        <v>32</v>
      </c>
      <c r="B54" s="53" t="s">
        <v>273</v>
      </c>
      <c r="C54" s="629">
        <v>-153432309.07999998</v>
      </c>
      <c r="D54" s="629">
        <v>1233201.0000000002</v>
      </c>
      <c r="E54" s="617">
        <v>-152199108.07999998</v>
      </c>
      <c r="F54" s="629">
        <v>-34684178.399999991</v>
      </c>
      <c r="G54" s="629">
        <v>50714</v>
      </c>
      <c r="H54" s="628">
        <v>-34633464.399999991</v>
      </c>
    </row>
    <row r="55" spans="1:8" ht="13.8">
      <c r="A55" s="47"/>
      <c r="B55" s="54"/>
      <c r="C55" s="631"/>
      <c r="D55" s="631"/>
      <c r="E55" s="631"/>
      <c r="F55" s="631"/>
      <c r="G55" s="631"/>
      <c r="H55" s="632"/>
    </row>
    <row r="56" spans="1:8" ht="13.8">
      <c r="A56" s="47">
        <v>33</v>
      </c>
      <c r="B56" s="53" t="s">
        <v>148</v>
      </c>
      <c r="C56" s="629">
        <v>-124520142.99999999</v>
      </c>
      <c r="D56" s="629">
        <v>5431811.9999999963</v>
      </c>
      <c r="E56" s="617">
        <v>-119088330.99999999</v>
      </c>
      <c r="F56" s="629">
        <v>29731244.000000015</v>
      </c>
      <c r="G56" s="629">
        <v>15691166</v>
      </c>
      <c r="H56" s="628">
        <v>45422410.000000015</v>
      </c>
    </row>
    <row r="57" spans="1:8" ht="13.8">
      <c r="A57" s="47"/>
      <c r="B57" s="54"/>
      <c r="C57" s="631"/>
      <c r="D57" s="631"/>
      <c r="E57" s="631"/>
      <c r="F57" s="631"/>
      <c r="G57" s="631"/>
      <c r="H57" s="632"/>
    </row>
    <row r="58" spans="1:8" ht="13.8">
      <c r="A58" s="47">
        <v>34</v>
      </c>
      <c r="B58" s="50" t="s">
        <v>147</v>
      </c>
      <c r="C58" s="627">
        <v>-66372498</v>
      </c>
      <c r="D58" s="635">
        <v>-2865972</v>
      </c>
      <c r="E58" s="617">
        <v>-69238470</v>
      </c>
      <c r="F58" s="627">
        <v>-2019616</v>
      </c>
      <c r="G58" s="635">
        <v>113723</v>
      </c>
      <c r="H58" s="628">
        <v>-1905893</v>
      </c>
    </row>
    <row r="59" spans="1:8" s="226" customFormat="1" ht="13.8">
      <c r="A59" s="47">
        <v>35</v>
      </c>
      <c r="B59" s="50" t="s">
        <v>146</v>
      </c>
      <c r="C59" s="635">
        <v>-572860</v>
      </c>
      <c r="D59" s="635" t="s">
        <v>757</v>
      </c>
      <c r="E59" s="636">
        <v>-572860</v>
      </c>
      <c r="F59" s="637">
        <v>0</v>
      </c>
      <c r="G59" s="635" t="s">
        <v>757</v>
      </c>
      <c r="H59" s="638">
        <v>0</v>
      </c>
    </row>
    <row r="60" spans="1:8" ht="13.8">
      <c r="A60" s="47">
        <v>36</v>
      </c>
      <c r="B60" s="50" t="s">
        <v>145</v>
      </c>
      <c r="C60" s="627">
        <v>413137</v>
      </c>
      <c r="D60" s="635">
        <v>-255618</v>
      </c>
      <c r="E60" s="617">
        <v>157519</v>
      </c>
      <c r="F60" s="627">
        <v>5695173</v>
      </c>
      <c r="G60" s="635">
        <v>249983</v>
      </c>
      <c r="H60" s="628">
        <v>5945156</v>
      </c>
    </row>
    <row r="61" spans="1:8" ht="13.8">
      <c r="A61" s="47">
        <v>37</v>
      </c>
      <c r="B61" s="53" t="s">
        <v>144</v>
      </c>
      <c r="C61" s="629">
        <v>-66532221</v>
      </c>
      <c r="D61" s="629">
        <v>-3121590</v>
      </c>
      <c r="E61" s="617">
        <v>-69653811</v>
      </c>
      <c r="F61" s="629">
        <v>3675557</v>
      </c>
      <c r="G61" s="629">
        <v>363706</v>
      </c>
      <c r="H61" s="628">
        <v>4039263</v>
      </c>
    </row>
    <row r="62" spans="1:8" ht="13.8">
      <c r="A62" s="47"/>
      <c r="B62" s="56"/>
      <c r="C62" s="627"/>
      <c r="D62" s="627"/>
      <c r="E62" s="627"/>
      <c r="F62" s="627"/>
      <c r="G62" s="627"/>
      <c r="H62" s="634"/>
    </row>
    <row r="63" spans="1:8" ht="13.8">
      <c r="A63" s="47">
        <v>38</v>
      </c>
      <c r="B63" s="57" t="s">
        <v>143</v>
      </c>
      <c r="C63" s="629">
        <v>-57987921.999999985</v>
      </c>
      <c r="D63" s="629">
        <v>8553401.9999999963</v>
      </c>
      <c r="E63" s="617">
        <v>-49434519.999999985</v>
      </c>
      <c r="F63" s="629">
        <v>26055687.000000015</v>
      </c>
      <c r="G63" s="629">
        <v>15327460</v>
      </c>
      <c r="H63" s="628">
        <v>41383147.000000015</v>
      </c>
    </row>
    <row r="64" spans="1:8" ht="13.8">
      <c r="A64" s="43">
        <v>39</v>
      </c>
      <c r="B64" s="50" t="s">
        <v>142</v>
      </c>
      <c r="C64" s="639">
        <v>1869219</v>
      </c>
      <c r="D64" s="639">
        <v>0</v>
      </c>
      <c r="E64" s="617">
        <v>1869219</v>
      </c>
      <c r="F64" s="639">
        <v>3553480</v>
      </c>
      <c r="G64" s="639">
        <v>0</v>
      </c>
      <c r="H64" s="628">
        <v>3553480</v>
      </c>
    </row>
    <row r="65" spans="1:8" ht="13.8">
      <c r="A65" s="47">
        <v>40</v>
      </c>
      <c r="B65" s="53" t="s">
        <v>141</v>
      </c>
      <c r="C65" s="629">
        <v>-59857140.999999985</v>
      </c>
      <c r="D65" s="629">
        <v>8553401.9999999963</v>
      </c>
      <c r="E65" s="617">
        <v>-51303738.999999985</v>
      </c>
      <c r="F65" s="629">
        <v>22502207.000000015</v>
      </c>
      <c r="G65" s="629">
        <v>15327460</v>
      </c>
      <c r="H65" s="628">
        <v>37829667.000000015</v>
      </c>
    </row>
    <row r="66" spans="1:8" ht="13.8">
      <c r="A66" s="43">
        <v>41</v>
      </c>
      <c r="B66" s="50" t="s">
        <v>140</v>
      </c>
      <c r="C66" s="639">
        <v>0</v>
      </c>
      <c r="D66" s="639"/>
      <c r="E66" s="617">
        <v>0</v>
      </c>
      <c r="F66" s="639">
        <v>0</v>
      </c>
      <c r="G66" s="639"/>
      <c r="H66" s="628">
        <v>0</v>
      </c>
    </row>
    <row r="67" spans="1:8" ht="14.4" thickBot="1">
      <c r="A67" s="58">
        <v>42</v>
      </c>
      <c r="B67" s="59" t="s">
        <v>139</v>
      </c>
      <c r="C67" s="640">
        <v>-59857140.999999985</v>
      </c>
      <c r="D67" s="640">
        <v>8553401.9999999963</v>
      </c>
      <c r="E67" s="625">
        <v>-51303738.999999985</v>
      </c>
      <c r="F67" s="640">
        <v>22502207.000000015</v>
      </c>
      <c r="G67" s="640">
        <v>15327460</v>
      </c>
      <c r="H67" s="641">
        <v>37829667.000000015</v>
      </c>
    </row>
  </sheetData>
  <mergeCells count="2">
    <mergeCell ref="C5:E5"/>
    <mergeCell ref="F5:H5"/>
  </mergeCells>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70" zoomScaleNormal="70" workbookViewId="0">
      <selection activeCell="C7" sqref="C7:H52"/>
    </sheetView>
  </sheetViews>
  <sheetFormatPr defaultColWidth="9.109375" defaultRowHeight="13.8"/>
  <cols>
    <col min="1" max="1" width="9.5546875" style="5" bestFit="1" customWidth="1"/>
    <col min="2" max="2" width="72.33203125" style="5" customWidth="1"/>
    <col min="3" max="3" width="12.6640625" style="5" customWidth="1"/>
    <col min="4" max="5" width="13.5546875" style="5" customWidth="1"/>
    <col min="6" max="6" width="12.6640625" style="5" customWidth="1"/>
    <col min="7" max="8" width="14.44140625" style="5" bestFit="1" customWidth="1"/>
    <col min="9" max="16384" width="9.109375" style="5"/>
  </cols>
  <sheetData>
    <row r="1" spans="1:8">
      <c r="A1" s="2" t="s">
        <v>30</v>
      </c>
      <c r="B1" s="3" t="str">
        <f>'Info '!C2</f>
        <v>JSC "VTB Bank (Georgia)"</v>
      </c>
    </row>
    <row r="2" spans="1:8">
      <c r="A2" s="2" t="s">
        <v>31</v>
      </c>
      <c r="B2" s="430">
        <f>'1. key ratios '!B2</f>
        <v>44926</v>
      </c>
    </row>
    <row r="3" spans="1:8">
      <c r="A3" s="4"/>
    </row>
    <row r="4" spans="1:8" ht="14.4" thickBot="1">
      <c r="A4" s="4" t="s">
        <v>74</v>
      </c>
      <c r="B4" s="4"/>
      <c r="C4" s="204"/>
      <c r="D4" s="204"/>
      <c r="E4" s="204"/>
      <c r="F4" s="205"/>
      <c r="G4" s="205"/>
      <c r="H4" s="206" t="s">
        <v>73</v>
      </c>
    </row>
    <row r="5" spans="1:8">
      <c r="A5" s="695" t="s">
        <v>6</v>
      </c>
      <c r="B5" s="697" t="s">
        <v>338</v>
      </c>
      <c r="C5" s="691" t="s">
        <v>68</v>
      </c>
      <c r="D5" s="692"/>
      <c r="E5" s="693"/>
      <c r="F5" s="691" t="s">
        <v>72</v>
      </c>
      <c r="G5" s="692"/>
      <c r="H5" s="694"/>
    </row>
    <row r="6" spans="1:8">
      <c r="A6" s="696"/>
      <c r="B6" s="698"/>
      <c r="C6" s="26" t="s">
        <v>285</v>
      </c>
      <c r="D6" s="26" t="s">
        <v>120</v>
      </c>
      <c r="E6" s="26" t="s">
        <v>107</v>
      </c>
      <c r="F6" s="26" t="s">
        <v>285</v>
      </c>
      <c r="G6" s="26" t="s">
        <v>120</v>
      </c>
      <c r="H6" s="27" t="s">
        <v>107</v>
      </c>
    </row>
    <row r="7" spans="1:8" s="15" customFormat="1">
      <c r="A7" s="207">
        <v>1</v>
      </c>
      <c r="B7" s="208" t="s">
        <v>372</v>
      </c>
      <c r="C7" s="29">
        <v>16476840</v>
      </c>
      <c r="D7" s="29">
        <v>18823943</v>
      </c>
      <c r="E7" s="209">
        <v>35300783</v>
      </c>
      <c r="F7" s="29">
        <v>98566895</v>
      </c>
      <c r="G7" s="29">
        <v>104099610</v>
      </c>
      <c r="H7" s="30">
        <v>202666505</v>
      </c>
    </row>
    <row r="8" spans="1:8" s="15" customFormat="1">
      <c r="A8" s="207">
        <v>1.1000000000000001</v>
      </c>
      <c r="B8" s="261" t="s">
        <v>303</v>
      </c>
      <c r="C8" s="29">
        <v>3329232</v>
      </c>
      <c r="D8" s="29">
        <v>7935069</v>
      </c>
      <c r="E8" s="209">
        <v>11264301</v>
      </c>
      <c r="F8" s="29">
        <v>36631851</v>
      </c>
      <c r="G8" s="29">
        <v>42780218</v>
      </c>
      <c r="H8" s="30">
        <v>79412069</v>
      </c>
    </row>
    <row r="9" spans="1:8" s="15" customFormat="1">
      <c r="A9" s="207">
        <v>1.2</v>
      </c>
      <c r="B9" s="261" t="s">
        <v>304</v>
      </c>
      <c r="C9" s="29">
        <v>0</v>
      </c>
      <c r="D9" s="29">
        <v>0</v>
      </c>
      <c r="E9" s="209">
        <v>0</v>
      </c>
      <c r="F9" s="29">
        <v>0</v>
      </c>
      <c r="G9" s="29">
        <v>2843751.68</v>
      </c>
      <c r="H9" s="30">
        <v>2843751.68</v>
      </c>
    </row>
    <row r="10" spans="1:8" s="15" customFormat="1">
      <c r="A10" s="207">
        <v>1.3</v>
      </c>
      <c r="B10" s="261" t="s">
        <v>305</v>
      </c>
      <c r="C10" s="29">
        <v>13147608</v>
      </c>
      <c r="D10" s="29">
        <v>10888874</v>
      </c>
      <c r="E10" s="209">
        <v>24036482</v>
      </c>
      <c r="F10" s="29">
        <v>61935044</v>
      </c>
      <c r="G10" s="29">
        <v>58475640.32</v>
      </c>
      <c r="H10" s="30">
        <v>120410684.31999999</v>
      </c>
    </row>
    <row r="11" spans="1:8" s="15" customFormat="1">
      <c r="A11" s="207">
        <v>1.4</v>
      </c>
      <c r="B11" s="261" t="s">
        <v>286</v>
      </c>
      <c r="C11" s="29">
        <v>47145</v>
      </c>
      <c r="D11" s="29">
        <v>0</v>
      </c>
      <c r="E11" s="209">
        <v>47145</v>
      </c>
      <c r="F11" s="29">
        <v>47145</v>
      </c>
      <c r="G11" s="29">
        <v>0</v>
      </c>
      <c r="H11" s="30">
        <v>47145</v>
      </c>
    </row>
    <row r="12" spans="1:8" s="15" customFormat="1" ht="29.25" customHeight="1">
      <c r="A12" s="207">
        <v>2</v>
      </c>
      <c r="B12" s="211" t="s">
        <v>307</v>
      </c>
      <c r="C12" s="29">
        <v>0</v>
      </c>
      <c r="D12" s="29">
        <v>0</v>
      </c>
      <c r="E12" s="209">
        <v>0</v>
      </c>
      <c r="F12" s="29">
        <v>0</v>
      </c>
      <c r="G12" s="29">
        <v>0</v>
      </c>
      <c r="H12" s="30">
        <v>0</v>
      </c>
    </row>
    <row r="13" spans="1:8" s="15" customFormat="1" ht="19.95" customHeight="1">
      <c r="A13" s="207">
        <v>3</v>
      </c>
      <c r="B13" s="211" t="s">
        <v>306</v>
      </c>
      <c r="C13" s="29">
        <v>0</v>
      </c>
      <c r="D13" s="29">
        <v>0</v>
      </c>
      <c r="E13" s="209">
        <v>0</v>
      </c>
      <c r="F13" s="29">
        <v>112586000</v>
      </c>
      <c r="G13" s="29">
        <v>0</v>
      </c>
      <c r="H13" s="30">
        <v>112586000</v>
      </c>
    </row>
    <row r="14" spans="1:8" s="15" customFormat="1">
      <c r="A14" s="207">
        <v>3.1</v>
      </c>
      <c r="B14" s="262" t="s">
        <v>287</v>
      </c>
      <c r="C14" s="29">
        <v>0</v>
      </c>
      <c r="D14" s="29">
        <v>0</v>
      </c>
      <c r="E14" s="209">
        <v>0</v>
      </c>
      <c r="F14" s="29">
        <v>112586000</v>
      </c>
      <c r="G14" s="29">
        <v>0</v>
      </c>
      <c r="H14" s="30">
        <v>112586000</v>
      </c>
    </row>
    <row r="15" spans="1:8" s="15" customFormat="1">
      <c r="A15" s="207">
        <v>3.2</v>
      </c>
      <c r="B15" s="262" t="s">
        <v>288</v>
      </c>
      <c r="C15" s="29">
        <v>0</v>
      </c>
      <c r="D15" s="29">
        <v>0</v>
      </c>
      <c r="E15" s="209">
        <v>0</v>
      </c>
      <c r="F15" s="29">
        <v>0</v>
      </c>
      <c r="G15" s="29">
        <v>0</v>
      </c>
      <c r="H15" s="30">
        <v>0</v>
      </c>
    </row>
    <row r="16" spans="1:8" s="15" customFormat="1">
      <c r="A16" s="207">
        <v>4</v>
      </c>
      <c r="B16" s="265" t="s">
        <v>317</v>
      </c>
      <c r="C16" s="29">
        <v>76678560</v>
      </c>
      <c r="D16" s="29">
        <v>5009899621</v>
      </c>
      <c r="E16" s="209">
        <v>5086578181</v>
      </c>
      <c r="F16" s="29">
        <v>267174462</v>
      </c>
      <c r="G16" s="29">
        <v>39157140215</v>
      </c>
      <c r="H16" s="30">
        <v>39424314677</v>
      </c>
    </row>
    <row r="17" spans="1:8" s="15" customFormat="1">
      <c r="A17" s="207">
        <v>4.0999999999999996</v>
      </c>
      <c r="B17" s="262" t="s">
        <v>308</v>
      </c>
      <c r="C17" s="29">
        <v>76678560</v>
      </c>
      <c r="D17" s="29">
        <v>4955859621</v>
      </c>
      <c r="E17" s="209">
        <v>5032538181</v>
      </c>
      <c r="F17" s="29">
        <v>267174462</v>
      </c>
      <c r="G17" s="29">
        <v>39157039727.709999</v>
      </c>
      <c r="H17" s="30">
        <v>39424214189.709999</v>
      </c>
    </row>
    <row r="18" spans="1:8" s="15" customFormat="1">
      <c r="A18" s="207">
        <v>4.2</v>
      </c>
      <c r="B18" s="262" t="s">
        <v>302</v>
      </c>
      <c r="C18" s="29">
        <v>0</v>
      </c>
      <c r="D18" s="29">
        <v>54040000</v>
      </c>
      <c r="E18" s="209">
        <v>54040000</v>
      </c>
      <c r="F18" s="29">
        <v>0</v>
      </c>
      <c r="G18" s="29">
        <v>100487.29</v>
      </c>
      <c r="H18" s="30">
        <v>100487.29</v>
      </c>
    </row>
    <row r="19" spans="1:8" s="15" customFormat="1">
      <c r="A19" s="207">
        <v>5</v>
      </c>
      <c r="B19" s="211" t="s">
        <v>316</v>
      </c>
      <c r="C19" s="29">
        <v>31375483.390000001</v>
      </c>
      <c r="D19" s="29">
        <v>1874972458.4979</v>
      </c>
      <c r="E19" s="209">
        <v>1906347941.8879001</v>
      </c>
      <c r="F19" s="29">
        <v>186167263.38</v>
      </c>
      <c r="G19" s="29">
        <v>6872329884.073</v>
      </c>
      <c r="H19" s="30">
        <v>7058497147.4530001</v>
      </c>
    </row>
    <row r="20" spans="1:8" s="15" customFormat="1">
      <c r="A20" s="207">
        <v>5.0999999999999996</v>
      </c>
      <c r="B20" s="263" t="s">
        <v>291</v>
      </c>
      <c r="C20" s="29">
        <v>2739368.39</v>
      </c>
      <c r="D20" s="29">
        <v>837594.8628</v>
      </c>
      <c r="E20" s="209">
        <v>3576963.2527999999</v>
      </c>
      <c r="F20" s="29">
        <v>12887114.939999999</v>
      </c>
      <c r="G20" s="29">
        <v>45539914.100100003</v>
      </c>
      <c r="H20" s="30">
        <v>58427029.040100001</v>
      </c>
    </row>
    <row r="21" spans="1:8" s="15" customFormat="1">
      <c r="A21" s="207">
        <v>5.2</v>
      </c>
      <c r="B21" s="263" t="s">
        <v>290</v>
      </c>
      <c r="C21" s="29">
        <v>0</v>
      </c>
      <c r="D21" s="29">
        <v>82817.380799999999</v>
      </c>
      <c r="E21" s="209">
        <v>82817.380799999999</v>
      </c>
      <c r="F21" s="29">
        <v>1</v>
      </c>
      <c r="G21" s="29">
        <v>30410375.916999999</v>
      </c>
      <c r="H21" s="30">
        <v>30410376.916999999</v>
      </c>
    </row>
    <row r="22" spans="1:8" s="15" customFormat="1">
      <c r="A22" s="207">
        <v>5.3</v>
      </c>
      <c r="B22" s="263" t="s">
        <v>289</v>
      </c>
      <c r="C22" s="29">
        <v>23253400</v>
      </c>
      <c r="D22" s="29">
        <v>691824235.67600012</v>
      </c>
      <c r="E22" s="209">
        <v>715077635.67600012</v>
      </c>
      <c r="F22" s="29">
        <v>97918468.689999998</v>
      </c>
      <c r="G22" s="29">
        <v>4519531700.9368</v>
      </c>
      <c r="H22" s="30">
        <v>4617450169.6267996</v>
      </c>
    </row>
    <row r="23" spans="1:8" s="15" customFormat="1">
      <c r="A23" s="207" t="s">
        <v>15</v>
      </c>
      <c r="B23" s="212" t="s">
        <v>75</v>
      </c>
      <c r="C23" s="29">
        <v>166000</v>
      </c>
      <c r="D23" s="29">
        <v>85917196.260000005</v>
      </c>
      <c r="E23" s="209">
        <v>86083196.260000005</v>
      </c>
      <c r="F23" s="29">
        <v>6175667</v>
      </c>
      <c r="G23" s="29">
        <v>1659001942.0237999</v>
      </c>
      <c r="H23" s="30">
        <v>1665177609.0237999</v>
      </c>
    </row>
    <row r="24" spans="1:8" s="15" customFormat="1">
      <c r="A24" s="207" t="s">
        <v>16</v>
      </c>
      <c r="B24" s="212" t="s">
        <v>76</v>
      </c>
      <c r="C24" s="29">
        <v>23074400</v>
      </c>
      <c r="D24" s="29">
        <v>470466622.542</v>
      </c>
      <c r="E24" s="209">
        <v>493541022.542</v>
      </c>
      <c r="F24" s="29">
        <v>30453328</v>
      </c>
      <c r="G24" s="29">
        <v>1801032138.7182</v>
      </c>
      <c r="H24" s="30">
        <v>1831485466.7182</v>
      </c>
    </row>
    <row r="25" spans="1:8" s="15" customFormat="1">
      <c r="A25" s="207" t="s">
        <v>17</v>
      </c>
      <c r="B25" s="212" t="s">
        <v>77</v>
      </c>
      <c r="C25" s="29">
        <v>0</v>
      </c>
      <c r="D25" s="29">
        <v>17854816</v>
      </c>
      <c r="E25" s="209">
        <v>17854816</v>
      </c>
      <c r="F25" s="29">
        <v>0</v>
      </c>
      <c r="G25" s="29">
        <v>51220507.2896</v>
      </c>
      <c r="H25" s="30">
        <v>51220507.2896</v>
      </c>
    </row>
    <row r="26" spans="1:8" s="15" customFormat="1">
      <c r="A26" s="207" t="s">
        <v>18</v>
      </c>
      <c r="B26" s="212" t="s">
        <v>78</v>
      </c>
      <c r="C26" s="29">
        <v>13000</v>
      </c>
      <c r="D26" s="29">
        <v>58026760.469999999</v>
      </c>
      <c r="E26" s="209">
        <v>58039760.469999999</v>
      </c>
      <c r="F26" s="29">
        <v>1060680.69</v>
      </c>
      <c r="G26" s="29">
        <v>477322295.08759999</v>
      </c>
      <c r="H26" s="30">
        <v>478382975.77759999</v>
      </c>
    </row>
    <row r="27" spans="1:8" s="15" customFormat="1">
      <c r="A27" s="207" t="s">
        <v>19</v>
      </c>
      <c r="B27" s="212" t="s">
        <v>79</v>
      </c>
      <c r="C27" s="29">
        <v>0</v>
      </c>
      <c r="D27" s="29">
        <v>59558840.403999999</v>
      </c>
      <c r="E27" s="209">
        <v>59558840.403999999</v>
      </c>
      <c r="F27" s="29">
        <v>60228793</v>
      </c>
      <c r="G27" s="29">
        <v>530954817.81760001</v>
      </c>
      <c r="H27" s="30">
        <v>591183610.81760001</v>
      </c>
    </row>
    <row r="28" spans="1:8" s="15" customFormat="1">
      <c r="A28" s="207">
        <v>5.4</v>
      </c>
      <c r="B28" s="263" t="s">
        <v>292</v>
      </c>
      <c r="C28" s="29">
        <v>4355102</v>
      </c>
      <c r="D28" s="29">
        <v>168320210.08539999</v>
      </c>
      <c r="E28" s="209">
        <v>172675312.08539999</v>
      </c>
      <c r="F28" s="29">
        <v>62486412.75</v>
      </c>
      <c r="G28" s="29">
        <v>602599769.83099997</v>
      </c>
      <c r="H28" s="30">
        <v>665086182.58099997</v>
      </c>
    </row>
    <row r="29" spans="1:8" s="15" customFormat="1">
      <c r="A29" s="207">
        <v>5.5</v>
      </c>
      <c r="B29" s="263" t="s">
        <v>293</v>
      </c>
      <c r="C29" s="29">
        <v>5</v>
      </c>
      <c r="D29" s="29">
        <v>451234002.70200002</v>
      </c>
      <c r="E29" s="209">
        <v>451234007.70200002</v>
      </c>
      <c r="F29" s="29">
        <v>10940483</v>
      </c>
      <c r="G29" s="29">
        <v>967468212.95309997</v>
      </c>
      <c r="H29" s="30">
        <v>978408695.95309997</v>
      </c>
    </row>
    <row r="30" spans="1:8" s="15" customFormat="1">
      <c r="A30" s="207">
        <v>5.6</v>
      </c>
      <c r="B30" s="263" t="s">
        <v>294</v>
      </c>
      <c r="C30" s="29">
        <v>0</v>
      </c>
      <c r="D30" s="29">
        <v>562286200</v>
      </c>
      <c r="E30" s="209">
        <v>562286200</v>
      </c>
      <c r="F30" s="29">
        <v>0</v>
      </c>
      <c r="G30" s="29">
        <v>667398280.52479994</v>
      </c>
      <c r="H30" s="30">
        <v>667398280.52479994</v>
      </c>
    </row>
    <row r="31" spans="1:8" s="15" customFormat="1">
      <c r="A31" s="207">
        <v>5.7</v>
      </c>
      <c r="B31" s="263" t="s">
        <v>79</v>
      </c>
      <c r="C31" s="29">
        <v>1027608</v>
      </c>
      <c r="D31" s="29">
        <v>387397.79090000002</v>
      </c>
      <c r="E31" s="209">
        <v>1415005.7908999999</v>
      </c>
      <c r="F31" s="29">
        <v>1934783</v>
      </c>
      <c r="G31" s="29">
        <v>39381629.810199998</v>
      </c>
      <c r="H31" s="30">
        <v>41316412.810199998</v>
      </c>
    </row>
    <row r="32" spans="1:8" s="15" customFormat="1">
      <c r="A32" s="207">
        <v>6</v>
      </c>
      <c r="B32" s="211" t="s">
        <v>322</v>
      </c>
      <c r="C32" s="29">
        <v>0</v>
      </c>
      <c r="D32" s="29">
        <v>0</v>
      </c>
      <c r="E32" s="209">
        <v>0</v>
      </c>
      <c r="F32" s="29">
        <v>25523916.649999999</v>
      </c>
      <c r="G32" s="29">
        <v>160211256.46219999</v>
      </c>
      <c r="H32" s="30">
        <v>185735173.11219999</v>
      </c>
    </row>
    <row r="33" spans="1:8" s="15" customFormat="1">
      <c r="A33" s="207">
        <v>6.1</v>
      </c>
      <c r="B33" s="264" t="s">
        <v>312</v>
      </c>
      <c r="C33" s="29">
        <v>0</v>
      </c>
      <c r="D33" s="29">
        <v>0</v>
      </c>
      <c r="E33" s="209">
        <v>0</v>
      </c>
      <c r="F33" s="29">
        <v>0</v>
      </c>
      <c r="G33" s="29">
        <v>0</v>
      </c>
      <c r="H33" s="30">
        <v>0</v>
      </c>
    </row>
    <row r="34" spans="1:8" s="15" customFormat="1">
      <c r="A34" s="207">
        <v>6.2</v>
      </c>
      <c r="B34" s="264" t="s">
        <v>313</v>
      </c>
      <c r="C34" s="29">
        <v>0</v>
      </c>
      <c r="D34" s="29">
        <v>0</v>
      </c>
      <c r="E34" s="209">
        <v>0</v>
      </c>
      <c r="F34" s="29">
        <v>25523916.649999999</v>
      </c>
      <c r="G34" s="29">
        <v>160211256.46219999</v>
      </c>
      <c r="H34" s="30">
        <v>185735173.11219999</v>
      </c>
    </row>
    <row r="35" spans="1:8" s="15" customFormat="1">
      <c r="A35" s="207">
        <v>6.3</v>
      </c>
      <c r="B35" s="264" t="s">
        <v>309</v>
      </c>
      <c r="C35" s="29">
        <v>0</v>
      </c>
      <c r="D35" s="29">
        <v>0</v>
      </c>
      <c r="E35" s="209">
        <v>0</v>
      </c>
      <c r="F35" s="29">
        <v>0</v>
      </c>
      <c r="G35" s="29">
        <v>0</v>
      </c>
      <c r="H35" s="30">
        <v>0</v>
      </c>
    </row>
    <row r="36" spans="1:8" s="15" customFormat="1">
      <c r="A36" s="207">
        <v>6.4</v>
      </c>
      <c r="B36" s="264" t="s">
        <v>310</v>
      </c>
      <c r="C36" s="29">
        <v>0</v>
      </c>
      <c r="D36" s="29">
        <v>0</v>
      </c>
      <c r="E36" s="209">
        <v>0</v>
      </c>
      <c r="F36" s="29">
        <v>0</v>
      </c>
      <c r="G36" s="29">
        <v>0</v>
      </c>
      <c r="H36" s="30">
        <v>0</v>
      </c>
    </row>
    <row r="37" spans="1:8" s="15" customFormat="1">
      <c r="A37" s="207">
        <v>6.5</v>
      </c>
      <c r="B37" s="264" t="s">
        <v>311</v>
      </c>
      <c r="C37" s="29">
        <v>0</v>
      </c>
      <c r="D37" s="29">
        <v>0</v>
      </c>
      <c r="E37" s="209">
        <v>0</v>
      </c>
      <c r="F37" s="29">
        <v>0</v>
      </c>
      <c r="G37" s="29">
        <v>0</v>
      </c>
      <c r="H37" s="30">
        <v>0</v>
      </c>
    </row>
    <row r="38" spans="1:8" s="15" customFormat="1">
      <c r="A38" s="207">
        <v>6.6</v>
      </c>
      <c r="B38" s="264" t="s">
        <v>314</v>
      </c>
      <c r="C38" s="29">
        <v>0</v>
      </c>
      <c r="D38" s="29">
        <v>0</v>
      </c>
      <c r="E38" s="209">
        <v>0</v>
      </c>
      <c r="F38" s="29">
        <v>0</v>
      </c>
      <c r="G38" s="29">
        <v>0</v>
      </c>
      <c r="H38" s="30">
        <v>0</v>
      </c>
    </row>
    <row r="39" spans="1:8" s="15" customFormat="1">
      <c r="A39" s="207">
        <v>6.7</v>
      </c>
      <c r="B39" s="264" t="s">
        <v>315</v>
      </c>
      <c r="C39" s="29">
        <v>0</v>
      </c>
      <c r="D39" s="29">
        <v>0</v>
      </c>
      <c r="E39" s="209">
        <v>0</v>
      </c>
      <c r="F39" s="29">
        <v>0</v>
      </c>
      <c r="G39" s="29">
        <v>0</v>
      </c>
      <c r="H39" s="30">
        <v>0</v>
      </c>
    </row>
    <row r="40" spans="1:8" s="15" customFormat="1">
      <c r="A40" s="207">
        <v>7</v>
      </c>
      <c r="B40" s="211" t="s">
        <v>318</v>
      </c>
      <c r="C40" s="29">
        <v>15657222.07</v>
      </c>
      <c r="D40" s="29">
        <v>4750606.16</v>
      </c>
      <c r="E40" s="209">
        <v>20407828.23</v>
      </c>
      <c r="F40" s="29">
        <v>17052691.789999999</v>
      </c>
      <c r="G40" s="29">
        <v>10455503.409999998</v>
      </c>
      <c r="H40" s="30">
        <v>27508195.199999996</v>
      </c>
    </row>
    <row r="41" spans="1:8" s="15" customFormat="1">
      <c r="A41" s="207">
        <v>7.1</v>
      </c>
      <c r="B41" s="210" t="s">
        <v>319</v>
      </c>
      <c r="C41" s="29">
        <v>14875.98</v>
      </c>
      <c r="D41" s="29">
        <v>0</v>
      </c>
      <c r="E41" s="209">
        <v>14875.98</v>
      </c>
      <c r="F41" s="29">
        <v>1421599.2099999995</v>
      </c>
      <c r="G41" s="29">
        <v>0</v>
      </c>
      <c r="H41" s="30">
        <v>1421599.2099999995</v>
      </c>
    </row>
    <row r="42" spans="1:8" s="15" customFormat="1" ht="26.4">
      <c r="A42" s="207">
        <v>7.2</v>
      </c>
      <c r="B42" s="210" t="s">
        <v>320</v>
      </c>
      <c r="C42" s="29">
        <v>20</v>
      </c>
      <c r="D42" s="29">
        <v>0</v>
      </c>
      <c r="E42" s="209">
        <v>20</v>
      </c>
      <c r="F42" s="29">
        <v>1188.5900000000006</v>
      </c>
      <c r="G42" s="29">
        <v>0</v>
      </c>
      <c r="H42" s="30">
        <v>1188.5900000000006</v>
      </c>
    </row>
    <row r="43" spans="1:8" s="15" customFormat="1" ht="26.4">
      <c r="A43" s="207">
        <v>7.3</v>
      </c>
      <c r="B43" s="210" t="s">
        <v>323</v>
      </c>
      <c r="C43" s="29">
        <v>11168129.75</v>
      </c>
      <c r="D43" s="29">
        <v>1881074.7200000007</v>
      </c>
      <c r="E43" s="209">
        <v>13049204.470000001</v>
      </c>
      <c r="F43" s="29">
        <v>11101220.060000001</v>
      </c>
      <c r="G43" s="29">
        <v>4983108.1099999994</v>
      </c>
      <c r="H43" s="30">
        <v>16084328.17</v>
      </c>
    </row>
    <row r="44" spans="1:8" s="15" customFormat="1" ht="26.4">
      <c r="A44" s="207">
        <v>7.4</v>
      </c>
      <c r="B44" s="210" t="s">
        <v>324</v>
      </c>
      <c r="C44" s="29">
        <v>4489092.32</v>
      </c>
      <c r="D44" s="29">
        <v>2869531.4399999995</v>
      </c>
      <c r="E44" s="209">
        <v>7358623.7599999998</v>
      </c>
      <c r="F44" s="29">
        <v>5951471.7300000004</v>
      </c>
      <c r="G44" s="29">
        <v>5472395.2999999989</v>
      </c>
      <c r="H44" s="30">
        <v>11423867.029999999</v>
      </c>
    </row>
    <row r="45" spans="1:8" s="15" customFormat="1">
      <c r="A45" s="207">
        <v>8</v>
      </c>
      <c r="B45" s="211" t="s">
        <v>301</v>
      </c>
      <c r="C45" s="29">
        <v>0</v>
      </c>
      <c r="D45" s="29">
        <v>0</v>
      </c>
      <c r="E45" s="209">
        <v>0</v>
      </c>
      <c r="F45" s="29">
        <v>0</v>
      </c>
      <c r="G45" s="29">
        <v>3320257.3292777995</v>
      </c>
      <c r="H45" s="30">
        <v>3320257.3292777995</v>
      </c>
    </row>
    <row r="46" spans="1:8" s="15" customFormat="1">
      <c r="A46" s="207">
        <v>8.1</v>
      </c>
      <c r="B46" s="262" t="s">
        <v>325</v>
      </c>
      <c r="C46" s="29">
        <v>0</v>
      </c>
      <c r="D46" s="29">
        <v>0</v>
      </c>
      <c r="E46" s="209">
        <v>0</v>
      </c>
      <c r="F46" s="29">
        <v>0</v>
      </c>
      <c r="G46" s="29">
        <v>0</v>
      </c>
      <c r="H46" s="30">
        <v>0</v>
      </c>
    </row>
    <row r="47" spans="1:8" s="15" customFormat="1">
      <c r="A47" s="207">
        <v>8.1999999999999993</v>
      </c>
      <c r="B47" s="262" t="s">
        <v>326</v>
      </c>
      <c r="C47" s="29">
        <v>0</v>
      </c>
      <c r="D47" s="29">
        <v>0</v>
      </c>
      <c r="E47" s="209">
        <v>0</v>
      </c>
      <c r="F47" s="29">
        <v>0</v>
      </c>
      <c r="G47" s="29">
        <v>914234.38181679975</v>
      </c>
      <c r="H47" s="30">
        <v>914234.38181679975</v>
      </c>
    </row>
    <row r="48" spans="1:8" s="15" customFormat="1">
      <c r="A48" s="207">
        <v>8.3000000000000007</v>
      </c>
      <c r="B48" s="262" t="s">
        <v>327</v>
      </c>
      <c r="C48" s="29">
        <v>0</v>
      </c>
      <c r="D48" s="29">
        <v>0</v>
      </c>
      <c r="E48" s="209">
        <v>0</v>
      </c>
      <c r="F48" s="29">
        <v>0</v>
      </c>
      <c r="G48" s="29">
        <v>431223.70463999995</v>
      </c>
      <c r="H48" s="30">
        <v>431223.70463999995</v>
      </c>
    </row>
    <row r="49" spans="1:8" s="15" customFormat="1">
      <c r="A49" s="207">
        <v>8.4</v>
      </c>
      <c r="B49" s="262" t="s">
        <v>328</v>
      </c>
      <c r="C49" s="29">
        <v>0</v>
      </c>
      <c r="D49" s="29">
        <v>0</v>
      </c>
      <c r="E49" s="209">
        <v>0</v>
      </c>
      <c r="F49" s="29">
        <v>0</v>
      </c>
      <c r="G49" s="29">
        <v>369288.17130666663</v>
      </c>
      <c r="H49" s="30">
        <v>369288.17130666663</v>
      </c>
    </row>
    <row r="50" spans="1:8" s="15" customFormat="1">
      <c r="A50" s="207">
        <v>8.5</v>
      </c>
      <c r="B50" s="262" t="s">
        <v>329</v>
      </c>
      <c r="C50" s="29">
        <v>0</v>
      </c>
      <c r="D50" s="29">
        <v>0</v>
      </c>
      <c r="E50" s="209">
        <v>0</v>
      </c>
      <c r="F50" s="29">
        <v>0</v>
      </c>
      <c r="G50" s="29">
        <v>215777.56890666662</v>
      </c>
      <c r="H50" s="30">
        <v>215777.56890666662</v>
      </c>
    </row>
    <row r="51" spans="1:8" s="15" customFormat="1">
      <c r="A51" s="207">
        <v>8.6</v>
      </c>
      <c r="B51" s="262" t="s">
        <v>330</v>
      </c>
      <c r="C51" s="29">
        <v>0</v>
      </c>
      <c r="D51" s="29">
        <v>0</v>
      </c>
      <c r="E51" s="209">
        <v>0</v>
      </c>
      <c r="F51" s="29">
        <v>0</v>
      </c>
      <c r="G51" s="29">
        <v>0</v>
      </c>
      <c r="H51" s="30">
        <v>0</v>
      </c>
    </row>
    <row r="52" spans="1:8" s="15" customFormat="1">
      <c r="A52" s="207">
        <v>8.6999999999999993</v>
      </c>
      <c r="B52" s="262" t="s">
        <v>331</v>
      </c>
      <c r="C52" s="29">
        <v>0</v>
      </c>
      <c r="D52" s="29">
        <v>0</v>
      </c>
      <c r="E52" s="209">
        <v>0</v>
      </c>
      <c r="F52" s="29">
        <v>0</v>
      </c>
      <c r="G52" s="29">
        <v>0</v>
      </c>
      <c r="H52" s="30">
        <v>0</v>
      </c>
    </row>
    <row r="53" spans="1:8" s="15" customFormat="1" ht="14.4" thickBot="1">
      <c r="A53" s="213">
        <v>9</v>
      </c>
      <c r="B53" s="214" t="s">
        <v>321</v>
      </c>
      <c r="C53" s="215"/>
      <c r="D53" s="215"/>
      <c r="E53" s="216">
        <v>0</v>
      </c>
      <c r="F53" s="215"/>
      <c r="G53" s="215"/>
      <c r="H53" s="36">
        <v>0</v>
      </c>
    </row>
  </sheetData>
  <mergeCells count="4">
    <mergeCell ref="A5:A6"/>
    <mergeCell ref="B5:B6"/>
    <mergeCell ref="C5:E5"/>
    <mergeCell ref="F5:H5"/>
  </mergeCells>
  <pageMargins left="0.25" right="0.25"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12" sqref="C12"/>
    </sheetView>
  </sheetViews>
  <sheetFormatPr defaultColWidth="9.109375" defaultRowHeight="13.2"/>
  <cols>
    <col min="1" max="1" width="7" style="4" bestFit="1" customWidth="1"/>
    <col min="2" max="2" width="90.6640625" style="4" bestFit="1" customWidth="1"/>
    <col min="3" max="4" width="12.6640625" style="4" customWidth="1"/>
    <col min="5" max="7" width="12.6640625" style="38" customWidth="1"/>
    <col min="8" max="11" width="9.6640625" style="38" customWidth="1"/>
    <col min="12" max="16384" width="9.109375" style="38"/>
  </cols>
  <sheetData>
    <row r="1" spans="1:8">
      <c r="A1" s="2" t="s">
        <v>30</v>
      </c>
      <c r="B1" s="3" t="str">
        <f>'Info '!C2</f>
        <v>JSC "VTB Bank (Georgia)"</v>
      </c>
      <c r="C1" s="3"/>
    </row>
    <row r="2" spans="1:8">
      <c r="A2" s="2" t="s">
        <v>31</v>
      </c>
      <c r="B2" s="430">
        <f>'1. key ratios '!B2</f>
        <v>44926</v>
      </c>
      <c r="C2" s="6"/>
      <c r="D2" s="7"/>
      <c r="E2" s="60"/>
      <c r="F2" s="60"/>
      <c r="G2" s="60"/>
      <c r="H2" s="60"/>
    </row>
    <row r="3" spans="1:8">
      <c r="A3" s="2"/>
      <c r="B3" s="3"/>
      <c r="C3" s="6"/>
      <c r="D3" s="7"/>
      <c r="E3" s="60"/>
      <c r="F3" s="60"/>
      <c r="G3" s="60"/>
      <c r="H3" s="60"/>
    </row>
    <row r="4" spans="1:8" ht="15" customHeight="1" thickBot="1">
      <c r="A4" s="7" t="s">
        <v>196</v>
      </c>
      <c r="B4" s="150" t="s">
        <v>295</v>
      </c>
      <c r="C4" s="61" t="s">
        <v>73</v>
      </c>
    </row>
    <row r="5" spans="1:8" ht="15" customHeight="1">
      <c r="A5" s="247" t="s">
        <v>6</v>
      </c>
      <c r="B5" s="248"/>
      <c r="C5" s="428" t="str">
        <f>INT((MONTH($B$2))/3)&amp;"Q"&amp;"-"&amp;YEAR($B$2)</f>
        <v>4Q-2022</v>
      </c>
      <c r="D5" s="428" t="str">
        <f>IF(INT(MONTH($B$2))=3, "4"&amp;"Q"&amp;"-"&amp;YEAR($B$2)-1, IF(INT(MONTH($B$2))=6, "1"&amp;"Q"&amp;"-"&amp;YEAR($B$2), IF(INT(MONTH($B$2))=9, "2"&amp;"Q"&amp;"-"&amp;YEAR($B$2),IF(INT(MONTH($B$2))=12, "3"&amp;"Q"&amp;"-"&amp;YEAR($B$2), 0))))</f>
        <v>3Q-2022</v>
      </c>
      <c r="E5" s="428" t="str">
        <f>IF(INT(MONTH($B$2))=3, "3"&amp;"Q"&amp;"-"&amp;YEAR($B$2)-1, IF(INT(MONTH($B$2))=6, "4"&amp;"Q"&amp;"-"&amp;YEAR($B$2)-1, IF(INT(MONTH($B$2))=9, "1"&amp;"Q"&amp;"-"&amp;YEAR($B$2),IF(INT(MONTH($B$2))=12, "2"&amp;"Q"&amp;"-"&amp;YEAR($B$2), 0))))</f>
        <v>2Q-2022</v>
      </c>
      <c r="F5" s="428" t="str">
        <f>IF(INT(MONTH($B$2))=3, "2"&amp;"Q"&amp;"-"&amp;YEAR($B$2)-1, IF(INT(MONTH($B$2))=6, "3"&amp;"Q"&amp;"-"&amp;YEAR($B$2)-1, IF(INT(MONTH($B$2))=9, "4"&amp;"Q"&amp;"-"&amp;YEAR($B$2)-1,IF(INT(MONTH($B$2))=12, "1"&amp;"Q"&amp;"-"&amp;YEAR($B$2), 0))))</f>
        <v>1Q-2022</v>
      </c>
      <c r="G5" s="429" t="str">
        <f>IF(INT(MONTH($B$2))=3, "1"&amp;"Q"&amp;"-"&amp;YEAR($B$2)-1, IF(INT(MONTH($B$2))=6, "2"&amp;"Q"&amp;"-"&amp;YEAR($B$2)-1, IF(INT(MONTH($B$2))=9, "3"&amp;"Q"&amp;"-"&amp;YEAR($B$2)-1,IF(INT(MONTH($B$2))=12, "4"&amp;"Q"&amp;"-"&amp;YEAR($B$2)-1, 0))))</f>
        <v>4Q-2021</v>
      </c>
    </row>
    <row r="6" spans="1:8" ht="15" customHeight="1">
      <c r="A6" s="62">
        <v>1</v>
      </c>
      <c r="B6" s="353" t="s">
        <v>299</v>
      </c>
      <c r="C6" s="418">
        <f>C7+C9+C10</f>
        <v>325185656.88931304</v>
      </c>
      <c r="D6" s="421">
        <f>D7+D9+D10</f>
        <v>354271251.17090148</v>
      </c>
      <c r="E6" s="355">
        <f t="shared" ref="E6:G6" si="0">E7+E9+E10</f>
        <v>383615189.97632807</v>
      </c>
      <c r="F6" s="418">
        <f t="shared" si="0"/>
        <v>453709671.240062</v>
      </c>
      <c r="G6" s="424">
        <f t="shared" si="0"/>
        <v>1758457503.4492333</v>
      </c>
    </row>
    <row r="7" spans="1:8" ht="15" customHeight="1">
      <c r="A7" s="62">
        <v>1.1000000000000001</v>
      </c>
      <c r="B7" s="353" t="s">
        <v>479</v>
      </c>
      <c r="C7" s="419">
        <v>308416489.57258302</v>
      </c>
      <c r="D7" s="422">
        <v>335804132.58473146</v>
      </c>
      <c r="E7" s="419">
        <v>358450878.5892731</v>
      </c>
      <c r="F7" s="419">
        <v>395376485.00996703</v>
      </c>
      <c r="G7" s="425">
        <v>1659723339.4418626</v>
      </c>
    </row>
    <row r="8" spans="1:8">
      <c r="A8" s="62" t="s">
        <v>14</v>
      </c>
      <c r="B8" s="353" t="s">
        <v>195</v>
      </c>
      <c r="C8" s="419">
        <v>1142442.5</v>
      </c>
      <c r="D8" s="422">
        <v>923395</v>
      </c>
      <c r="E8" s="419">
        <v>953002.625</v>
      </c>
      <c r="F8" s="419">
        <v>912095</v>
      </c>
      <c r="G8" s="425">
        <v>5263367.5</v>
      </c>
    </row>
    <row r="9" spans="1:8" ht="15" customHeight="1">
      <c r="A9" s="62">
        <v>1.2</v>
      </c>
      <c r="B9" s="354" t="s">
        <v>194</v>
      </c>
      <c r="C9" s="419">
        <v>16769167.31673</v>
      </c>
      <c r="D9" s="422">
        <v>18467118.586170003</v>
      </c>
      <c r="E9" s="419">
        <v>25164311.387055002</v>
      </c>
      <c r="F9" s="419">
        <v>58097861.350095004</v>
      </c>
      <c r="G9" s="425">
        <v>96852556.297748744</v>
      </c>
    </row>
    <row r="10" spans="1:8" ht="15" customHeight="1">
      <c r="A10" s="62">
        <v>1.3</v>
      </c>
      <c r="B10" s="353" t="s">
        <v>28</v>
      </c>
      <c r="C10" s="420">
        <v>0</v>
      </c>
      <c r="D10" s="422">
        <v>0</v>
      </c>
      <c r="E10" s="420">
        <v>0</v>
      </c>
      <c r="F10" s="419">
        <v>235324.88</v>
      </c>
      <c r="G10" s="426">
        <v>1881607.7096219999</v>
      </c>
    </row>
    <row r="11" spans="1:8" ht="15" customHeight="1">
      <c r="A11" s="62">
        <v>2</v>
      </c>
      <c r="B11" s="353" t="s">
        <v>296</v>
      </c>
      <c r="C11" s="419">
        <v>169201172.433541</v>
      </c>
      <c r="D11" s="422">
        <v>177180003.2284711</v>
      </c>
      <c r="E11" s="419">
        <v>177808251.5472182</v>
      </c>
      <c r="F11" s="419">
        <v>188710597.55137697</v>
      </c>
      <c r="G11" s="425">
        <v>60084025.293786809</v>
      </c>
    </row>
    <row r="12" spans="1:8" ht="15" customHeight="1">
      <c r="A12" s="62">
        <v>3</v>
      </c>
      <c r="B12" s="353" t="s">
        <v>297</v>
      </c>
      <c r="C12" s="420">
        <v>132947387.625</v>
      </c>
      <c r="D12" s="422">
        <v>188607600.76875001</v>
      </c>
      <c r="E12" s="420">
        <v>188607600.76875001</v>
      </c>
      <c r="F12" s="419">
        <v>188607600.76875001</v>
      </c>
      <c r="G12" s="426">
        <v>188607600.76875001</v>
      </c>
    </row>
    <row r="13" spans="1:8" ht="15" customHeight="1" thickBot="1">
      <c r="A13" s="64">
        <v>4</v>
      </c>
      <c r="B13" s="65" t="s">
        <v>298</v>
      </c>
      <c r="C13" s="356">
        <f>C6+C11+C12</f>
        <v>627334216.94785404</v>
      </c>
      <c r="D13" s="423">
        <f>D6+D11+D12</f>
        <v>720058855.16812253</v>
      </c>
      <c r="E13" s="357">
        <f t="shared" ref="E13:G13" si="1">E6+E11+E12</f>
        <v>750031042.29229617</v>
      </c>
      <c r="F13" s="356">
        <f t="shared" si="1"/>
        <v>831027869.56018901</v>
      </c>
      <c r="G13" s="427">
        <f t="shared" si="1"/>
        <v>2007149129.51177</v>
      </c>
    </row>
    <row r="14" spans="1:8">
      <c r="B14" s="68"/>
    </row>
    <row r="15" spans="1:8" ht="26.4">
      <c r="B15" s="69" t="s">
        <v>480</v>
      </c>
    </row>
    <row r="16" spans="1:8">
      <c r="B16" s="69"/>
    </row>
    <row r="17" spans="1:6" ht="10.199999999999999">
      <c r="A17" s="38"/>
      <c r="B17" s="38"/>
      <c r="C17" s="38"/>
      <c r="D17" s="38"/>
    </row>
    <row r="18" spans="1:6" ht="10.199999999999999">
      <c r="A18" s="38"/>
      <c r="B18" s="38"/>
      <c r="C18" s="38"/>
      <c r="D18" s="38"/>
    </row>
    <row r="19" spans="1:6" ht="10.199999999999999">
      <c r="A19" s="38"/>
      <c r="B19" s="38"/>
      <c r="C19" s="38"/>
      <c r="D19" s="38"/>
    </row>
    <row r="20" spans="1:6" ht="10.199999999999999">
      <c r="A20" s="38"/>
      <c r="B20" s="38"/>
      <c r="C20" s="38"/>
      <c r="D20" s="38"/>
      <c r="F20" s="645"/>
    </row>
    <row r="21" spans="1:6" ht="10.199999999999999">
      <c r="A21" s="38"/>
      <c r="B21" s="38"/>
      <c r="C21" s="38"/>
      <c r="D21" s="38"/>
      <c r="F21" s="646"/>
    </row>
    <row r="22" spans="1:6" ht="10.199999999999999">
      <c r="A22" s="38"/>
      <c r="B22" s="38"/>
      <c r="C22" s="38"/>
      <c r="D22" s="38"/>
      <c r="F22" s="647"/>
    </row>
    <row r="23" spans="1:6" ht="10.199999999999999">
      <c r="A23" s="38"/>
      <c r="B23" s="38"/>
      <c r="C23" s="38"/>
      <c r="D23" s="38"/>
      <c r="F23" s="647"/>
    </row>
    <row r="24" spans="1:6" ht="10.199999999999999">
      <c r="A24" s="38"/>
      <c r="B24" s="38"/>
      <c r="C24" s="38"/>
      <c r="D24" s="38"/>
      <c r="F24" s="647"/>
    </row>
    <row r="25" spans="1:6" ht="10.199999999999999">
      <c r="A25" s="38"/>
      <c r="B25" s="38"/>
      <c r="C25" s="38"/>
      <c r="D25" s="38"/>
    </row>
    <row r="26" spans="1:6" ht="10.199999999999999">
      <c r="A26" s="38"/>
      <c r="B26" s="38"/>
      <c r="C26" s="38"/>
      <c r="D26" s="38"/>
    </row>
    <row r="27" spans="1:6" ht="10.199999999999999">
      <c r="A27" s="38"/>
      <c r="B27" s="38"/>
      <c r="C27" s="38"/>
      <c r="D27" s="38"/>
    </row>
    <row r="28" spans="1:6" ht="10.199999999999999">
      <c r="A28" s="38"/>
      <c r="B28" s="38"/>
      <c r="C28" s="38"/>
      <c r="D28" s="38"/>
    </row>
    <row r="29" spans="1:6" ht="10.199999999999999">
      <c r="A29" s="38"/>
      <c r="B29" s="38"/>
      <c r="C29" s="38"/>
      <c r="D29" s="38"/>
    </row>
  </sheetData>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90" zoomScaleNormal="90" workbookViewId="0">
      <pane xSplit="1" ySplit="4" topLeftCell="B5" activePane="bottomRight" state="frozen"/>
      <selection activeCell="B3" sqref="B3"/>
      <selection pane="topRight" activeCell="B3" sqref="B3"/>
      <selection pane="bottomLeft" activeCell="B3" sqref="B3"/>
      <selection pane="bottomRight" activeCell="A10" sqref="A10:C11"/>
    </sheetView>
  </sheetViews>
  <sheetFormatPr defaultColWidth="9.109375" defaultRowHeight="13.8"/>
  <cols>
    <col min="1" max="1" width="9.5546875" style="4" bestFit="1" customWidth="1"/>
    <col min="2" max="2" width="65.5546875" style="4" customWidth="1"/>
    <col min="3" max="3" width="27.5546875" style="4" customWidth="1"/>
    <col min="4" max="16384" width="9.109375" style="5"/>
  </cols>
  <sheetData>
    <row r="1" spans="1:8">
      <c r="A1" s="2" t="s">
        <v>30</v>
      </c>
      <c r="B1" s="3" t="str">
        <f>'Info '!C2</f>
        <v>JSC "VTB Bank (Georgia)"</v>
      </c>
    </row>
    <row r="2" spans="1:8">
      <c r="A2" s="2" t="s">
        <v>31</v>
      </c>
      <c r="B2" s="430">
        <f>'1. key ratios '!B2</f>
        <v>44926</v>
      </c>
    </row>
    <row r="4" spans="1:8" ht="27.9" customHeight="1" thickBot="1">
      <c r="A4" s="70" t="s">
        <v>80</v>
      </c>
      <c r="B4" s="71" t="s">
        <v>265</v>
      </c>
      <c r="C4" s="72"/>
    </row>
    <row r="5" spans="1:8">
      <c r="A5" s="73"/>
      <c r="B5" s="416" t="s">
        <v>81</v>
      </c>
      <c r="C5" s="417" t="s">
        <v>493</v>
      </c>
    </row>
    <row r="6" spans="1:8">
      <c r="A6" s="74">
        <v>1</v>
      </c>
      <c r="B6" s="568" t="s">
        <v>736</v>
      </c>
      <c r="C6" s="569" t="s">
        <v>739</v>
      </c>
    </row>
    <row r="7" spans="1:8">
      <c r="A7" s="74">
        <v>2</v>
      </c>
      <c r="B7" s="568" t="s">
        <v>740</v>
      </c>
      <c r="C7" s="569" t="s">
        <v>741</v>
      </c>
    </row>
    <row r="8" spans="1:8">
      <c r="A8" s="74">
        <v>3</v>
      </c>
      <c r="B8" s="568" t="s">
        <v>742</v>
      </c>
      <c r="C8" s="569" t="s">
        <v>741</v>
      </c>
    </row>
    <row r="9" spans="1:8">
      <c r="A9" s="74">
        <v>4</v>
      </c>
      <c r="B9" s="568" t="s">
        <v>743</v>
      </c>
      <c r="C9" s="569" t="s">
        <v>741</v>
      </c>
    </row>
    <row r="10" spans="1:8">
      <c r="A10" s="74"/>
      <c r="B10" s="568"/>
      <c r="C10" s="569"/>
    </row>
    <row r="11" spans="1:8">
      <c r="A11" s="74"/>
      <c r="B11" s="568"/>
      <c r="C11" s="569"/>
    </row>
    <row r="12" spans="1:8">
      <c r="A12" s="74"/>
      <c r="B12" s="570"/>
      <c r="C12" s="571"/>
      <c r="H12" s="75"/>
    </row>
    <row r="13" spans="1:8" ht="26.4">
      <c r="A13" s="74"/>
      <c r="B13" s="572" t="s">
        <v>82</v>
      </c>
      <c r="C13" s="573" t="s">
        <v>494</v>
      </c>
    </row>
    <row r="14" spans="1:8">
      <c r="A14" s="74">
        <v>1</v>
      </c>
      <c r="B14" s="568" t="s">
        <v>737</v>
      </c>
      <c r="C14" s="574" t="s">
        <v>744</v>
      </c>
    </row>
    <row r="15" spans="1:8">
      <c r="A15" s="74">
        <v>2</v>
      </c>
      <c r="B15" s="568" t="s">
        <v>745</v>
      </c>
      <c r="C15" s="574" t="s">
        <v>746</v>
      </c>
    </row>
    <row r="16" spans="1:8">
      <c r="A16" s="74">
        <v>3</v>
      </c>
      <c r="B16" s="642" t="s">
        <v>747</v>
      </c>
      <c r="C16" s="643" t="s">
        <v>748</v>
      </c>
    </row>
    <row r="17" spans="1:3">
      <c r="A17" s="74">
        <v>4</v>
      </c>
      <c r="B17" s="642" t="s">
        <v>775</v>
      </c>
      <c r="C17" s="643" t="s">
        <v>749</v>
      </c>
    </row>
    <row r="18" spans="1:3">
      <c r="A18" s="74">
        <v>5</v>
      </c>
      <c r="B18" s="568" t="s">
        <v>750</v>
      </c>
      <c r="C18" s="574" t="s">
        <v>751</v>
      </c>
    </row>
    <row r="19" spans="1:3">
      <c r="A19" s="74">
        <v>6</v>
      </c>
      <c r="B19" s="568" t="s">
        <v>752</v>
      </c>
      <c r="C19" s="574" t="s">
        <v>753</v>
      </c>
    </row>
    <row r="20" spans="1:3">
      <c r="A20" s="74"/>
      <c r="B20" s="568"/>
      <c r="C20" s="575"/>
    </row>
    <row r="21" spans="1:3">
      <c r="A21" s="74"/>
      <c r="B21" s="699" t="s">
        <v>83</v>
      </c>
      <c r="C21" s="700"/>
    </row>
    <row r="22" spans="1:3">
      <c r="A22" s="74">
        <v>1</v>
      </c>
      <c r="B22" s="568" t="s">
        <v>754</v>
      </c>
      <c r="C22" s="576">
        <v>0.97384321770185212</v>
      </c>
    </row>
    <row r="23" spans="1:3">
      <c r="A23" s="74">
        <v>2</v>
      </c>
      <c r="B23" s="568" t="s">
        <v>755</v>
      </c>
      <c r="C23" s="576">
        <v>1.472765597699272E-2</v>
      </c>
    </row>
    <row r="24" spans="1:3">
      <c r="A24" s="74"/>
      <c r="B24" s="699" t="s">
        <v>84</v>
      </c>
      <c r="C24" s="700"/>
    </row>
    <row r="25" spans="1:3">
      <c r="A25" s="74">
        <v>1</v>
      </c>
      <c r="B25" s="568" t="s">
        <v>756</v>
      </c>
      <c r="C25" s="576">
        <v>0.59336267254573849</v>
      </c>
    </row>
    <row r="26" spans="1:3" ht="14.4" thickBot="1">
      <c r="A26" s="76"/>
      <c r="B26" s="77"/>
      <c r="C26" s="78"/>
    </row>
  </sheetData>
  <mergeCells count="2">
    <mergeCell ref="B21:C21"/>
    <mergeCell ref="B24:C24"/>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xSplit="1" ySplit="5" topLeftCell="B6" activePane="bottomRight" state="frozen"/>
      <selection activeCell="B3" sqref="B3"/>
      <selection pane="topRight" activeCell="B3" sqref="B3"/>
      <selection pane="bottomLeft" activeCell="B3" sqref="B3"/>
      <selection pane="bottomRight" activeCell="C8" sqref="C8:E20"/>
    </sheetView>
  </sheetViews>
  <sheetFormatPr defaultColWidth="9.109375" defaultRowHeight="13.8"/>
  <cols>
    <col min="1" max="1" width="9.5546875" style="4" bestFit="1" customWidth="1"/>
    <col min="2" max="2" width="47.554687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292" t="s">
        <v>30</v>
      </c>
      <c r="B1" s="3" t="str">
        <f>'Info '!C2</f>
        <v>JSC "VTB Bank (Georgia)"</v>
      </c>
      <c r="C1" s="92"/>
      <c r="D1" s="92"/>
      <c r="E1" s="92"/>
      <c r="F1" s="15"/>
    </row>
    <row r="2" spans="1:7" s="79" customFormat="1" ht="15.75" customHeight="1">
      <c r="A2" s="292" t="s">
        <v>31</v>
      </c>
      <c r="B2" s="430">
        <f>'1. key ratios '!B2</f>
        <v>44926</v>
      </c>
    </row>
    <row r="3" spans="1:7" s="79" customFormat="1" ht="15.75" customHeight="1">
      <c r="A3" s="292"/>
    </row>
    <row r="4" spans="1:7" s="79" customFormat="1" ht="15.75" customHeight="1" thickBot="1">
      <c r="A4" s="293" t="s">
        <v>200</v>
      </c>
      <c r="B4" s="705" t="s">
        <v>345</v>
      </c>
      <c r="C4" s="706"/>
      <c r="D4" s="706"/>
      <c r="E4" s="706"/>
    </row>
    <row r="5" spans="1:7" s="83" customFormat="1" ht="17.399999999999999" customHeight="1">
      <c r="A5" s="227"/>
      <c r="B5" s="228"/>
      <c r="C5" s="81" t="s">
        <v>0</v>
      </c>
      <c r="D5" s="81" t="s">
        <v>1</v>
      </c>
      <c r="E5" s="82" t="s">
        <v>2</v>
      </c>
    </row>
    <row r="6" spans="1:7" s="15" customFormat="1" ht="14.4" customHeight="1">
      <c r="A6" s="294"/>
      <c r="B6" s="701" t="s">
        <v>352</v>
      </c>
      <c r="C6" s="701" t="s">
        <v>91</v>
      </c>
      <c r="D6" s="703" t="s">
        <v>199</v>
      </c>
      <c r="E6" s="704"/>
      <c r="G6" s="5"/>
    </row>
    <row r="7" spans="1:7" s="15" customFormat="1" ht="99.6" customHeight="1">
      <c r="A7" s="294"/>
      <c r="B7" s="702"/>
      <c r="C7" s="701"/>
      <c r="D7" s="330" t="s">
        <v>198</v>
      </c>
      <c r="E7" s="331" t="s">
        <v>353</v>
      </c>
      <c r="G7" s="5"/>
    </row>
    <row r="8" spans="1:7">
      <c r="A8" s="295">
        <v>1</v>
      </c>
      <c r="B8" s="332" t="s">
        <v>35</v>
      </c>
      <c r="C8" s="333">
        <v>99715346</v>
      </c>
      <c r="D8" s="333"/>
      <c r="E8" s="334">
        <v>99715346</v>
      </c>
      <c r="F8" s="15"/>
    </row>
    <row r="9" spans="1:7">
      <c r="A9" s="295">
        <v>2</v>
      </c>
      <c r="B9" s="332" t="s">
        <v>36</v>
      </c>
      <c r="C9" s="333">
        <v>351</v>
      </c>
      <c r="D9" s="333"/>
      <c r="E9" s="334">
        <v>351</v>
      </c>
      <c r="F9" s="15"/>
    </row>
    <row r="10" spans="1:7">
      <c r="A10" s="295">
        <v>3</v>
      </c>
      <c r="B10" s="332" t="s">
        <v>37</v>
      </c>
      <c r="C10" s="333">
        <v>6393896</v>
      </c>
      <c r="D10" s="333"/>
      <c r="E10" s="334">
        <v>6393896</v>
      </c>
      <c r="F10" s="15"/>
    </row>
    <row r="11" spans="1:7">
      <c r="A11" s="295">
        <v>4</v>
      </c>
      <c r="B11" s="332" t="s">
        <v>38</v>
      </c>
      <c r="C11" s="333">
        <v>0</v>
      </c>
      <c r="D11" s="333"/>
      <c r="E11" s="334">
        <v>0</v>
      </c>
      <c r="F11" s="15"/>
    </row>
    <row r="12" spans="1:7">
      <c r="A12" s="295">
        <v>5</v>
      </c>
      <c r="B12" s="332" t="s">
        <v>39</v>
      </c>
      <c r="C12" s="333">
        <v>4857860</v>
      </c>
      <c r="D12" s="333"/>
      <c r="E12" s="334">
        <v>4857860</v>
      </c>
      <c r="F12" s="15"/>
    </row>
    <row r="13" spans="1:7">
      <c r="A13" s="295">
        <v>6.1</v>
      </c>
      <c r="B13" s="335" t="s">
        <v>40</v>
      </c>
      <c r="C13" s="336">
        <v>253328936.1593</v>
      </c>
      <c r="D13" s="333"/>
      <c r="E13" s="334">
        <v>253328936.1593</v>
      </c>
      <c r="F13" s="15"/>
    </row>
    <row r="14" spans="1:7">
      <c r="A14" s="295">
        <v>6.2</v>
      </c>
      <c r="B14" s="337" t="s">
        <v>41</v>
      </c>
      <c r="C14" s="336">
        <v>-19918012.428700004</v>
      </c>
      <c r="D14" s="333"/>
      <c r="E14" s="334">
        <v>-19918012.428700004</v>
      </c>
      <c r="F14" s="15"/>
    </row>
    <row r="15" spans="1:7">
      <c r="A15" s="295">
        <v>6</v>
      </c>
      <c r="B15" s="332" t="s">
        <v>42</v>
      </c>
      <c r="C15" s="333">
        <v>233410923.7306</v>
      </c>
      <c r="D15" s="333"/>
      <c r="E15" s="334">
        <v>233410923.7306</v>
      </c>
      <c r="F15" s="15"/>
    </row>
    <row r="16" spans="1:7">
      <c r="A16" s="295">
        <v>7</v>
      </c>
      <c r="B16" s="332" t="s">
        <v>43</v>
      </c>
      <c r="C16" s="333">
        <v>2253152</v>
      </c>
      <c r="D16" s="333"/>
      <c r="E16" s="334">
        <v>2253152</v>
      </c>
      <c r="F16" s="15"/>
    </row>
    <row r="17" spans="1:7">
      <c r="A17" s="295">
        <v>8</v>
      </c>
      <c r="B17" s="332" t="s">
        <v>197</v>
      </c>
      <c r="C17" s="333">
        <v>14742205.93</v>
      </c>
      <c r="D17" s="333"/>
      <c r="E17" s="334">
        <v>14742205.93</v>
      </c>
      <c r="F17" s="296"/>
      <c r="G17" s="86"/>
    </row>
    <row r="18" spans="1:7">
      <c r="A18" s="295">
        <v>9</v>
      </c>
      <c r="B18" s="332" t="s">
        <v>44</v>
      </c>
      <c r="C18" s="333">
        <v>54000</v>
      </c>
      <c r="D18" s="333"/>
      <c r="E18" s="334">
        <v>54000</v>
      </c>
      <c r="F18" s="15"/>
      <c r="G18" s="86"/>
    </row>
    <row r="19" spans="1:7">
      <c r="A19" s="295">
        <v>10</v>
      </c>
      <c r="B19" s="332" t="s">
        <v>45</v>
      </c>
      <c r="C19" s="333">
        <v>55400277</v>
      </c>
      <c r="D19" s="333">
        <v>19206222.68</v>
      </c>
      <c r="E19" s="334">
        <v>36194054.32</v>
      </c>
      <c r="F19" s="15"/>
      <c r="G19" s="86"/>
    </row>
    <row r="20" spans="1:7">
      <c r="A20" s="295">
        <v>11</v>
      </c>
      <c r="B20" s="332" t="s">
        <v>46</v>
      </c>
      <c r="C20" s="333">
        <v>13221740.219700001</v>
      </c>
      <c r="D20" s="333"/>
      <c r="E20" s="334">
        <v>13221740.219700001</v>
      </c>
      <c r="F20" s="15"/>
    </row>
    <row r="21" spans="1:7" ht="27" thickBot="1">
      <c r="A21" s="171"/>
      <c r="B21" s="297" t="s">
        <v>355</v>
      </c>
      <c r="C21" s="229">
        <f>SUM(C8:C12, C15:C20)</f>
        <v>430049751.88029999</v>
      </c>
      <c r="D21" s="229">
        <f>SUM(D8:D12, D15:D20)</f>
        <v>19206222.68</v>
      </c>
      <c r="E21" s="338">
        <f>SUM(E8:E12, E15:E20)</f>
        <v>410843529.20029998</v>
      </c>
    </row>
    <row r="22" spans="1:7">
      <c r="A22" s="5"/>
      <c r="B22" s="5"/>
      <c r="C22" s="5"/>
      <c r="D22" s="5"/>
      <c r="E22" s="5"/>
    </row>
    <row r="23" spans="1:7">
      <c r="A23" s="5"/>
      <c r="B23" s="5"/>
      <c r="C23" s="684">
        <f>C21-'2.RC'!E20</f>
        <v>0</v>
      </c>
      <c r="D23" s="5"/>
      <c r="E23" s="5"/>
    </row>
    <row r="25" spans="1:7" s="4" customFormat="1">
      <c r="B25" s="87"/>
      <c r="F25" s="5"/>
      <c r="G25" s="5"/>
    </row>
    <row r="26" spans="1:7" s="4" customFormat="1">
      <c r="B26" s="87"/>
      <c r="F26" s="5"/>
      <c r="G26" s="5"/>
    </row>
    <row r="27" spans="1:7" s="4" customFormat="1">
      <c r="B27" s="87"/>
      <c r="F27" s="5"/>
      <c r="G27" s="5"/>
    </row>
    <row r="28" spans="1:7" s="4" customFormat="1">
      <c r="B28" s="87"/>
      <c r="F28" s="5"/>
      <c r="G28" s="5"/>
    </row>
    <row r="29" spans="1:7" s="4" customFormat="1">
      <c r="B29" s="87"/>
      <c r="F29" s="5"/>
      <c r="G29" s="5"/>
    </row>
    <row r="30" spans="1:7" s="4" customFormat="1">
      <c r="B30" s="87"/>
      <c r="F30" s="5"/>
      <c r="G30" s="5"/>
    </row>
    <row r="31" spans="1:7" s="4" customFormat="1">
      <c r="B31" s="87"/>
      <c r="F31" s="5"/>
      <c r="G31" s="5"/>
    </row>
    <row r="32" spans="1:7" s="4" customFormat="1">
      <c r="B32" s="87"/>
      <c r="F32" s="5"/>
      <c r="G32" s="5"/>
    </row>
    <row r="33" spans="2:7" s="4" customFormat="1">
      <c r="B33" s="87"/>
      <c r="F33" s="5"/>
      <c r="G33" s="5"/>
    </row>
    <row r="34" spans="2:7" s="4" customFormat="1">
      <c r="B34" s="87"/>
      <c r="F34" s="5"/>
      <c r="G34" s="5"/>
    </row>
    <row r="35" spans="2:7" s="4" customFormat="1">
      <c r="B35" s="87"/>
      <c r="F35" s="5"/>
      <c r="G35" s="5"/>
    </row>
    <row r="36" spans="2:7" s="4" customFormat="1">
      <c r="B36" s="87"/>
      <c r="F36" s="5"/>
      <c r="G36" s="5"/>
    </row>
    <row r="37" spans="2:7" s="4" customFormat="1">
      <c r="B37" s="87"/>
      <c r="F37" s="5"/>
      <c r="G37" s="5"/>
    </row>
  </sheetData>
  <mergeCells count="4">
    <mergeCell ref="B6:B7"/>
    <mergeCell ref="C6:C7"/>
    <mergeCell ref="D6:E6"/>
    <mergeCell ref="B4:E4"/>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9" sqref="C9:C12"/>
    </sheetView>
  </sheetViews>
  <sheetFormatPr defaultColWidth="9.109375" defaultRowHeight="13.2" outlineLevelRow="1"/>
  <cols>
    <col min="1" max="1" width="9.5546875" style="4" bestFit="1" customWidth="1"/>
    <col min="2" max="2" width="114.3320312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"VTB Bank (Georgia)"</v>
      </c>
    </row>
    <row r="2" spans="1:6" s="79" customFormat="1" ht="15.75" customHeight="1">
      <c r="A2" s="2" t="s">
        <v>31</v>
      </c>
      <c r="B2" s="430">
        <f>'1. key ratios '!B2</f>
        <v>44926</v>
      </c>
      <c r="C2" s="4"/>
      <c r="D2" s="4"/>
      <c r="E2" s="4"/>
      <c r="F2" s="4"/>
    </row>
    <row r="3" spans="1:6" s="79" customFormat="1" ht="15.75" customHeight="1">
      <c r="C3" s="4"/>
      <c r="D3" s="4"/>
      <c r="E3" s="4"/>
      <c r="F3" s="4"/>
    </row>
    <row r="4" spans="1:6" s="79" customFormat="1" ht="13.8" thickBot="1">
      <c r="A4" s="79" t="s">
        <v>85</v>
      </c>
      <c r="B4" s="298" t="s">
        <v>332</v>
      </c>
      <c r="C4" s="80" t="s">
        <v>73</v>
      </c>
      <c r="D4" s="4"/>
      <c r="E4" s="4"/>
      <c r="F4" s="4"/>
    </row>
    <row r="5" spans="1:6">
      <c r="A5" s="234">
        <v>1</v>
      </c>
      <c r="B5" s="299" t="s">
        <v>354</v>
      </c>
      <c r="C5" s="235">
        <f>'7. LI1 '!E21</f>
        <v>410843529.20029998</v>
      </c>
    </row>
    <row r="6" spans="1:6" s="236" customFormat="1">
      <c r="A6" s="88">
        <v>2.1</v>
      </c>
      <c r="B6" s="231" t="s">
        <v>333</v>
      </c>
      <c r="C6" s="159">
        <v>35261042.243770003</v>
      </c>
    </row>
    <row r="7" spans="1:6" s="68" customFormat="1" outlineLevel="1">
      <c r="A7" s="62">
        <v>2.2000000000000002</v>
      </c>
      <c r="B7" s="63" t="s">
        <v>334</v>
      </c>
      <c r="C7" s="237">
        <v>0</v>
      </c>
    </row>
    <row r="8" spans="1:6" s="68" customFormat="1">
      <c r="A8" s="62">
        <v>3</v>
      </c>
      <c r="B8" s="232" t="s">
        <v>335</v>
      </c>
      <c r="C8" s="238">
        <f>SUM(C5:C7)</f>
        <v>446104571.44406998</v>
      </c>
    </row>
    <row r="9" spans="1:6" s="236" customFormat="1">
      <c r="A9" s="88">
        <v>4</v>
      </c>
      <c r="B9" s="90" t="s">
        <v>87</v>
      </c>
      <c r="C9" s="665">
        <v>3592359.4023999996</v>
      </c>
    </row>
    <row r="10" spans="1:6" s="68" customFormat="1" outlineLevel="1">
      <c r="A10" s="62">
        <v>5.0999999999999996</v>
      </c>
      <c r="B10" s="63" t="s">
        <v>336</v>
      </c>
      <c r="C10" s="667">
        <v>-17096816.060680002</v>
      </c>
    </row>
    <row r="11" spans="1:6" s="68" customFormat="1" outlineLevel="1">
      <c r="A11" s="62">
        <v>5.2</v>
      </c>
      <c r="B11" s="63" t="s">
        <v>337</v>
      </c>
      <c r="C11" s="666">
        <v>0</v>
      </c>
    </row>
    <row r="12" spans="1:6" s="68" customFormat="1">
      <c r="A12" s="62">
        <v>6</v>
      </c>
      <c r="B12" s="230" t="s">
        <v>481</v>
      </c>
      <c r="C12" s="666">
        <v>456977</v>
      </c>
    </row>
    <row r="13" spans="1:6" s="68" customFormat="1" ht="13.8" thickBot="1">
      <c r="A13" s="64">
        <v>7</v>
      </c>
      <c r="B13" s="233" t="s">
        <v>283</v>
      </c>
      <c r="C13" s="239">
        <f>SUM(C8:C12)</f>
        <v>433057091.78578997</v>
      </c>
    </row>
    <row r="15" spans="1:6" ht="26.4">
      <c r="A15" s="254"/>
      <c r="B15" s="69" t="s">
        <v>482</v>
      </c>
    </row>
    <row r="16" spans="1:6">
      <c r="A16" s="254"/>
      <c r="B16" s="254"/>
    </row>
    <row r="17" spans="1:5" ht="13.8">
      <c r="A17" s="249"/>
      <c r="B17" s="250"/>
      <c r="C17" s="254"/>
      <c r="D17" s="254"/>
      <c r="E17" s="254"/>
    </row>
    <row r="18" spans="1:5" ht="14.4">
      <c r="A18" s="255"/>
      <c r="B18" s="256"/>
      <c r="C18" s="254"/>
      <c r="D18" s="254"/>
      <c r="E18" s="254"/>
    </row>
    <row r="19" spans="1:5" ht="13.8">
      <c r="A19" s="257"/>
      <c r="B19" s="251"/>
      <c r="C19" s="254"/>
      <c r="D19" s="254"/>
      <c r="E19" s="254"/>
    </row>
    <row r="20" spans="1:5" ht="13.8">
      <c r="A20" s="258"/>
      <c r="B20" s="252"/>
      <c r="C20" s="254"/>
      <c r="D20" s="254"/>
      <c r="E20" s="254"/>
    </row>
    <row r="21" spans="1:5" ht="13.8">
      <c r="A21" s="258"/>
      <c r="B21" s="256"/>
      <c r="C21" s="254"/>
      <c r="D21" s="254"/>
      <c r="E21" s="254"/>
    </row>
    <row r="22" spans="1:5" ht="13.8">
      <c r="A22" s="257"/>
      <c r="B22" s="253"/>
      <c r="C22" s="254"/>
      <c r="D22" s="254"/>
      <c r="E22" s="254"/>
    </row>
    <row r="23" spans="1:5" ht="13.8">
      <c r="A23" s="258"/>
      <c r="B23" s="252"/>
      <c r="C23" s="254"/>
      <c r="D23" s="254"/>
      <c r="E23" s="254"/>
    </row>
    <row r="24" spans="1:5" ht="13.8">
      <c r="A24" s="258"/>
      <c r="B24" s="252"/>
      <c r="C24" s="254"/>
      <c r="D24" s="254"/>
      <c r="E24" s="254"/>
    </row>
    <row r="25" spans="1:5" ht="13.8">
      <c r="A25" s="258"/>
      <c r="B25" s="259"/>
      <c r="C25" s="254"/>
      <c r="D25" s="254"/>
      <c r="E25" s="254"/>
    </row>
    <row r="26" spans="1:5" ht="13.8">
      <c r="A26" s="258"/>
      <c r="B26" s="256"/>
      <c r="C26" s="254"/>
      <c r="D26" s="254"/>
      <c r="E26" s="254"/>
    </row>
    <row r="27" spans="1:5">
      <c r="A27" s="254"/>
      <c r="B27" s="260"/>
      <c r="C27" s="254"/>
      <c r="D27" s="254"/>
      <c r="E27" s="254"/>
    </row>
    <row r="28" spans="1:5">
      <c r="A28" s="254"/>
      <c r="B28" s="260"/>
      <c r="C28" s="254"/>
      <c r="D28" s="254"/>
      <c r="E28" s="254"/>
    </row>
    <row r="29" spans="1:5">
      <c r="A29" s="254"/>
      <c r="B29" s="260"/>
      <c r="C29" s="254"/>
      <c r="D29" s="254"/>
      <c r="E29" s="254"/>
    </row>
    <row r="30" spans="1:5">
      <c r="A30" s="254"/>
      <c r="B30" s="260"/>
      <c r="C30" s="254"/>
      <c r="D30" s="254"/>
      <c r="E30" s="254"/>
    </row>
    <row r="31" spans="1:5">
      <c r="A31" s="254"/>
      <c r="B31" s="260"/>
      <c r="C31" s="254"/>
      <c r="D31" s="254"/>
      <c r="E31" s="254"/>
    </row>
    <row r="32" spans="1:5">
      <c r="A32" s="254"/>
      <c r="B32" s="260"/>
      <c r="C32" s="254"/>
      <c r="D32" s="254"/>
      <c r="E32" s="254"/>
    </row>
    <row r="33" spans="1:5">
      <c r="A33" s="254"/>
      <c r="B33" s="260"/>
      <c r="C33" s="254"/>
      <c r="D33" s="254"/>
      <c r="E33" s="254"/>
    </row>
  </sheetData>
  <pageMargins left="0.7" right="0.7" top="0.75" bottom="0.75" header="0.3" footer="0.3"/>
  <pageSetup paperSize="9" scale="91"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2024-04-27T15:28:46Z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