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68" tabRatio="919" firstSheet="16" activeTab="24"/>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K27" i="93" l="1"/>
  <c r="J27" i="93"/>
  <c r="I27" i="93"/>
  <c r="H27" i="93"/>
  <c r="G27" i="93"/>
  <c r="F27" i="93"/>
  <c r="J25" i="93" l="1"/>
  <c r="I25" i="93"/>
  <c r="H25" i="93"/>
  <c r="G25" i="93"/>
  <c r="F25" i="93"/>
  <c r="K25" i="93"/>
  <c r="C23" i="88" l="1"/>
  <c r="N33" i="105" l="1"/>
  <c r="M33" i="105"/>
  <c r="L33" i="105"/>
  <c r="K33" i="105"/>
  <c r="J33" i="105"/>
  <c r="I33" i="105"/>
  <c r="H33" i="105"/>
  <c r="G33" i="105"/>
  <c r="F33" i="105"/>
  <c r="E33" i="105"/>
  <c r="D33" i="105"/>
  <c r="I12" i="99" l="1"/>
  <c r="I21" i="99" l="1"/>
  <c r="I24" i="99" l="1"/>
  <c r="G37" i="97"/>
  <c r="C33" i="105" l="1"/>
  <c r="C34" i="105" s="1"/>
  <c r="E13" i="101" l="1"/>
  <c r="I7" i="99" l="1"/>
  <c r="I8" i="99"/>
  <c r="I9" i="99"/>
  <c r="I10" i="99"/>
  <c r="I11" i="99"/>
  <c r="I13" i="99"/>
  <c r="I14" i="99"/>
  <c r="I15" i="99"/>
  <c r="I16" i="99"/>
  <c r="I17" i="99"/>
  <c r="I18" i="99"/>
  <c r="I19" i="99"/>
  <c r="I20" i="99"/>
  <c r="I22" i="99"/>
  <c r="I23" i="99"/>
  <c r="C19" i="103" l="1"/>
  <c r="D12" i="101"/>
  <c r="D19" i="103" l="1"/>
  <c r="D15" i="103" s="1"/>
  <c r="C15" i="103" l="1"/>
  <c r="C10" i="102"/>
  <c r="C19" i="102" s="1"/>
  <c r="D33" i="100"/>
  <c r="E33" i="100"/>
  <c r="F33" i="100"/>
  <c r="G33" i="100"/>
  <c r="H33" i="100"/>
  <c r="C33" i="100"/>
  <c r="C12" i="101" l="1"/>
  <c r="C7" i="101"/>
  <c r="U21" i="64" l="1"/>
  <c r="G21" i="97" l="1"/>
  <c r="U22" i="103" l="1"/>
  <c r="T22" i="103"/>
  <c r="S22" i="103"/>
  <c r="R22" i="103"/>
  <c r="Q22" i="103"/>
  <c r="P22" i="103"/>
  <c r="O22" i="103"/>
  <c r="N22" i="103"/>
  <c r="M22" i="103"/>
  <c r="L22" i="103"/>
  <c r="K22" i="103"/>
  <c r="J22" i="103"/>
  <c r="I22" i="103"/>
  <c r="H22" i="103"/>
  <c r="G22" i="103"/>
  <c r="F22" i="103"/>
  <c r="E22" i="103"/>
  <c r="D22" i="103"/>
  <c r="C22" i="103"/>
  <c r="U15" i="103"/>
  <c r="T15" i="103"/>
  <c r="S15" i="103"/>
  <c r="R15" i="103"/>
  <c r="Q15" i="103"/>
  <c r="P15" i="103"/>
  <c r="O15" i="103"/>
  <c r="N15" i="103"/>
  <c r="M15" i="103"/>
  <c r="L15" i="103"/>
  <c r="K15" i="103"/>
  <c r="J15" i="103"/>
  <c r="I15" i="103"/>
  <c r="H15" i="103"/>
  <c r="G15" i="103"/>
  <c r="F15" i="103"/>
  <c r="E15" i="103"/>
  <c r="U8" i="103"/>
  <c r="T8" i="103"/>
  <c r="S8" i="103"/>
  <c r="R8" i="103"/>
  <c r="Q8" i="103"/>
  <c r="P8" i="103"/>
  <c r="O8" i="103"/>
  <c r="N8" i="103"/>
  <c r="M8" i="103"/>
  <c r="L8" i="103"/>
  <c r="K8" i="103"/>
  <c r="J8" i="103"/>
  <c r="I8" i="103"/>
  <c r="H8" i="103"/>
  <c r="G8" i="103"/>
  <c r="F8" i="103"/>
  <c r="E8" i="103"/>
  <c r="D8" i="103"/>
  <c r="C8" i="103"/>
  <c r="D19" i="101"/>
  <c r="D20" i="101" s="1"/>
  <c r="D7" i="101"/>
  <c r="G22" i="98"/>
  <c r="F22" i="98"/>
  <c r="E22" i="98"/>
  <c r="D22" i="98"/>
  <c r="C22" i="98"/>
  <c r="H21" i="98"/>
  <c r="H20" i="98"/>
  <c r="H19" i="98"/>
  <c r="H18" i="98"/>
  <c r="H17" i="98"/>
  <c r="H16" i="98"/>
  <c r="H15" i="98"/>
  <c r="H14" i="98"/>
  <c r="H13" i="98"/>
  <c r="H12" i="98"/>
  <c r="H11" i="98"/>
  <c r="H10" i="98"/>
  <c r="H9" i="98"/>
  <c r="H8" i="98"/>
  <c r="H21" i="91"/>
  <c r="H20" i="91"/>
  <c r="H19" i="91"/>
  <c r="H18" i="91"/>
  <c r="H17" i="91"/>
  <c r="H16" i="91"/>
  <c r="H15" i="91"/>
  <c r="H14" i="91"/>
  <c r="H13" i="91"/>
  <c r="H12" i="91"/>
  <c r="H11" i="91"/>
  <c r="H10" i="91"/>
  <c r="H9" i="91"/>
  <c r="H8" i="91"/>
  <c r="G22" i="91"/>
  <c r="F22" i="91"/>
  <c r="E22" i="91"/>
  <c r="D22" i="91"/>
  <c r="C22" i="91"/>
  <c r="C3" i="103" l="1"/>
  <c r="C4" i="103"/>
  <c r="H22" i="91"/>
  <c r="C19" i="101"/>
  <c r="C20" i="101" s="1"/>
  <c r="H22" i="98"/>
  <c r="C21" i="94"/>
  <c r="B2" i="84" l="1"/>
  <c r="B2" i="85" l="1"/>
  <c r="B2" i="98"/>
  <c r="B2" i="105"/>
  <c r="B2" i="106"/>
  <c r="B2" i="91"/>
  <c r="B2" i="75"/>
  <c r="B2" i="99"/>
  <c r="B2" i="103"/>
  <c r="B2" i="90"/>
  <c r="B2" i="92"/>
  <c r="B2" i="86"/>
  <c r="B2" i="100"/>
  <c r="B2" i="94"/>
  <c r="B2" i="107"/>
  <c r="B2" i="52"/>
  <c r="B2" i="101"/>
  <c r="B2" i="104"/>
  <c r="B2" i="64"/>
  <c r="B2" i="95"/>
  <c r="B2" i="88"/>
  <c r="B2" i="102"/>
  <c r="B2" i="73"/>
  <c r="B2" i="83"/>
  <c r="B2" i="93"/>
  <c r="B2" i="69"/>
  <c r="B2" i="89"/>
  <c r="B2" i="97"/>
  <c r="B1" i="107"/>
  <c r="B1" i="106" l="1"/>
  <c r="B1" i="105"/>
  <c r="B1" i="104"/>
  <c r="B1" i="103"/>
  <c r="B1" i="102"/>
  <c r="B1" i="101"/>
  <c r="B1" i="100"/>
  <c r="B1" i="99"/>
  <c r="B1" i="98"/>
  <c r="H34" i="100" l="1"/>
  <c r="E16" i="102" s="1"/>
  <c r="G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34" i="100" l="1"/>
  <c r="I35" i="100" s="1"/>
  <c r="B1" i="97"/>
  <c r="G39" i="97" l="1"/>
  <c r="B1" i="95"/>
  <c r="B1" i="92"/>
  <c r="B1" i="93"/>
  <c r="B1" i="64"/>
  <c r="B1" i="90"/>
  <c r="B1" i="69"/>
  <c r="B1" i="94"/>
  <c r="B1" i="89"/>
  <c r="B1" i="73"/>
  <c r="B1" i="88"/>
  <c r="B1" i="52"/>
  <c r="B1" i="86"/>
  <c r="B1" i="75"/>
  <c r="G5" i="86"/>
  <c r="F5" i="86"/>
  <c r="E5" i="86"/>
  <c r="D5" i="86"/>
  <c r="C5" i="86"/>
  <c r="G5" i="84"/>
  <c r="F5" i="84"/>
  <c r="E5" i="84"/>
  <c r="D5" i="84"/>
  <c r="C5" i="84"/>
  <c r="E6" i="86" l="1"/>
  <c r="E13" i="86" s="1"/>
  <c r="F6" i="86"/>
  <c r="F13" i="86" s="1"/>
  <c r="G6" i="86"/>
  <c r="G13" i="86" s="1"/>
  <c r="C20" i="94" l="1"/>
  <c r="C19" i="94"/>
  <c r="B1" i="91" l="1"/>
  <c r="B1" i="85"/>
  <c r="B1" i="83"/>
  <c r="B1" i="84"/>
  <c r="C38" i="95" l="1"/>
  <c r="D6" i="86"/>
  <c r="D13" i="86" s="1"/>
  <c r="C6" i="86" l="1"/>
  <c r="C13" i="86" s="1"/>
  <c r="D19" i="94" l="1"/>
  <c r="D11" i="94"/>
  <c r="D13" i="94"/>
  <c r="D17" i="94"/>
  <c r="D21" i="94"/>
  <c r="D7" i="94"/>
  <c r="D9" i="94"/>
  <c r="D8" i="94"/>
  <c r="D16" i="94"/>
  <c r="D20" i="94"/>
  <c r="D12" i="94"/>
  <c r="D15" i="94"/>
  <c r="N20" i="92"/>
  <c r="N19" i="92"/>
  <c r="E19" i="92"/>
  <c r="E14" i="92" s="1"/>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N8" i="92"/>
  <c r="E8" i="92"/>
  <c r="M7" i="92"/>
  <c r="M21" i="92" s="1"/>
  <c r="L7" i="92"/>
  <c r="L21" i="92" s="1"/>
  <c r="K7" i="92"/>
  <c r="K21" i="92" s="1"/>
  <c r="J7" i="92"/>
  <c r="J21" i="92" s="1"/>
  <c r="I7" i="92"/>
  <c r="H7" i="92"/>
  <c r="G7" i="92"/>
  <c r="F7" i="92"/>
  <c r="C7" i="92"/>
  <c r="E7" i="92" l="1"/>
  <c r="E21" i="92" s="1"/>
  <c r="H21" i="92"/>
  <c r="N7" i="92"/>
  <c r="N14" i="92"/>
  <c r="N21" i="92" s="1"/>
  <c r="G21" i="92"/>
  <c r="F21" i="92"/>
  <c r="I21" i="92"/>
  <c r="C21" i="92"/>
  <c r="C21" i="88" l="1"/>
  <c r="T21" i="64" l="1"/>
  <c r="S21" i="64"/>
  <c r="C21" i="64"/>
  <c r="K22" i="90" l="1"/>
  <c r="L22" i="90"/>
  <c r="M22" i="90"/>
  <c r="N22" i="90"/>
  <c r="O22" i="90"/>
  <c r="P22" i="90"/>
  <c r="Q22" i="90"/>
  <c r="R22" i="90"/>
  <c r="S22" i="90"/>
  <c r="D21" i="88" l="1"/>
  <c r="E21" i="88"/>
  <c r="C5" i="73" s="1"/>
  <c r="C22" i="90" l="1"/>
  <c r="D22" i="90" l="1"/>
  <c r="E22" i="90"/>
  <c r="F22" i="90"/>
  <c r="G22" i="90"/>
  <c r="H22" i="90"/>
  <c r="I22" i="90"/>
  <c r="J22" i="90"/>
  <c r="C8" i="73" l="1"/>
  <c r="C13" i="73"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<sst xmlns="http://schemas.openxmlformats.org/spreadsheetml/2006/main" count="1213" uniqueCount="781">
  <si>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</si>
  <si>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</si>
  <si>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</si>
  <si>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</si>
  <si>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</si>
  <si>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</si>
  <si>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</si>
  <si>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</si>
  <si>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</si>
  <si>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</si>
  <si>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</si>
  <si>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</si>
  <si>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</si>
  <si>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</si>
  <si>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</si>
  <si>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</si>
  <si>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</si>
  <si>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</si>
  <si>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</si>
  <si>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</si>
  <si>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</si>
  <si>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</si>
  <si>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</si>
  <si>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</si>
  <si>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</si>
  <si>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</si>
  <si>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</si>
  <si>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</si>
  <si>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</si>
  <si>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</si>
  <si>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</si>
  <si>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</si>
  <si>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</si>
  <si>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</si>
  <si>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</si>
  <si>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</si>
  <si>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</si>
  <si>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</si>
  <si>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</si>
  <si>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</si>
  <si>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</si>
  <si>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</si>
  <si>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</si>
  <si>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</si>
  <si>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</si>
  <si>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</si>
  <si>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</si>
  <si>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</si>
  <si>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</si>
  <si>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</si>
  <si>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</si>
  <si>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</si>
  <si>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</si>
  <si>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</si>
  <si>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</si>
  <si>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</si>
  <si>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</si>
  <si>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</si>
  <si>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</si>
  <si>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</si>
  <si>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</si>
  <si>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</si>
  <si>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</si>
  <si>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</si>
  <si>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</si>
  <si>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</si>
  <si>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</si>
  <si>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</si>
  <si>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</si>
  <si>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</si>
  <si>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</si>
  <si>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</si>
  <si>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</si>
  <si>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</si>
  <si>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</si>
  <si>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</si>
  <si>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</si>
  <si>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</si>
  <si>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</si>
  <si>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</si>
  <si>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</si>
  <si>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</si>
  <si>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</si>
  <si>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</si>
  <si>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</si>
  <si>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</si>
  <si>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</si>
  <si>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</si>
  <si>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</si>
  <si>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</si>
  <si>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</si>
  <si>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</si>
  <si>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</si>
  <si>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</si>
  <si>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</si>
  <si>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</si>
  <si>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</si>
  <si>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</si>
  <si>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</si>
  <si>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</si>
  <si>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</si>
  <si>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</si>
  <si>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</si>
  <si>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</si>
  <si>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</si>
  <si>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</si>
  <si>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</si>
  <si>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</si>
  <si>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</si>
  <si>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</si>
  <si>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</si>
  <si>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</si>
  <si>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</si>
  <si>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</si>
  <si>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</si>
  <si>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</si>
  <si>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</si>
  <si>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</si>
  <si>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</si>
  <si>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</si>
  <si>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</si>
  <si>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</si>
  <si>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</si>
  <si>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</si>
  <si>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</si>
  <si>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</si>
  <si>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</si>
  <si>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</si>
  <si>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</si>
  <si>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</si>
  <si>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</si>
  <si>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</si>
  <si>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</si>
  <si>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</si>
  <si>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</si>
  <si>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</si>
  <si>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</si>
  <si>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</si>
  <si>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</si>
  <si>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</si>
  <si>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</si>
  <si>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</si>
  <si>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</si>
  <si>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</si>
  <si>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</si>
  <si>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</si>
  <si>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</si>
  <si>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</si>
  <si>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</si>
  <si>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</si>
  <si>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</si>
  <si>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</si>
  <si>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</si>
  <si>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</si>
  <si>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</si>
  <si>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</si>
  <si>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</si>
  <si>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</si>
  <si>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</si>
  <si>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</si>
  <si>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</si>
  <si>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</si>
  <si>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</si>
  <si>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</si>
  <si>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</si>
  <si>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</si>
  <si>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</si>
  <si>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</si>
  <si>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</si>
  <si>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</si>
  <si>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</si>
  <si>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</si>
  <si>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</si>
  <si>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</si>
  <si>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</si>
  <si>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</si>
  <si>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</si>
  <si>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</si>
  <si>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</si>
  <si>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</si>
  <si>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</si>
  <si>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</si>
  <si>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</si>
  <si>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</si>
  <si>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</si>
  <si>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</si>
  <si>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</si>
  <si>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</si>
  <si>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</si>
  <si>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</si>
  <si>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</si>
  <si>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</si>
  <si>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</si>
  <si>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</si>
  <si>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</si>
  <si>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</si>
  <si>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</si>
  <si>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</si>
  <si>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</si>
  <si>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</si>
  <si>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</si>
  <si>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</si>
  <si>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</si>
  <si>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</si>
  <si>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</si>
  <si>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</si>
  <si>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</si>
  <si>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</si>
  <si>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</si>
  <si>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</si>
  <si>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</si>
  <si>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</si>
  <si>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</si>
  <si>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</si>
  <si>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</si>
  <si>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</si>
  <si>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</si>
  <si>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</si>
  <si>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</si>
  <si>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</si>
  <si>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</si>
  <si>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</si>
  <si>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</si>
  <si>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</si>
  <si>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</si>
  <si>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</si>
  <si>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</si>
  <si>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</si>
  <si>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</si>
  <si>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</si>
  <si>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</si>
  <si>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</si>
  <si>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</si>
  <si>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</si>
  <si>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</si>
  <si>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</si>
  <si>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</si>
  <si>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</si>
  <si>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</si>
  <si>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</si>
  <si>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</si>
  <si>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</si>
  <si>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</si>
  <si>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</si>
  <si>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</si>
  <si>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</si>
  <si>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</si>
  <si>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</si>
  <si>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</si>
  <si>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</si>
  <si>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</si>
  <si>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</si>
  <si>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</si>
  <si>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</si>
  <si>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</si>
  <si>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</si>
  <si>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</si>
  <si>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</si>
  <si>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</si>
  <si>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</si>
  <si>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</si>
  <si>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</si>
  <si>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</si>
  <si>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</si>
  <si>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</si>
  <si>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</si>
  <si>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</si>
  <si>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</si>
  <si>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</si>
  <si>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</si>
  <si>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</si>
  <si>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</si>
  <si>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</si>
  <si>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</si>
  <si>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</si>
  <si>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</si>
  <si>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</si>
  <si>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</si>
  <si>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</si>
  <si>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</si>
  <si>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</si>
  <si>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</si>
  <si>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</si>
  <si>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</si>
  <si>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</si>
  <si>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</si>
  <si>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</si>
  <si>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</si>
  <si>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</si>
  <si>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</si>
  <si>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</si>
  <si>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</si>
  <si>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</si>
  <si>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</si>
  <si>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</si>
  <si>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</si>
  <si>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</si>
  <si>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</si>
  <si>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</si>
  <si>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</si>
  <si>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</si>
  <si>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</si>
  <si>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</si>
  <si>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</si>
  <si>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</si>
  <si>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</si>
  <si>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</si>
  <si>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</si>
  <si>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</si>
  <si>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</si>
  <si>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</si>
  <si>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</si>
  <si>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</si>
  <si>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</si>
  <si>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</si>
  <si>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</si>
  <si>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</si>
  <si>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</si>
  <si>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</si>
  <si>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</si>
  <si>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</si>
  <si>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</si>
  <si>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</si>
  <si>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</si>
  <si>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</si>
  <si>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</si>
  <si>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</si>
  <si>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</si>
  <si>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</si>
  <si>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</si>
  <si>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</si>
  <si>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</si>
  <si>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</si>
  <si>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</si>
  <si>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</si>
  <si>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</si>
  <si>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</si>
  <si>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</si>
  <si>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</si>
  <si>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</si>
  <si>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</si>
  <si>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</si>
  <si>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</si>
  <si>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</si>
  <si>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</si>
  <si>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</si>
  <si>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</si>
  <si>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</si>
  <si>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</si>
  <si>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</si>
  <si>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</si>
  <si>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</si>
  <si>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</si>
  <si>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</si>
  <si>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</si>
  <si>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</si>
  <si>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</si>
  <si>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</si>
  <si>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</si>
  <si>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</si>
  <si>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</si>
  <si>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</si>
  <si>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</si>
  <si>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</si>
  <si>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</si>
  <si>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</si>
  <si>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</si>
  <si>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</si>
  <si>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</si>
  <si>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</si>
  <si>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</si>
  <si>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</si>
  <si>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</si>
  <si>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</si>
  <si>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</si>
  <si>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</si>
  <si>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</si>
  <si>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</si>
  <si>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</si>
  <si>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</si>
  <si>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</si>
  <si>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</si>
  <si>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</si>
  <si>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</si>
  <si>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</si>
  <si>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</si>
  <si>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</si>
  <si>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</si>
  <si>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</si>
  <si>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</si>
  <si>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</si>
  <si>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</si>
  <si>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</si>
  <si>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</si>
  <si>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</si>
  <si>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</si>
  <si>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</si>
  <si>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</si>
  <si>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</si>
  <si>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</si>
  <si>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</si>
  <si>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</si>
  <si>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</si>
  <si>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</si>
  <si>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</si>
  <si>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</si>
  <si>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</si>
  <si>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</si>
  <si>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</si>
  <si>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</si>
  <si>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</si>
  <si>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</si>
  <si>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</si>
  <si>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</si>
  <si>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</si>
  <si>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</si>
  <si>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</si>
  <si>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</si>
  <si>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</si>
  <si>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</si>
  <si>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</si>
  <si>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</si>
  <si>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</si>
  <si>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</si>
  <si>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</si>
  <si>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</si>
  <si>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</si>
  <si>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</si>
  <si>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</si>
  <si>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</si>
  <si>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</si>
  <si>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</si>
  <si>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</si>
  <si>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</si>
  <si>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</si>
  <si>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</si>
  <si>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</si>
  <si>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</si>
  <si>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</si>
  <si>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</si>
  <si>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</si>
  <si>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</si>
  <si>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</si>
  <si>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</si>
  <si>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</si>
  <si>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</si>
  <si>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</si>
  <si>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</si>
  <si>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</si>
  <si>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</si>
  <si>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</si>
  <si>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</si>
  <si>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</si>
  <si>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</si>
  <si>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</si>
  <si>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</si>
  <si>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</si>
  <si>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</si>
  <si>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</si>
  <si>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</si>
  <si>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</si>
  <si>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</si>
  <si>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</si>
  <si>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</si>
  <si>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</si>
  <si>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</si>
  <si>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</si>
  <si>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</si>
  <si>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</si>
  <si>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</si>
  <si>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</si>
  <si>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</si>
  <si>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</si>
  <si>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</si>
  <si>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</si>
  <si>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</si>
  <si>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</si>
  <si>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</si>
  <si>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</si>
  <si>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</si>
  <si>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</si>
  <si>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</si>
  <si>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</si>
  <si>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</si>
  <si>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</si>
  <si>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</si>
  <si>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</si>
  <si>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</si>
  <si>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</si>
  <si>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</si>
  <si>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</si>
  <si>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</si>
  <si>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</si>
  <si>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</si>
  <si>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</si>
  <si>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</si>
  <si>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</si>
  <si>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</si>
  <si>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</si>
  <si>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</si>
  <si>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</si>
  <si>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</si>
  <si>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</si>
  <si>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</si>
  <si>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</si>
  <si>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</si>
  <si>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</si>
  <si>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</si>
  <si>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</si>
  <si>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</si>
  <si>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</si>
  <si>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</si>
  <si>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</si>
  <si>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</si>
  <si>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</si>
  <si>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</si>
  <si>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</si>
  <si>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</si>
  <si>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</si>
  <si>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</si>
  <si>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</si>
  <si>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</si>
  <si>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</si>
  <si>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</si>
  <si>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</si>
  <si>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</si>
  <si>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</si>
  <si>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</si>
  <si>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</si>
  <si>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</si>
  <si>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</si>
  <si>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</si>
  <si>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</si>
  <si>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</si>
  <si>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</si>
  <si>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</si>
  <si>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</si>
  <si>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</si>
  <si>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</si>
  <si>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</si>
  <si>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</si>
  <si>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</si>
  <si>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</si>
  <si>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</si>
  <si>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</si>
  <si>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</si>
  <si>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</si>
  <si>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</si>
  <si>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</si>
  <si>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</si>
  <si>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</si>
  <si>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</si>
  <si>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</si>
  <si>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</si>
  <si>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</si>
  <si>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</si>
  <si>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</si>
  <si>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</si>
  <si>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</si>
  <si>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</si>
  <si>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</si>
  <si>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</si>
  <si>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</si>
  <si>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</si>
  <si>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</si>
  <si>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</si>
  <si>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</si>
  <si>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</si>
  <si>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</si>
  <si>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</si>
  <si>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</si>
  <si>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</si>
  <si>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</si>
  <si>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</si>
  <si>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</si>
  <si>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</si>
  <si>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</si>
  <si>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</si>
  <si>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</si>
  <si>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</si>
  <si>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</si>
  <si>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</si>
  <si>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</si>
  <si>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</si>
  <si>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</si>
  <si>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</si>
  <si>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</si>
  <si>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</si>
  <si>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</si>
  <si>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</si>
  <si>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</si>
  <si>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</si>
  <si>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</si>
  <si>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</si>
  <si>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</si>
  <si>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</si>
  <si>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</si>
  <si>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</si>
  <si>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</si>
  <si>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</si>
  <si>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</si>
  <si>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</si>
  <si>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</si>
  <si>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</si>
  <si>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</si>
  <si>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</si>
  <si>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</si>
  <si>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</si>
  <si>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</si>
  <si>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</si>
  <si>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</si>
  <si>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</si>
  <si>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</si>
  <si>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</si>
  <si>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</si>
  <si>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</si>
  <si>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</si>
  <si>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</si>
  <si>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</si>
  <si>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</si>
  <si>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</si>
  <si>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</si>
  <si>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</si>
  <si>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</si>
  <si>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</si>
  <si>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</si>
  <si>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</si>
  <si>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</si>
  <si>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</si>
  <si>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</si>
  <si>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</si>
  <si>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</si>
  <si>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</si>
  <si>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</si>
  <si>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</si>
  <si>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</si>
  <si>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</si>
  <si>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</si>
  <si>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</si>
  <si>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</si>
  <si>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</si>
  <si>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</si>
  <si>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</si>
  <si>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</si>
  <si>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</si>
  <si>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</si>
  <si>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</si>
  <si>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</si>
  <si>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</si>
  <si>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</si>
  <si>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</si>
  <si>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</si>
  <si>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</si>
  <si>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</si>
  <si>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</si>
  <si>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</si>
  <si>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</si>
  <si>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</si>
  <si>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</si>
  <si>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</si>
  <si>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</si>
  <si>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</si>
  <si>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</si>
  <si>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</si>
  <si>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</si>
  <si>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</si>
  <si>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</si>
  <si>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</si>
  <si>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</si>
  <si>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</si>
  <si>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</si>
  <si>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</si>
  <si>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</si>
  <si>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</si>
  <si>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</si>
  <si>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</si>
  <si>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</si>
  <si>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</si>
  <si>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</si>
  <si>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</si>
  <si>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</si>
  <si>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</si>
  <si>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</si>
  <si>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</si>
  <si>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</si>
  <si>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</si>
  <si>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</si>
  <si>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</si>
  <si>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</si>
  <si>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</si>
  <si>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</si>
  <si>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</si>
  <si>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</si>
  <si>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</si>
  <si>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</si>
  <si>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</si>
  <si>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</si>
  <si>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</si>
  <si>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</si>
  <si>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</si>
  <si>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</si>
  <si>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</si>
  <si>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</si>
  <si>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</si>
  <si>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</si>
  <si>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</si>
  <si>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</si>
  <si>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</si>
  <si>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</si>
  <si>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</si>
  <si>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</si>
  <si>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</si>
  <si>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</si>
  <si>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</si>
  <si>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</si>
  <si>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</si>
  <si>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</si>
  <si>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</si>
  <si>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</si>
  <si>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</si>
  <si>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</si>
  <si>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</si>
  <si>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</si>
  <si>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</si>
  <si>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</si>
  <si>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</si>
  <si>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</si>
  <si>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</si>
  <si>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</si>
  <si>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</si>
  <si>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</si>
  <si>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</si>
  <si>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</si>
  <si>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</si>
  <si>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
  </si>
  <si>
    <t>JSC "VTB Bank (Georgia)"</t>
  </si>
  <si>
    <t>Sergey Stepanov</t>
  </si>
  <si>
    <t>Archil Kontselidze</t>
  </si>
  <si>
    <t>https://vtb.ge/</t>
  </si>
  <si>
    <t>Non-independent chair</t>
  </si>
  <si>
    <t>Ilnar Shaimardanov</t>
  </si>
  <si>
    <t>Non-independent member</t>
  </si>
  <si>
    <t>Asya Zakharova</t>
  </si>
  <si>
    <t>Iulia Kopytova</t>
  </si>
  <si>
    <t>CEO</t>
  </si>
  <si>
    <t>Mamuka Menteshashvili</t>
  </si>
  <si>
    <t>CFO</t>
  </si>
  <si>
    <t>Niko Chkhetiani</t>
  </si>
  <si>
    <t>Chief Risk Officer</t>
  </si>
  <si>
    <t>Chief Retail Banking Officer</t>
  </si>
  <si>
    <t>Vladimer Robakidze</t>
  </si>
  <si>
    <t>Chief Corporate Banking Officer</t>
  </si>
  <si>
    <t>Irakli Dolidze</t>
  </si>
  <si>
    <t>Chief Operating Officer</t>
  </si>
  <si>
    <t>VTB Bank (PJSC)</t>
  </si>
  <si>
    <t xml:space="preserve">LTD "Lakarpa Enterprises Limited"       </t>
  </si>
  <si>
    <t>Russian Federation</t>
  </si>
  <si>
    <t>X</t>
  </si>
  <si>
    <t>Table  9 (Capital), C46</t>
  </si>
  <si>
    <t>Table  9 (Capital), C15</t>
  </si>
  <si>
    <t>Table  9 (Capital), C44</t>
  </si>
  <si>
    <t>Table  9 (Capital), C33</t>
  </si>
  <si>
    <t>Table  9 (Capital), C7</t>
  </si>
  <si>
    <t>Table  9 (Capital), C32</t>
  </si>
  <si>
    <t>Table  9 (Capital), C11</t>
  </si>
  <si>
    <t>Table  9 (Capital), C9</t>
  </si>
  <si>
    <t>Table  9 (Capital), C13</t>
  </si>
  <si>
    <t>Less: Investment Securities Loss Reserves</t>
  </si>
  <si>
    <t>5.2.1</t>
  </si>
  <si>
    <t>General reserves of Investment Securities</t>
  </si>
  <si>
    <t>Net Investment Securities</t>
  </si>
  <si>
    <t>COVID 19 reserves</t>
  </si>
  <si>
    <t>Deferred Tax liabilities relating  to temporary differences  from Intangible assets</t>
  </si>
  <si>
    <t>Including reserve amount of off-balance items (the portion that was included in regulatory capital within limits)</t>
  </si>
  <si>
    <t>Of which tier II capital qualifying instruments</t>
  </si>
  <si>
    <t>Natia Tkhilaishvili</t>
  </si>
  <si>
    <t xml:space="preserve">                           -  </t>
  </si>
  <si>
    <t xml:space="preserve">                               -  </t>
  </si>
  <si>
    <t xml:space="preserve">                                 -  </t>
  </si>
  <si>
    <t xml:space="preserve">                                -  </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</si>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</sst>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theme="1"/>
      <name val="Sylfaen"/>
      <family val="1"/>
    </font>
    <font>
      <i/>
      <sz val="10"/>
      <color theme="1"/>
      <name val="Sylfaen"/>
      <family val="1"/>
    </font>
    <font>
      <b/>
      <sz val="10"/>
      <color theme="1"/>
      <name val="Sylfaen"/>
      <family val="1"/>
    </font>
    <font>
      <sz val="10"/>
      <name val="Calibri"/>
      <family val="2"/>
      <charset val="204"/>
      <scheme val="minor"/>
    </font>
    <font>
      <b/>
      <sz val="10"/>
      <name val="Calibri"/>
      <family val="2"/>
      <charset val="204"/>
      <scheme val="minor"/>
    </font>
    <font>
      <sz val="10"/>
      <color rgb="FFFF0000"/>
      <name val="Arial"/>
      <family val="2"/>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s>
  <borders count="14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bottom/>
      <diagonal/>
    </border>
    <border>
      <left/>
      <right style="thin">
        <color theme="6" tint="-0.499984740745262"/>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43" fontId="1" fillId="0" borderId="0" applyFont="0" applyFill="0" applyBorder="0" applyAlignment="0" applyProtection="0"/>
  </cellStyleXfs>
  <cellXfs count="804">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0" fontId="2" fillId="0" borderId="24" xfId="0" applyFont="1" applyFill="1" applyBorder="1" applyAlignment="1" applyProtection="1">
      <alignment horizontal="left" indent="1"/>
    </xf>
    <xf numFmtId="0" fontId="45" fillId="0" borderId="74" xfId="0" applyFont="1" applyFill="1" applyBorder="1" applyAlignment="1" applyProtection="1"/>
    <xf numFmtId="193" fontId="2" fillId="36" borderId="26" xfId="0" applyNumberFormat="1" applyFont="1" applyFill="1" applyBorder="1" applyAlignment="1" applyProtection="1">
      <alignment horizontal="right"/>
    </xf>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88"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85" fillId="0" borderId="0" xfId="0" applyFont="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5" xfId="0" applyNumberFormat="1" applyFont="1" applyBorder="1" applyAlignment="1">
      <alignment horizontal="center"/>
    </xf>
    <xf numFmtId="167" fontId="87" fillId="0" borderId="65" xfId="0" applyNumberFormat="1" applyFont="1" applyBorder="1" applyAlignment="1">
      <alignment horizontal="center"/>
    </xf>
    <xf numFmtId="167" fontId="91" fillId="0" borderId="0" xfId="0" applyNumberFormat="1" applyFont="1" applyBorder="1" applyAlignment="1">
      <alignment horizont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67" fontId="86" fillId="36" borderId="60" xfId="0" applyNumberFormat="1" applyFont="1" applyFill="1" applyBorder="1" applyAlignment="1">
      <alignment horizontal="center"/>
    </xf>
    <xf numFmtId="167" fontId="89" fillId="0" borderId="0" xfId="0" applyNumberFormat="1" applyFont="1" applyFill="1" applyBorder="1" applyAlignment="1">
      <alignment horizont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6" fillId="0" borderId="10" xfId="0" applyNumberFormat="1" applyFont="1" applyFill="1" applyBorder="1" applyAlignment="1">
      <alignment horizontal="left" vertical="center" wrapText="1"/>
    </xf>
    <xf numFmtId="0" fontId="95"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69"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85" xfId="0" applyFont="1" applyFill="1" applyBorder="1" applyAlignment="1">
      <alignment horizontal="left"/>
    </xf>
    <xf numFmtId="0" fontId="99"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21" xfId="0" applyFont="1" applyFill="1" applyBorder="1" applyAlignment="1">
      <alignment horizontal="center" vertical="center"/>
    </xf>
    <xf numFmtId="0" fontId="3" fillId="0" borderId="87" xfId="0" applyFont="1" applyFill="1" applyBorder="1" applyAlignment="1">
      <alignment vertical="center"/>
    </xf>
    <xf numFmtId="0" fontId="4" fillId="0" borderId="87"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9" xfId="0" applyFont="1" applyFill="1" applyBorder="1" applyAlignment="1">
      <alignment horizontal="center" vertical="center"/>
    </xf>
    <xf numFmtId="0" fontId="3" fillId="0" borderId="100"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7" xfId="0" applyFont="1" applyFill="1" applyBorder="1" applyAlignment="1">
      <alignment horizontal="center" vertical="center" wrapText="1"/>
    </xf>
    <xf numFmtId="0" fontId="86" fillId="0" borderId="88" xfId="0" applyFont="1" applyFill="1" applyBorder="1" applyAlignment="1">
      <alignment horizontal="center" vertical="center" wrapText="1"/>
    </xf>
    <xf numFmtId="0" fontId="84" fillId="0" borderId="87" xfId="0" applyFont="1" applyFill="1" applyBorder="1"/>
    <xf numFmtId="193" fontId="84" fillId="0" borderId="87" xfId="0" applyNumberFormat="1" applyFont="1" applyFill="1" applyBorder="1" applyAlignment="1">
      <alignment horizontal="center" vertical="center"/>
    </xf>
    <xf numFmtId="193" fontId="84" fillId="0" borderId="88" xfId="0" applyNumberFormat="1" applyFont="1" applyFill="1" applyBorder="1" applyAlignment="1">
      <alignment horizontal="center" vertical="center"/>
    </xf>
    <xf numFmtId="0" fontId="84" fillId="0" borderId="87" xfId="0" applyFont="1" applyFill="1" applyBorder="1" applyAlignment="1">
      <alignment horizontal="left" indent="1"/>
    </xf>
    <xf numFmtId="193" fontId="87" fillId="0" borderId="87" xfId="0" applyNumberFormat="1" applyFont="1" applyFill="1" applyBorder="1" applyAlignment="1">
      <alignment horizontal="center" vertical="center"/>
    </xf>
    <xf numFmtId="0" fontId="87" fillId="0" borderId="87" xfId="0" applyFont="1" applyFill="1" applyBorder="1" applyAlignment="1">
      <alignment horizontal="left" indent="1"/>
    </xf>
    <xf numFmtId="193" fontId="86" fillId="36" borderId="26" xfId="0" applyNumberFormat="1" applyFont="1" applyFill="1" applyBorder="1" applyAlignment="1">
      <alignment horizontal="center" vertical="center"/>
    </xf>
    <xf numFmtId="0" fontId="94"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3" fillId="36" borderId="88"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7" xfId="20964" applyFont="1" applyFill="1" applyBorder="1" applyAlignment="1">
      <alignment vertical="center"/>
    </xf>
    <xf numFmtId="0" fontId="45" fillId="77" borderId="108" xfId="20964" applyFont="1" applyFill="1" applyBorder="1" applyAlignment="1">
      <alignment vertical="center"/>
    </xf>
    <xf numFmtId="0" fontId="45" fillId="77" borderId="105" xfId="20964" applyFont="1" applyFill="1" applyBorder="1" applyAlignment="1">
      <alignment vertical="center"/>
    </xf>
    <xf numFmtId="0" fontId="105" fillId="70" borderId="104" xfId="20964" applyFont="1" applyFill="1" applyBorder="1" applyAlignment="1">
      <alignment horizontal="center" vertical="center"/>
    </xf>
    <xf numFmtId="0" fontId="105" fillId="70" borderId="105" xfId="20964" applyFont="1" applyFill="1" applyBorder="1" applyAlignment="1">
      <alignment horizontal="left" vertical="center" wrapText="1"/>
    </xf>
    <xf numFmtId="164" fontId="105" fillId="0" borderId="106" xfId="7" applyNumberFormat="1" applyFont="1" applyFill="1" applyBorder="1" applyAlignment="1" applyProtection="1">
      <alignment horizontal="right" vertical="center"/>
      <protection locked="0"/>
    </xf>
    <xf numFmtId="0" fontId="104" fillId="78" borderId="106" xfId="20964" applyFont="1" applyFill="1" applyBorder="1" applyAlignment="1">
      <alignment horizontal="center" vertical="center"/>
    </xf>
    <xf numFmtId="0" fontId="104" fillId="78" borderId="108" xfId="20964" applyFont="1" applyFill="1" applyBorder="1" applyAlignment="1">
      <alignment vertical="top" wrapText="1"/>
    </xf>
    <xf numFmtId="164" fontId="45" fillId="77" borderId="105" xfId="7" applyNumberFormat="1" applyFont="1" applyFill="1" applyBorder="1" applyAlignment="1">
      <alignment horizontal="right" vertical="center"/>
    </xf>
    <xf numFmtId="0" fontId="106" fillId="70" borderId="104" xfId="20964" applyFont="1" applyFill="1" applyBorder="1" applyAlignment="1">
      <alignment horizontal="center" vertical="center"/>
    </xf>
    <xf numFmtId="0" fontId="105" fillId="70" borderId="108" xfId="20964" applyFont="1" applyFill="1" applyBorder="1" applyAlignment="1">
      <alignment vertical="center" wrapText="1"/>
    </xf>
    <xf numFmtId="0" fontId="105" fillId="70" borderId="105" xfId="20964" applyFont="1" applyFill="1" applyBorder="1" applyAlignment="1">
      <alignment horizontal="left" vertical="center"/>
    </xf>
    <xf numFmtId="0" fontId="106" fillId="3" borderId="104" xfId="20964" applyFont="1" applyFill="1" applyBorder="1" applyAlignment="1">
      <alignment horizontal="center" vertical="center"/>
    </xf>
    <xf numFmtId="0" fontId="105" fillId="3" borderId="105" xfId="20964" applyFont="1" applyFill="1" applyBorder="1" applyAlignment="1">
      <alignment horizontal="left" vertical="center"/>
    </xf>
    <xf numFmtId="0" fontId="106" fillId="0" borderId="104" xfId="20964" applyFont="1" applyFill="1" applyBorder="1" applyAlignment="1">
      <alignment horizontal="center" vertical="center"/>
    </xf>
    <xf numFmtId="0" fontId="105" fillId="0" borderId="105" xfId="20964" applyFont="1" applyFill="1" applyBorder="1" applyAlignment="1">
      <alignment horizontal="left" vertical="center"/>
    </xf>
    <xf numFmtId="0" fontId="107" fillId="78" borderId="106" xfId="20964" applyFont="1" applyFill="1" applyBorder="1" applyAlignment="1">
      <alignment horizontal="center" vertical="center"/>
    </xf>
    <xf numFmtId="0" fontId="104" fillId="78" borderId="108" xfId="20964" applyFont="1" applyFill="1" applyBorder="1" applyAlignment="1">
      <alignment vertical="center"/>
    </xf>
    <xf numFmtId="164" fontId="105" fillId="78" borderId="106" xfId="7" applyNumberFormat="1" applyFont="1" applyFill="1" applyBorder="1" applyAlignment="1" applyProtection="1">
      <alignment horizontal="right" vertical="center"/>
      <protection locked="0"/>
    </xf>
    <xf numFmtId="0" fontId="104" fillId="77" borderId="107" xfId="20964" applyFont="1" applyFill="1" applyBorder="1" applyAlignment="1">
      <alignment vertical="center"/>
    </xf>
    <xf numFmtId="0" fontId="104" fillId="77" borderId="108" xfId="20964" applyFont="1" applyFill="1" applyBorder="1" applyAlignment="1">
      <alignment vertical="center"/>
    </xf>
    <xf numFmtId="164" fontId="104" fillId="77" borderId="105" xfId="7" applyNumberFormat="1" applyFont="1" applyFill="1" applyBorder="1" applyAlignment="1">
      <alignment horizontal="right" vertical="center"/>
    </xf>
    <xf numFmtId="0" fontId="109" fillId="3" borderId="104" xfId="20964" applyFont="1" applyFill="1" applyBorder="1" applyAlignment="1">
      <alignment horizontal="center" vertical="center"/>
    </xf>
    <xf numFmtId="0" fontId="110" fillId="78" borderId="106" xfId="20964" applyFont="1" applyFill="1" applyBorder="1" applyAlignment="1">
      <alignment horizontal="center" vertical="center"/>
    </xf>
    <xf numFmtId="0" fontId="45" fillId="78" borderId="108" xfId="20964" applyFont="1" applyFill="1" applyBorder="1" applyAlignment="1">
      <alignment vertical="center"/>
    </xf>
    <xf numFmtId="0" fontId="109" fillId="70" borderId="104" xfId="20964" applyFont="1" applyFill="1" applyBorder="1" applyAlignment="1">
      <alignment horizontal="center" vertical="center"/>
    </xf>
    <xf numFmtId="164" fontId="105" fillId="3" borderId="106" xfId="7" applyNumberFormat="1" applyFont="1" applyFill="1" applyBorder="1" applyAlignment="1" applyProtection="1">
      <alignment horizontal="right" vertical="center"/>
      <protection locked="0"/>
    </xf>
    <xf numFmtId="0" fontId="110" fillId="3" borderId="106" xfId="20964" applyFont="1" applyFill="1" applyBorder="1" applyAlignment="1">
      <alignment horizontal="center" vertical="center"/>
    </xf>
    <xf numFmtId="0" fontId="45" fillId="3" borderId="108" xfId="20964" applyFont="1" applyFill="1" applyBorder="1" applyAlignment="1">
      <alignment vertical="center"/>
    </xf>
    <xf numFmtId="0" fontId="106" fillId="70" borderId="106" xfId="20964" applyFont="1" applyFill="1" applyBorder="1" applyAlignment="1">
      <alignment horizontal="center" vertical="center"/>
    </xf>
    <xf numFmtId="0" fontId="19" fillId="70" borderId="106" xfId="20964" applyFont="1" applyFill="1" applyBorder="1" applyAlignment="1">
      <alignment horizontal="center" vertical="center"/>
    </xf>
    <xf numFmtId="0" fontId="100" fillId="0" borderId="106" xfId="0" applyFont="1" applyFill="1" applyBorder="1" applyAlignment="1">
      <alignment horizontal="left" vertical="center" wrapText="1"/>
    </xf>
    <xf numFmtId="10" fontId="96" fillId="0" borderId="106" xfId="20962" applyNumberFormat="1" applyFont="1" applyFill="1" applyBorder="1" applyAlignment="1">
      <alignment horizontal="left" vertical="center" wrapText="1"/>
    </xf>
    <xf numFmtId="10" fontId="3" fillId="0"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left" vertical="center" wrapText="1"/>
    </xf>
    <xf numFmtId="10" fontId="100" fillId="0" borderId="106" xfId="20962" applyNumberFormat="1" applyFont="1" applyFill="1" applyBorder="1" applyAlignment="1">
      <alignment horizontal="left" vertical="center" wrapText="1"/>
    </xf>
    <xf numFmtId="10" fontId="4" fillId="36"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6" xfId="0" applyFont="1" applyFill="1" applyBorder="1" applyAlignment="1">
      <alignment horizontal="left" vertical="center" wrapText="1"/>
    </xf>
    <xf numFmtId="0" fontId="3" fillId="0" borderId="106" xfId="0" applyFont="1" applyFill="1" applyBorder="1" applyAlignment="1">
      <alignment horizontal="left" vertical="center" wrapText="1"/>
    </xf>
    <xf numFmtId="0" fontId="4" fillId="36" borderId="89" xfId="0" applyFont="1" applyFill="1" applyBorder="1" applyAlignment="1">
      <alignment vertical="center" wrapText="1"/>
    </xf>
    <xf numFmtId="0" fontId="4" fillId="36" borderId="105" xfId="0" applyFont="1" applyFill="1" applyBorder="1" applyAlignment="1">
      <alignment vertical="center" wrapText="1"/>
    </xf>
    <xf numFmtId="0" fontId="4" fillId="36" borderId="76" xfId="0" applyFont="1" applyFill="1" applyBorder="1" applyAlignment="1">
      <alignment vertical="center" wrapText="1"/>
    </xf>
    <xf numFmtId="0" fontId="4" fillId="36" borderId="32" xfId="0" applyFont="1" applyFill="1" applyBorder="1" applyAlignment="1">
      <alignment vertical="center" wrapText="1"/>
    </xf>
    <xf numFmtId="0" fontId="84" fillId="0" borderId="106" xfId="0" applyFont="1" applyBorder="1"/>
    <xf numFmtId="0" fontId="6" fillId="0" borderId="106" xfId="17" applyFill="1" applyBorder="1" applyAlignment="1" applyProtection="1">
      <alignment horizontal="left" vertical="center"/>
    </xf>
    <xf numFmtId="0" fontId="6" fillId="0" borderId="106" xfId="17" applyBorder="1" applyAlignment="1" applyProtection="1"/>
    <xf numFmtId="0" fontId="84" fillId="0" borderId="106" xfId="0" applyFont="1" applyFill="1" applyBorder="1"/>
    <xf numFmtId="0" fontId="6" fillId="0" borderId="106" xfId="17" applyFill="1" applyBorder="1" applyAlignment="1" applyProtection="1">
      <alignment horizontal="left" vertical="center" wrapText="1"/>
    </xf>
    <xf numFmtId="0" fontId="6" fillId="0" borderId="106"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3" fontId="103" fillId="36" borderId="106" xfId="0" applyNumberFormat="1" applyFont="1" applyFill="1" applyBorder="1" applyAlignment="1">
      <alignment vertical="center" wrapText="1"/>
    </xf>
    <xf numFmtId="3" fontId="103" fillId="0" borderId="106" xfId="0" applyNumberFormat="1" applyFont="1" applyBorder="1" applyAlignment="1">
      <alignment vertical="center" wrapText="1"/>
    </xf>
    <xf numFmtId="3" fontId="103" fillId="0" borderId="106" xfId="0" applyNumberFormat="1" applyFont="1" applyFill="1" applyBorder="1" applyAlignment="1">
      <alignment vertical="center" wrapText="1"/>
    </xf>
    <xf numFmtId="3" fontId="103" fillId="36" borderId="107" xfId="0" applyNumberFormat="1" applyFont="1" applyFill="1" applyBorder="1" applyAlignment="1">
      <alignment vertical="center" wrapText="1"/>
    </xf>
    <xf numFmtId="3" fontId="103" fillId="0" borderId="107" xfId="0" applyNumberFormat="1" applyFont="1" applyBorder="1" applyAlignment="1">
      <alignment vertical="center" wrapText="1"/>
    </xf>
    <xf numFmtId="3" fontId="103" fillId="36" borderId="27" xfId="0" applyNumberFormat="1" applyFont="1" applyFill="1" applyBorder="1" applyAlignment="1">
      <alignment vertical="center" wrapText="1"/>
    </xf>
    <xf numFmtId="3" fontId="103" fillId="36" borderId="91" xfId="0" applyNumberFormat="1" applyFont="1" applyFill="1" applyBorder="1" applyAlignment="1">
      <alignment vertical="center" wrapText="1"/>
    </xf>
    <xf numFmtId="3" fontId="103" fillId="0" borderId="91" xfId="0" applyNumberFormat="1" applyFont="1" applyBorder="1" applyAlignment="1">
      <alignment vertical="center" wrapText="1"/>
    </xf>
    <xf numFmtId="3" fontId="103" fillId="0" borderId="91"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3"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9" xfId="0" applyFont="1" applyFill="1" applyBorder="1" applyAlignment="1">
      <alignment wrapText="1"/>
    </xf>
    <xf numFmtId="0" fontId="3" fillId="3" borderId="110" xfId="0" applyFont="1" applyFill="1" applyBorder="1"/>
    <xf numFmtId="0" fontId="4" fillId="3" borderId="82" xfId="0" applyFont="1" applyFill="1" applyBorder="1" applyAlignment="1">
      <alignment horizontal="center" wrapText="1"/>
    </xf>
    <xf numFmtId="0" fontId="3" fillId="0" borderId="106" xfId="0" applyFont="1" applyFill="1" applyBorder="1" applyAlignment="1">
      <alignment horizontal="center"/>
    </xf>
    <xf numFmtId="0" fontId="3" fillId="0" borderId="106" xfId="0" applyFont="1" applyBorder="1" applyAlignment="1">
      <alignment horizontal="center"/>
    </xf>
    <xf numFmtId="0" fontId="3" fillId="3" borderId="69"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3" xfId="0" applyFont="1" applyFill="1" applyBorder="1" applyAlignment="1">
      <alignment horizontal="center" vertical="center" wrapText="1"/>
    </xf>
    <xf numFmtId="0" fontId="3" fillId="0" borderId="21" xfId="0" applyFont="1" applyBorder="1"/>
    <xf numFmtId="0" fontId="3" fillId="0" borderId="106" xfId="0" applyFont="1" applyBorder="1" applyAlignment="1">
      <alignment wrapText="1"/>
    </xf>
    <xf numFmtId="164" fontId="3" fillId="0" borderId="106" xfId="7" applyNumberFormat="1" applyFont="1" applyBorder="1"/>
    <xf numFmtId="164" fontId="3" fillId="0" borderId="88" xfId="7" applyNumberFormat="1" applyFont="1" applyBorder="1"/>
    <xf numFmtId="0" fontId="99" fillId="0" borderId="106" xfId="0" applyFont="1" applyBorder="1" applyAlignment="1">
      <alignment horizontal="left" wrapText="1" indent="2"/>
    </xf>
    <xf numFmtId="169" fontId="9" fillId="37" borderId="106" xfId="20" applyBorder="1"/>
    <xf numFmtId="164" fontId="3" fillId="0" borderId="106" xfId="7" applyNumberFormat="1" applyFont="1" applyBorder="1" applyAlignment="1">
      <alignment vertical="center"/>
    </xf>
    <xf numFmtId="0" fontId="4" fillId="0" borderId="21" xfId="0" applyFont="1" applyBorder="1"/>
    <xf numFmtId="0" fontId="4" fillId="0" borderId="106" xfId="0" applyFont="1" applyBorder="1" applyAlignment="1">
      <alignment wrapText="1"/>
    </xf>
    <xf numFmtId="0" fontId="111" fillId="3" borderId="69"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3" xfId="7" applyNumberFormat="1" applyFont="1" applyFill="1" applyBorder="1"/>
    <xf numFmtId="164" fontId="3" fillId="0" borderId="106" xfId="7" applyNumberFormat="1" applyFont="1" applyFill="1" applyBorder="1"/>
    <xf numFmtId="164" fontId="3" fillId="0" borderId="106" xfId="7" applyNumberFormat="1" applyFont="1" applyFill="1" applyBorder="1" applyAlignment="1">
      <alignment vertical="center"/>
    </xf>
    <xf numFmtId="0" fontId="99" fillId="0" borderId="106"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3"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4"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21" xfId="13" applyFont="1" applyFill="1" applyBorder="1" applyAlignment="1" applyProtection="1">
      <alignment horizontal="left" vertical="center" wrapText="1"/>
      <protection locked="0"/>
    </xf>
    <xf numFmtId="49" fontId="117" fillId="0" borderId="121" xfId="5" applyNumberFormat="1" applyFont="1" applyFill="1" applyBorder="1" applyAlignment="1" applyProtection="1">
      <alignment horizontal="right" vertical="center"/>
      <protection locked="0"/>
    </xf>
    <xf numFmtId="49" fontId="118" fillId="0" borderId="121" xfId="5" applyNumberFormat="1" applyFont="1" applyFill="1" applyBorder="1" applyAlignment="1" applyProtection="1">
      <alignment horizontal="right" vertical="center"/>
      <protection locked="0"/>
    </xf>
    <xf numFmtId="0" fontId="113" fillId="0" borderId="121" xfId="0" applyFont="1" applyFill="1" applyBorder="1"/>
    <xf numFmtId="166" fontId="112" fillId="0" borderId="121" xfId="20965" applyFont="1" applyFill="1" applyBorder="1"/>
    <xf numFmtId="49" fontId="117" fillId="0" borderId="121" xfId="5" applyNumberFormat="1" applyFont="1" applyFill="1" applyBorder="1" applyAlignment="1" applyProtection="1">
      <alignment horizontal="right" vertical="center" wrapText="1"/>
      <protection locked="0"/>
    </xf>
    <xf numFmtId="49" fontId="118" fillId="0" borderId="121" xfId="5" applyNumberFormat="1" applyFont="1" applyFill="1" applyBorder="1" applyAlignment="1" applyProtection="1">
      <alignment horizontal="right" vertical="center" wrapText="1"/>
      <protection locked="0"/>
    </xf>
    <xf numFmtId="0" fontId="113" fillId="0" borderId="0" xfId="0" applyFont="1" applyFill="1"/>
    <xf numFmtId="0" fontId="112" fillId="0" borderId="121" xfId="0" applyNumberFormat="1" applyFont="1" applyFill="1" applyBorder="1" applyAlignment="1">
      <alignment horizontal="left" vertical="center" wrapText="1"/>
    </xf>
    <xf numFmtId="0" fontId="116" fillId="0" borderId="121" xfId="0" applyFont="1" applyFill="1" applyBorder="1"/>
    <xf numFmtId="0" fontId="113" fillId="0" borderId="0" xfId="0" applyFont="1" applyFill="1" applyBorder="1"/>
    <xf numFmtId="0" fontId="115" fillId="0" borderId="121" xfId="0" applyFont="1" applyFill="1" applyBorder="1" applyAlignment="1">
      <alignment horizontal="left" indent="1"/>
    </xf>
    <xf numFmtId="0" fontId="115" fillId="0" borderId="121" xfId="0" applyFont="1" applyFill="1" applyBorder="1" applyAlignment="1">
      <alignment horizontal="left" wrapText="1" indent="1"/>
    </xf>
    <xf numFmtId="0" fontId="112" fillId="0" borderId="121" xfId="0" applyFont="1" applyFill="1" applyBorder="1" applyAlignment="1">
      <alignment horizontal="left" indent="1"/>
    </xf>
    <xf numFmtId="0" fontId="112" fillId="0" borderId="121" xfId="0" applyNumberFormat="1" applyFont="1" applyFill="1" applyBorder="1" applyAlignment="1">
      <alignment horizontal="left" indent="1"/>
    </xf>
    <xf numFmtId="0" fontId="112" fillId="0" borderId="121" xfId="0" applyFont="1" applyFill="1" applyBorder="1" applyAlignment="1">
      <alignment horizontal="left" wrapText="1" indent="2"/>
    </xf>
    <xf numFmtId="0" fontId="115" fillId="0" borderId="121" xfId="0" applyFont="1" applyFill="1" applyBorder="1" applyAlignment="1">
      <alignment horizontal="left" vertical="center" indent="1"/>
    </xf>
    <xf numFmtId="0" fontId="113" fillId="0" borderId="121" xfId="0" applyFont="1" applyFill="1" applyBorder="1" applyAlignment="1">
      <alignment horizontal="left" wrapText="1"/>
    </xf>
    <xf numFmtId="0" fontId="113" fillId="0" borderId="121" xfId="0" applyFont="1" applyFill="1" applyBorder="1" applyAlignment="1">
      <alignment horizontal="left" wrapText="1" indent="2"/>
    </xf>
    <xf numFmtId="49" fontId="113" fillId="0" borderId="121" xfId="0" applyNumberFormat="1" applyFont="1" applyFill="1" applyBorder="1" applyAlignment="1">
      <alignment horizontal="left" indent="3"/>
    </xf>
    <xf numFmtId="49" fontId="113" fillId="0" borderId="121" xfId="0" applyNumberFormat="1" applyFont="1" applyFill="1" applyBorder="1" applyAlignment="1">
      <alignment horizontal="left" indent="1"/>
    </xf>
    <xf numFmtId="49" fontId="113" fillId="0" borderId="121" xfId="0" applyNumberFormat="1" applyFont="1" applyFill="1" applyBorder="1" applyAlignment="1">
      <alignment horizontal="left" vertical="top" wrapText="1" indent="2"/>
    </xf>
    <xf numFmtId="49" fontId="113" fillId="0" borderId="121" xfId="0" applyNumberFormat="1" applyFont="1" applyFill="1" applyBorder="1" applyAlignment="1">
      <alignment horizontal="left" wrapText="1" indent="3"/>
    </xf>
    <xf numFmtId="49" fontId="113" fillId="0" borderId="121" xfId="0" applyNumberFormat="1" applyFont="1" applyFill="1" applyBorder="1" applyAlignment="1">
      <alignment horizontal="left" wrapText="1" indent="2"/>
    </xf>
    <xf numFmtId="0" fontId="113" fillId="0" borderId="121" xfId="0" applyNumberFormat="1" applyFont="1" applyFill="1" applyBorder="1" applyAlignment="1">
      <alignment horizontal="left" wrapText="1" indent="1"/>
    </xf>
    <xf numFmtId="49" fontId="113" fillId="0" borderId="121" xfId="0" applyNumberFormat="1" applyFont="1" applyFill="1" applyBorder="1" applyAlignment="1">
      <alignment horizontal="left" wrapText="1" indent="1"/>
    </xf>
    <xf numFmtId="0" fontId="115" fillId="0" borderId="75" xfId="0" applyNumberFormat="1" applyFont="1" applyFill="1" applyBorder="1" applyAlignment="1">
      <alignment horizontal="left" vertical="center" wrapText="1"/>
    </xf>
    <xf numFmtId="0" fontId="113" fillId="0" borderId="122" xfId="0" applyFont="1" applyFill="1" applyBorder="1" applyAlignment="1">
      <alignment horizontal="center" vertical="center" wrapText="1"/>
    </xf>
    <xf numFmtId="0" fontId="115" fillId="0" borderId="121" xfId="0" applyNumberFormat="1" applyFont="1" applyFill="1" applyBorder="1" applyAlignment="1">
      <alignment horizontal="left" vertical="center" wrapText="1"/>
    </xf>
    <xf numFmtId="0" fontId="113" fillId="0" borderId="121" xfId="0" applyFont="1" applyFill="1" applyBorder="1" applyAlignment="1">
      <alignment horizontal="left" indent="1"/>
    </xf>
    <xf numFmtId="0" fontId="6" fillId="0" borderId="121" xfId="17" applyBorder="1" applyAlignment="1" applyProtection="1"/>
    <xf numFmtId="0" fontId="116" fillId="0" borderId="121"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21"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21" xfId="0" applyFont="1" applyFill="1" applyBorder="1" applyAlignment="1">
      <alignment horizontal="center" vertical="center"/>
    </xf>
    <xf numFmtId="0" fontId="113" fillId="0" borderId="121" xfId="0" applyFont="1" applyFill="1" applyBorder="1" applyAlignment="1">
      <alignment horizontal="center" vertical="center" wrapText="1"/>
    </xf>
    <xf numFmtId="0" fontId="116" fillId="0" borderId="0" xfId="0" applyFont="1" applyFill="1"/>
    <xf numFmtId="0" fontId="113" fillId="0" borderId="121" xfId="0" applyFont="1" applyFill="1" applyBorder="1" applyAlignment="1">
      <alignment wrapText="1"/>
    </xf>
    <xf numFmtId="0" fontId="113" fillId="0" borderId="121"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21" xfId="0" applyNumberFormat="1" applyFont="1" applyFill="1" applyBorder="1" applyAlignment="1">
      <alignment horizontal="center" vertical="center" wrapText="1"/>
    </xf>
    <xf numFmtId="0" fontId="113" fillId="0" borderId="121" xfId="0" applyFont="1" applyFill="1" applyBorder="1" applyAlignment="1">
      <alignment horizontal="center"/>
    </xf>
    <xf numFmtId="0" fontId="113" fillId="0" borderId="7" xfId="0" applyFont="1" applyFill="1" applyBorder="1"/>
    <xf numFmtId="0" fontId="113" fillId="0" borderId="121" xfId="0" applyFont="1" applyFill="1" applyBorder="1" applyAlignment="1">
      <alignment horizontal="left" indent="2"/>
    </xf>
    <xf numFmtId="0" fontId="113" fillId="0" borderId="121"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21" xfId="0" applyFont="1" applyFill="1" applyBorder="1" applyAlignment="1">
      <alignment horizontal="center" vertical="center" wrapText="1"/>
    </xf>
    <xf numFmtId="0" fontId="0" fillId="0" borderId="121" xfId="0" applyBorder="1" applyAlignment="1">
      <alignment horizontal="left" indent="2"/>
    </xf>
    <xf numFmtId="0" fontId="0" fillId="0" borderId="121" xfId="0" applyBorder="1"/>
    <xf numFmtId="0" fontId="0" fillId="0" borderId="122" xfId="0" applyBorder="1" applyAlignment="1">
      <alignment horizontal="left" indent="2"/>
    </xf>
    <xf numFmtId="0" fontId="0" fillId="0" borderId="122" xfId="0" applyBorder="1"/>
    <xf numFmtId="0" fontId="0" fillId="0" borderId="121" xfId="0" applyFill="1" applyBorder="1" applyAlignment="1">
      <alignment horizontal="left" indent="2"/>
    </xf>
    <xf numFmtId="0" fontId="123" fillId="0" borderId="128" xfId="0" applyNumberFormat="1" applyFont="1" applyFill="1" applyBorder="1" applyAlignment="1">
      <alignment vertical="center" wrapText="1" readingOrder="1"/>
    </xf>
    <xf numFmtId="0" fontId="123" fillId="0" borderId="129" xfId="0" applyNumberFormat="1" applyFont="1" applyFill="1" applyBorder="1" applyAlignment="1">
      <alignment vertical="center" wrapText="1" readingOrder="1"/>
    </xf>
    <xf numFmtId="0" fontId="123" fillId="0" borderId="129" xfId="0" applyNumberFormat="1" applyFont="1" applyFill="1" applyBorder="1" applyAlignment="1">
      <alignment horizontal="left" vertical="center" wrapText="1" indent="1" readingOrder="1"/>
    </xf>
    <xf numFmtId="0" fontId="123" fillId="0" borderId="130" xfId="0" applyNumberFormat="1" applyFont="1" applyFill="1" applyBorder="1" applyAlignment="1">
      <alignment vertical="center" wrapText="1" readingOrder="1"/>
    </xf>
    <xf numFmtId="0" fontId="124" fillId="0" borderId="121" xfId="0" applyNumberFormat="1" applyFont="1" applyFill="1" applyBorder="1" applyAlignment="1">
      <alignment vertical="center" wrapText="1" readingOrder="1"/>
    </xf>
    <xf numFmtId="0" fontId="113" fillId="0" borderId="122" xfId="0" applyFont="1" applyFill="1" applyBorder="1" applyAlignment="1">
      <alignment horizontal="center" vertical="center" wrapText="1"/>
    </xf>
    <xf numFmtId="0" fontId="0" fillId="0" borderId="7" xfId="0" applyBorder="1"/>
    <xf numFmtId="0" fontId="121" fillId="0" borderId="121" xfId="0" applyFont="1" applyBorder="1"/>
    <xf numFmtId="0" fontId="121" fillId="0" borderId="122" xfId="0" applyFont="1" applyBorder="1"/>
    <xf numFmtId="0" fontId="113" fillId="0" borderId="113" xfId="0" applyFont="1" applyFill="1" applyBorder="1" applyAlignment="1">
      <alignment horizontal="center" vertical="center" wrapText="1"/>
    </xf>
    <xf numFmtId="0" fontId="0" fillId="0" borderId="121" xfId="0" applyBorder="1" applyAlignment="1">
      <alignment horizontal="left" indent="3"/>
    </xf>
    <xf numFmtId="164" fontId="3" fillId="0" borderId="92"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0" borderId="87" xfId="7" applyNumberFormat="1" applyFont="1" applyFill="1" applyBorder="1" applyAlignment="1">
      <alignment vertical="center"/>
    </xf>
    <xf numFmtId="164" fontId="3" fillId="0" borderId="93"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3" borderId="90"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97" xfId="7" applyNumberFormat="1" applyFont="1" applyFill="1" applyBorder="1" applyAlignment="1">
      <alignment vertical="center"/>
    </xf>
    <xf numFmtId="164" fontId="3" fillId="0" borderId="98" xfId="7" applyNumberFormat="1" applyFont="1" applyFill="1" applyBorder="1" applyAlignment="1">
      <alignment vertical="center"/>
    </xf>
    <xf numFmtId="9" fontId="3" fillId="0" borderId="101" xfId="20962" applyFont="1" applyFill="1" applyBorder="1" applyAlignment="1">
      <alignment vertical="center"/>
    </xf>
    <xf numFmtId="9" fontId="3" fillId="0" borderId="102" xfId="20962" applyFont="1" applyFill="1" applyBorder="1" applyAlignment="1">
      <alignment vertical="center"/>
    </xf>
    <xf numFmtId="14" fontId="85" fillId="0" borderId="0" xfId="0" applyNumberFormat="1" applyFont="1"/>
    <xf numFmtId="0" fontId="2" fillId="0" borderId="123" xfId="0" applyFont="1" applyBorder="1" applyAlignment="1">
      <alignment wrapText="1"/>
    </xf>
    <xf numFmtId="0" fontId="84" fillId="0" borderId="91" xfId="0" applyFont="1" applyBorder="1" applyAlignment="1"/>
    <xf numFmtId="0" fontId="2" fillId="0" borderId="121" xfId="0" applyFont="1" applyBorder="1" applyAlignment="1">
      <alignment wrapText="1"/>
    </xf>
    <xf numFmtId="0" fontId="84" fillId="0" borderId="88" xfId="0" applyFont="1" applyBorder="1" applyAlignment="1"/>
    <xf numFmtId="0" fontId="45" fillId="0" borderId="121" xfId="0" applyFont="1" applyBorder="1" applyAlignment="1">
      <alignment horizontal="center" vertical="center" wrapText="1"/>
    </xf>
    <xf numFmtId="0" fontId="45" fillId="0" borderId="88" xfId="0" applyFont="1" applyBorder="1" applyAlignment="1">
      <alignment horizontal="center" vertical="center" wrapText="1"/>
    </xf>
    <xf numFmtId="0" fontId="2" fillId="0" borderId="91" xfId="0" applyFont="1" applyBorder="1" applyAlignment="1"/>
    <xf numFmtId="0" fontId="2" fillId="0" borderId="91" xfId="0" applyFont="1" applyBorder="1" applyAlignment="1">
      <alignment wrapText="1"/>
    </xf>
    <xf numFmtId="10" fontId="84" fillId="0" borderId="91" xfId="20962" applyNumberFormat="1" applyFont="1" applyBorder="1" applyAlignment="1"/>
    <xf numFmtId="169" fontId="9" fillId="37" borderId="0" xfId="20" applyFont="1" applyBorder="1"/>
    <xf numFmtId="169" fontId="9" fillId="37" borderId="103" xfId="20" applyFont="1" applyBorder="1"/>
    <xf numFmtId="10" fontId="94" fillId="2" borderId="25" xfId="20962" applyNumberFormat="1" applyFont="1" applyFill="1" applyBorder="1" applyAlignment="1" applyProtection="1">
      <alignment vertical="center"/>
      <protection locked="0"/>
    </xf>
    <xf numFmtId="10" fontId="94" fillId="2" borderId="26" xfId="20962" applyNumberFormat="1" applyFont="1" applyFill="1" applyBorder="1" applyAlignment="1" applyProtection="1">
      <alignment vertical="center"/>
      <protection locked="0"/>
    </xf>
    <xf numFmtId="10" fontId="100" fillId="0" borderId="121" xfId="20962" applyNumberFormat="1" applyFont="1" applyFill="1" applyBorder="1" applyAlignment="1">
      <alignment horizontal="left" vertical="center" wrapText="1"/>
    </xf>
    <xf numFmtId="164" fontId="3" fillId="0" borderId="88" xfId="7" applyNumberFormat="1" applyFont="1" applyFill="1" applyBorder="1" applyAlignment="1">
      <alignment horizontal="right" vertical="center" wrapText="1"/>
    </xf>
    <xf numFmtId="164" fontId="4" fillId="36" borderId="88" xfId="7" applyNumberFormat="1" applyFont="1" applyFill="1" applyBorder="1" applyAlignment="1">
      <alignment horizontal="left" vertical="center" wrapText="1"/>
    </xf>
    <xf numFmtId="164" fontId="4" fillId="36" borderId="88" xfId="7" applyNumberFormat="1" applyFont="1" applyFill="1" applyBorder="1" applyAlignment="1">
      <alignment horizontal="center" vertical="center" wrapText="1"/>
    </xf>
    <xf numFmtId="164" fontId="3" fillId="0" borderId="26" xfId="7" applyNumberFormat="1" applyFont="1" applyFill="1" applyBorder="1" applyAlignment="1">
      <alignment horizontal="right" vertical="center" wrapText="1"/>
    </xf>
    <xf numFmtId="193" fontId="126" fillId="0" borderId="34" xfId="0" applyNumberFormat="1" applyFont="1" applyBorder="1" applyAlignment="1">
      <alignment vertical="center"/>
    </xf>
    <xf numFmtId="193" fontId="126" fillId="0" borderId="13" xfId="0" applyNumberFormat="1" applyFont="1" applyBorder="1" applyAlignment="1">
      <alignment vertical="center"/>
    </xf>
    <xf numFmtId="193" fontId="127" fillId="0" borderId="13" xfId="0" applyNumberFormat="1" applyFont="1" applyBorder="1" applyAlignment="1">
      <alignment vertical="center"/>
    </xf>
    <xf numFmtId="193" fontId="128" fillId="36" borderId="13" xfId="0" applyNumberFormat="1" applyFont="1" applyFill="1" applyBorder="1" applyAlignment="1">
      <alignment vertical="center"/>
    </xf>
    <xf numFmtId="193" fontId="128" fillId="36" borderId="16" xfId="0" applyNumberFormat="1" applyFont="1" applyFill="1" applyBorder="1" applyAlignment="1">
      <alignment vertical="center"/>
    </xf>
    <xf numFmtId="193" fontId="126" fillId="0" borderId="17" xfId="0" applyNumberFormat="1" applyFont="1" applyBorder="1" applyAlignment="1">
      <alignment vertical="center"/>
    </xf>
    <xf numFmtId="193" fontId="126" fillId="0" borderId="131" xfId="0" applyNumberFormat="1" applyFont="1" applyBorder="1" applyAlignment="1">
      <alignment vertical="center"/>
    </xf>
    <xf numFmtId="193" fontId="126" fillId="0" borderId="14" xfId="0" applyNumberFormat="1" applyFont="1" applyBorder="1" applyAlignment="1">
      <alignment vertical="center"/>
    </xf>
    <xf numFmtId="0" fontId="84" fillId="0" borderId="132" xfId="0" applyFont="1" applyBorder="1" applyAlignment="1">
      <alignment wrapText="1"/>
    </xf>
    <xf numFmtId="193" fontId="126" fillId="0" borderId="13" xfId="0" applyNumberFormat="1" applyFont="1" applyBorder="1" applyAlignment="1">
      <alignment horizontal="right" vertical="center"/>
    </xf>
    <xf numFmtId="0" fontId="84" fillId="0" borderId="94" xfId="0" applyFont="1" applyBorder="1" applyAlignment="1">
      <alignment horizontal="center"/>
    </xf>
    <xf numFmtId="193" fontId="3" fillId="0" borderId="121" xfId="0" applyNumberFormat="1" applyFont="1" applyBorder="1"/>
    <xf numFmtId="193" fontId="3" fillId="0" borderId="121" xfId="0" applyNumberFormat="1" applyFont="1" applyFill="1" applyBorder="1"/>
    <xf numFmtId="193" fontId="3" fillId="0" borderId="123" xfId="0" applyNumberFormat="1" applyFont="1" applyBorder="1"/>
    <xf numFmtId="193" fontId="3" fillId="0" borderId="123" xfId="0" applyNumberFormat="1" applyFont="1" applyFill="1" applyBorder="1"/>
    <xf numFmtId="9" fontId="3" fillId="0" borderId="88" xfId="20962" applyFont="1" applyBorder="1"/>
    <xf numFmtId="193" fontId="94" fillId="3" borderId="121" xfId="5" applyNumberFormat="1" applyFont="1" applyFill="1" applyBorder="1" applyProtection="1">
      <protection locked="0"/>
    </xf>
    <xf numFmtId="10" fontId="105" fillId="0" borderId="106" xfId="20962" applyNumberFormat="1" applyFont="1" applyFill="1" applyBorder="1" applyAlignment="1" applyProtection="1">
      <alignment horizontal="right" vertical="center"/>
      <protection locked="0"/>
    </xf>
    <xf numFmtId="164" fontId="116" fillId="0" borderId="121" xfId="7" applyNumberFormat="1" applyFont="1" applyFill="1" applyBorder="1"/>
    <xf numFmtId="164" fontId="116" fillId="0" borderId="121" xfId="7" applyNumberFormat="1" applyFont="1" applyBorder="1"/>
    <xf numFmtId="164" fontId="113" fillId="0" borderId="121" xfId="7" applyNumberFormat="1" applyFont="1" applyBorder="1"/>
    <xf numFmtId="164" fontId="113" fillId="0" borderId="121" xfId="7" applyNumberFormat="1" applyFont="1" applyFill="1" applyBorder="1"/>
    <xf numFmtId="164" fontId="113" fillId="0" borderId="0" xfId="7" applyNumberFormat="1" applyFont="1"/>
    <xf numFmtId="164" fontId="113" fillId="0" borderId="0" xfId="7" applyNumberFormat="1" applyFont="1" applyFill="1"/>
    <xf numFmtId="164" fontId="113" fillId="79" borderId="121" xfId="7" applyNumberFormat="1" applyFont="1" applyFill="1" applyBorder="1"/>
    <xf numFmtId="164" fontId="116" fillId="79" borderId="121" xfId="7" applyNumberFormat="1" applyFont="1" applyFill="1" applyBorder="1"/>
    <xf numFmtId="164" fontId="116" fillId="81" borderId="121" xfId="7" applyNumberFormat="1" applyFont="1" applyFill="1" applyBorder="1"/>
    <xf numFmtId="164" fontId="113" fillId="0" borderId="121" xfId="7" applyNumberFormat="1" applyFont="1" applyBorder="1" applyAlignment="1">
      <alignment horizontal="left" indent="1"/>
    </xf>
    <xf numFmtId="164" fontId="113" fillId="80" borderId="121" xfId="7" applyNumberFormat="1" applyFont="1" applyFill="1" applyBorder="1"/>
    <xf numFmtId="164" fontId="112" fillId="0" borderId="121" xfId="7" applyNumberFormat="1" applyFont="1" applyFill="1" applyBorder="1"/>
    <xf numFmtId="43" fontId="113" fillId="0" borderId="121" xfId="7" applyFont="1" applyFill="1" applyBorder="1"/>
    <xf numFmtId="169" fontId="9" fillId="37" borderId="103" xfId="20" applyBorder="1"/>
    <xf numFmtId="193" fontId="94" fillId="2" borderId="133" xfId="0" applyNumberFormat="1" applyFont="1" applyFill="1" applyBorder="1" applyAlignment="1" applyProtection="1">
      <alignment vertical="center"/>
      <protection locked="0"/>
    </xf>
    <xf numFmtId="193" fontId="94" fillId="2" borderId="134" xfId="0" applyNumberFormat="1" applyFont="1" applyFill="1" applyBorder="1" applyAlignment="1" applyProtection="1">
      <alignment vertical="center"/>
      <protection locked="0"/>
    </xf>
    <xf numFmtId="193" fontId="94" fillId="0" borderId="135" xfId="7" applyNumberFormat="1" applyFont="1" applyFill="1" applyBorder="1" applyAlignment="1" applyProtection="1">
      <alignment horizontal="right"/>
    </xf>
    <xf numFmtId="193" fontId="94" fillId="36" borderId="135" xfId="7" applyNumberFormat="1" applyFont="1" applyFill="1" applyBorder="1" applyAlignment="1" applyProtection="1">
      <alignment horizontal="right"/>
    </xf>
    <xf numFmtId="193" fontId="94" fillId="0" borderId="136" xfId="0" applyNumberFormat="1" applyFont="1" applyFill="1" applyBorder="1" applyAlignment="1" applyProtection="1">
      <alignment horizontal="right"/>
    </xf>
    <xf numFmtId="193" fontId="94" fillId="0" borderId="135" xfId="0" applyNumberFormat="1" applyFont="1" applyFill="1" applyBorder="1" applyAlignment="1" applyProtection="1">
      <alignment horizontal="right"/>
    </xf>
    <xf numFmtId="193" fontId="94" fillId="36" borderId="137" xfId="0" applyNumberFormat="1" applyFont="1" applyFill="1" applyBorder="1" applyAlignment="1" applyProtection="1">
      <alignment horizontal="right"/>
    </xf>
    <xf numFmtId="193" fontId="94" fillId="0" borderId="135" xfId="7" applyNumberFormat="1" applyFont="1" applyFill="1" applyBorder="1" applyAlignment="1" applyProtection="1">
      <alignment horizontal="right"/>
      <protection locked="0"/>
    </xf>
    <xf numFmtId="193" fontId="94" fillId="0" borderId="136" xfId="0" applyNumberFormat="1" applyFont="1" applyFill="1" applyBorder="1" applyAlignment="1" applyProtection="1">
      <alignment horizontal="right"/>
      <protection locked="0"/>
    </xf>
    <xf numFmtId="193" fontId="94" fillId="0" borderId="135" xfId="0" applyNumberFormat="1" applyFont="1" applyFill="1" applyBorder="1" applyAlignment="1" applyProtection="1">
      <alignment horizontal="right"/>
      <protection locked="0"/>
    </xf>
    <xf numFmtId="193" fontId="94" fillId="0" borderId="137" xfId="0" applyNumberFormat="1" applyFont="1" applyFill="1" applyBorder="1" applyAlignment="1" applyProtection="1">
      <alignment horizontal="right"/>
    </xf>
    <xf numFmtId="193" fontId="94" fillId="36" borderId="25" xfId="7" applyNumberFormat="1" applyFont="1" applyFill="1" applyBorder="1" applyAlignment="1" applyProtection="1">
      <alignment horizontal="right"/>
    </xf>
    <xf numFmtId="193" fontId="94" fillId="36" borderId="26" xfId="0" applyNumberFormat="1" applyFont="1" applyFill="1" applyBorder="1" applyAlignment="1" applyProtection="1">
      <alignment horizontal="right"/>
    </xf>
    <xf numFmtId="193" fontId="129" fillId="0" borderId="135" xfId="0" applyNumberFormat="1" applyFont="1" applyFill="1" applyBorder="1" applyAlignment="1" applyProtection="1">
      <alignment horizontal="right"/>
      <protection locked="0"/>
    </xf>
    <xf numFmtId="193" fontId="94" fillId="36" borderId="137" xfId="7" applyNumberFormat="1" applyFont="1" applyFill="1" applyBorder="1" applyAlignment="1" applyProtection="1">
      <alignment horizontal="right"/>
    </xf>
    <xf numFmtId="193" fontId="129" fillId="36" borderId="135" xfId="0" applyNumberFormat="1" applyFont="1" applyFill="1" applyBorder="1" applyAlignment="1">
      <alignment horizontal="right"/>
    </xf>
    <xf numFmtId="193" fontId="94" fillId="0" borderId="137" xfId="7" applyNumberFormat="1" applyFont="1" applyFill="1" applyBorder="1" applyAlignment="1" applyProtection="1">
      <alignment horizontal="right"/>
    </xf>
    <xf numFmtId="193" fontId="130" fillId="0" borderId="135" xfId="0" applyNumberFormat="1" applyFont="1" applyFill="1" applyBorder="1" applyAlignment="1">
      <alignment horizontal="center"/>
    </xf>
    <xf numFmtId="193" fontId="130" fillId="0" borderId="137" xfId="0" applyNumberFormat="1" applyFont="1" applyFill="1" applyBorder="1" applyAlignment="1">
      <alignment horizontal="center"/>
    </xf>
    <xf numFmtId="193" fontId="129" fillId="36" borderId="135" xfId="0" applyNumberFormat="1" applyFont="1" applyFill="1" applyBorder="1" applyAlignment="1" applyProtection="1">
      <alignment horizontal="right"/>
    </xf>
    <xf numFmtId="193" fontId="129" fillId="0" borderId="137" xfId="0" applyNumberFormat="1" applyFont="1" applyFill="1" applyBorder="1" applyAlignment="1" applyProtection="1">
      <alignment horizontal="right"/>
      <protection locked="0"/>
    </xf>
    <xf numFmtId="193" fontId="129" fillId="0" borderId="135" xfId="0" applyNumberFormat="1" applyFont="1" applyFill="1" applyBorder="1" applyAlignment="1" applyProtection="1">
      <alignment horizontal="right" indent="1"/>
      <protection locked="0"/>
    </xf>
    <xf numFmtId="193" fontId="94" fillId="36" borderId="135" xfId="7" applyNumberFormat="1" applyFont="1" applyFill="1" applyBorder="1" applyAlignment="1" applyProtection="1"/>
    <xf numFmtId="193" fontId="129" fillId="0" borderId="135" xfId="0" applyNumberFormat="1" applyFont="1" applyFill="1" applyBorder="1" applyAlignment="1" applyProtection="1">
      <protection locked="0"/>
    </xf>
    <xf numFmtId="193" fontId="94" fillId="36" borderId="137" xfId="7" applyNumberFormat="1" applyFont="1" applyFill="1" applyBorder="1" applyAlignment="1" applyProtection="1"/>
    <xf numFmtId="193" fontId="129" fillId="0" borderId="135" xfId="0" applyNumberFormat="1" applyFont="1" applyFill="1" applyBorder="1" applyAlignment="1" applyProtection="1">
      <alignment horizontal="right" vertical="center"/>
      <protection locked="0"/>
    </xf>
    <xf numFmtId="193" fontId="129" fillId="36" borderId="25" xfId="0" applyNumberFormat="1" applyFont="1" applyFill="1" applyBorder="1" applyAlignment="1">
      <alignment horizontal="right"/>
    </xf>
    <xf numFmtId="193" fontId="94" fillId="36" borderId="26" xfId="7" applyNumberFormat="1" applyFont="1" applyFill="1" applyBorder="1" applyAlignment="1" applyProtection="1">
      <alignment horizontal="right"/>
    </xf>
    <xf numFmtId="0" fontId="2" fillId="0" borderId="138" xfId="0" applyFont="1" applyBorder="1" applyAlignment="1">
      <alignment wrapText="1"/>
    </xf>
    <xf numFmtId="0" fontId="2" fillId="0" borderId="139" xfId="0" applyFont="1" applyBorder="1" applyAlignment="1"/>
    <xf numFmtId="164" fontId="4" fillId="0" borderId="137" xfId="20966" applyNumberFormat="1" applyFont="1" applyBorder="1"/>
    <xf numFmtId="164" fontId="88" fillId="0" borderId="0" xfId="7" applyNumberFormat="1" applyFont="1"/>
    <xf numFmtId="164" fontId="88" fillId="0" borderId="0" xfId="0" applyNumberFormat="1" applyFont="1"/>
    <xf numFmtId="43" fontId="88" fillId="0" borderId="0" xfId="0" applyNumberFormat="1" applyFont="1"/>
    <xf numFmtId="164" fontId="113" fillId="0" borderId="0" xfId="0" applyNumberFormat="1" applyFont="1" applyFill="1" applyBorder="1"/>
    <xf numFmtId="43" fontId="113" fillId="0" borderId="0" xfId="0" applyNumberFormat="1" applyFont="1" applyFill="1"/>
    <xf numFmtId="193" fontId="96" fillId="0" borderId="135" xfId="0" applyNumberFormat="1" applyFont="1" applyFill="1" applyBorder="1" applyAlignment="1" applyProtection="1">
      <alignment vertical="center" wrapText="1"/>
      <protection locked="0"/>
    </xf>
    <xf numFmtId="193" fontId="3" fillId="0" borderId="135" xfId="0" applyNumberFormat="1" applyFont="1" applyFill="1" applyBorder="1" applyAlignment="1" applyProtection="1">
      <alignment vertical="center" wrapText="1"/>
      <protection locked="0"/>
    </xf>
    <xf numFmtId="193" fontId="3" fillId="0" borderId="137" xfId="0" applyNumberFormat="1" applyFont="1" applyFill="1" applyBorder="1" applyAlignment="1" applyProtection="1">
      <alignment vertical="center" wrapText="1"/>
      <protection locked="0"/>
    </xf>
    <xf numFmtId="193" fontId="96" fillId="0" borderId="135" xfId="0" applyNumberFormat="1" applyFont="1" applyFill="1" applyBorder="1" applyAlignment="1" applyProtection="1">
      <alignment horizontal="right" vertical="center" wrapText="1"/>
      <protection locked="0"/>
    </xf>
    <xf numFmtId="10" fontId="96" fillId="0" borderId="135" xfId="20962" applyNumberFormat="1" applyFont="1" applyBorder="1" applyAlignment="1" applyProtection="1">
      <alignment vertical="center" wrapText="1"/>
      <protection locked="0"/>
    </xf>
    <xf numFmtId="10" fontId="96" fillId="0" borderId="137" xfId="20962" applyNumberFormat="1" applyFont="1" applyBorder="1" applyAlignment="1" applyProtection="1">
      <alignment vertical="center" wrapText="1"/>
      <protection locked="0"/>
    </xf>
    <xf numFmtId="10" fontId="94" fillId="2" borderId="135" xfId="20962" applyNumberFormat="1" applyFont="1" applyFill="1" applyBorder="1" applyAlignment="1" applyProtection="1">
      <alignment vertical="center"/>
      <protection locked="0"/>
    </xf>
    <xf numFmtId="10" fontId="94" fillId="2" borderId="137" xfId="20962" applyNumberFormat="1" applyFont="1" applyFill="1" applyBorder="1" applyAlignment="1" applyProtection="1">
      <alignment vertical="center"/>
      <protection locked="0"/>
    </xf>
    <xf numFmtId="193" fontId="94" fillId="2" borderId="135" xfId="0" applyNumberFormat="1" applyFont="1" applyFill="1" applyBorder="1" applyAlignment="1" applyProtection="1">
      <alignment vertical="center"/>
      <protection locked="0"/>
    </xf>
    <xf numFmtId="193" fontId="94" fillId="2" borderId="137" xfId="0" applyNumberFormat="1" applyFont="1" applyFill="1" applyBorder="1" applyAlignment="1" applyProtection="1">
      <alignment vertical="center"/>
      <protection locked="0"/>
    </xf>
    <xf numFmtId="14" fontId="84" fillId="0" borderId="0" xfId="0" applyNumberFormat="1" applyFont="1" applyFill="1" applyAlignment="1">
      <alignment horizontal="left"/>
    </xf>
    <xf numFmtId="164" fontId="113" fillId="0" borderId="0" xfId="0" applyNumberFormat="1" applyFont="1" applyFill="1"/>
    <xf numFmtId="164" fontId="113" fillId="0" borderId="135" xfId="7" applyNumberFormat="1" applyFont="1" applyBorder="1"/>
    <xf numFmtId="164" fontId="113" fillId="0" borderId="135" xfId="7" applyNumberFormat="1" applyFont="1" applyFill="1" applyBorder="1"/>
    <xf numFmtId="164" fontId="116" fillId="0" borderId="135" xfId="7" applyNumberFormat="1" applyFont="1" applyBorder="1"/>
    <xf numFmtId="164" fontId="116" fillId="81" borderId="135" xfId="7" applyNumberFormat="1" applyFont="1" applyFill="1" applyBorder="1"/>
    <xf numFmtId="164" fontId="113" fillId="0" borderId="135" xfId="7" applyNumberFormat="1" applyFont="1" applyBorder="1" applyAlignment="1">
      <alignment horizontal="left" indent="1"/>
    </xf>
    <xf numFmtId="164" fontId="113" fillId="0" borderId="135" xfId="7" applyNumberFormat="1" applyFont="1" applyFill="1" applyBorder="1" applyAlignment="1">
      <alignment horizontal="left" indent="1"/>
    </xf>
    <xf numFmtId="164" fontId="116" fillId="0" borderId="7" xfId="7" applyNumberFormat="1" applyFont="1" applyFill="1" applyBorder="1"/>
    <xf numFmtId="164" fontId="84" fillId="0" borderId="22" xfId="7" applyNumberFormat="1" applyFont="1" applyBorder="1" applyAlignment="1"/>
    <xf numFmtId="164" fontId="84" fillId="0" borderId="22" xfId="7" applyNumberFormat="1" applyFont="1" applyBorder="1" applyAlignment="1">
      <alignment wrapText="1"/>
    </xf>
    <xf numFmtId="164" fontId="131" fillId="0" borderId="22" xfId="7" applyNumberFormat="1" applyFont="1" applyBorder="1" applyAlignment="1">
      <alignment wrapText="1"/>
    </xf>
    <xf numFmtId="164" fontId="0" fillId="0" borderId="0" xfId="0" applyNumberFormat="1"/>
    <xf numFmtId="164" fontId="116" fillId="82" borderId="121" xfId="7" applyNumberFormat="1" applyFont="1" applyFill="1" applyBorder="1"/>
    <xf numFmtId="164" fontId="115" fillId="0" borderId="121" xfId="7" applyNumberFormat="1" applyFont="1" applyFill="1" applyBorder="1"/>
    <xf numFmtId="164" fontId="116" fillId="0" borderId="135" xfId="7" applyNumberFormat="1" applyFont="1" applyFill="1" applyBorder="1"/>
    <xf numFmtId="164" fontId="116" fillId="0" borderId="121" xfId="7" applyNumberFormat="1" applyFont="1" applyFill="1" applyBorder="1" applyAlignment="1">
      <alignment horizontal="left" indent="1"/>
    </xf>
    <xf numFmtId="164" fontId="116" fillId="0" borderId="121" xfId="7" applyNumberFormat="1" applyFont="1" applyFill="1" applyBorder="1" applyAlignment="1">
      <alignment horizontal="left" indent="2"/>
    </xf>
    <xf numFmtId="164" fontId="116" fillId="0" borderId="121" xfId="7" applyNumberFormat="1" applyFont="1" applyFill="1" applyBorder="1" applyAlignment="1">
      <alignment horizontal="left" indent="3"/>
    </xf>
    <xf numFmtId="164" fontId="116" fillId="0" borderId="121" xfId="7" applyNumberFormat="1" applyFont="1" applyFill="1" applyBorder="1" applyAlignment="1">
      <alignment horizontal="left" vertical="top" wrapText="1" indent="2"/>
    </xf>
    <xf numFmtId="164" fontId="116" fillId="0" borderId="121" xfId="7" applyNumberFormat="1" applyFont="1" applyFill="1" applyBorder="1" applyAlignment="1">
      <alignment horizontal="left" wrapText="1" indent="3"/>
    </xf>
    <xf numFmtId="164" fontId="116" fillId="0" borderId="121" xfId="7" applyNumberFormat="1" applyFont="1" applyFill="1" applyBorder="1" applyAlignment="1">
      <alignment horizontal="left" wrapText="1" indent="2"/>
    </xf>
    <xf numFmtId="164" fontId="116" fillId="0" borderId="121" xfId="7" applyNumberFormat="1" applyFont="1" applyFill="1" applyBorder="1" applyAlignment="1">
      <alignment horizontal="left" wrapText="1" indent="1"/>
    </xf>
    <xf numFmtId="164" fontId="112" fillId="0" borderId="121" xfId="7" applyNumberFormat="1" applyFont="1" applyFill="1" applyBorder="1" applyAlignment="1">
      <alignment horizontal="left" vertical="center" wrapText="1"/>
    </xf>
    <xf numFmtId="164" fontId="113" fillId="0" borderId="121" xfId="7" applyNumberFormat="1" applyFont="1" applyFill="1" applyBorder="1" applyAlignment="1">
      <alignment wrapText="1"/>
    </xf>
    <xf numFmtId="164" fontId="113" fillId="0" borderId="121" xfId="7" applyNumberFormat="1" applyFont="1" applyFill="1" applyBorder="1" applyAlignment="1">
      <alignment horizontal="center" vertical="center" wrapText="1"/>
    </xf>
    <xf numFmtId="164" fontId="115" fillId="0" borderId="121" xfId="7" applyNumberFormat="1" applyFont="1" applyFill="1" applyBorder="1" applyAlignment="1">
      <alignment horizontal="left" vertical="center" wrapText="1"/>
    </xf>
    <xf numFmtId="3" fontId="113" fillId="0" borderId="0" xfId="0" applyNumberFormat="1" applyFont="1" applyFill="1"/>
    <xf numFmtId="193" fontId="85" fillId="0" borderId="0" xfId="0" applyNumberFormat="1" applyFont="1"/>
    <xf numFmtId="14" fontId="2" fillId="0" borderId="0" xfId="0" applyNumberFormat="1" applyFont="1" applyFill="1" applyAlignment="1">
      <alignment horizontal="left"/>
    </xf>
    <xf numFmtId="164" fontId="3" fillId="0" borderId="0" xfId="0" applyNumberFormat="1" applyFont="1"/>
    <xf numFmtId="43" fontId="3" fillId="0" borderId="29" xfId="7" applyNumberFormat="1" applyFont="1" applyFill="1" applyBorder="1" applyAlignment="1">
      <alignment vertical="center"/>
    </xf>
    <xf numFmtId="0" fontId="93" fillId="0" borderId="72" xfId="0" applyFont="1" applyBorder="1" applyAlignment="1">
      <alignment horizontal="left" wrapText="1"/>
    </xf>
    <xf numFmtId="0" fontId="93" fillId="0" borderId="71"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21" xfId="0" applyFont="1" applyBorder="1" applyAlignment="1">
      <alignment horizontal="center" vertical="center" wrapText="1"/>
    </xf>
    <xf numFmtId="0" fontId="45" fillId="0" borderId="88" xfId="0" applyFont="1" applyBorder="1" applyAlignment="1">
      <alignment horizontal="center" vertical="center" wrapText="1"/>
    </xf>
    <xf numFmtId="0" fontId="86" fillId="0" borderId="87" xfId="0" applyFont="1" applyFill="1" applyBorder="1" applyAlignment="1">
      <alignment horizontal="center" vertical="center" wrapText="1"/>
    </xf>
    <xf numFmtId="0" fontId="84" fillId="0" borderId="87" xfId="0" applyFont="1" applyFill="1" applyBorder="1" applyAlignment="1">
      <alignment horizontal="center" vertical="center" wrapText="1"/>
    </xf>
    <xf numFmtId="0" fontId="45" fillId="0" borderId="87" xfId="11" applyFont="1" applyFill="1" applyBorder="1" applyAlignment="1" applyProtection="1">
      <alignment horizontal="center" vertical="center" wrapText="1"/>
    </xf>
    <xf numFmtId="0" fontId="45" fillId="0" borderId="88"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8" xfId="13" applyFont="1" applyFill="1" applyBorder="1" applyAlignment="1" applyProtection="1">
      <alignment horizontal="center" vertical="center" wrapText="1"/>
      <protection locked="0"/>
    </xf>
    <xf numFmtId="0" fontId="98"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5" fillId="0" borderId="111" xfId="0" applyNumberFormat="1" applyFont="1" applyFill="1" applyBorder="1" applyAlignment="1">
      <alignment horizontal="left" vertical="center" wrapText="1"/>
    </xf>
    <xf numFmtId="0" fontId="115" fillId="0" borderId="112" xfId="0" applyNumberFormat="1" applyFont="1" applyFill="1" applyBorder="1" applyAlignment="1">
      <alignment horizontal="left" vertical="center" wrapText="1"/>
    </xf>
    <xf numFmtId="0" fontId="115" fillId="0" borderId="116" xfId="0" applyNumberFormat="1" applyFont="1" applyFill="1" applyBorder="1" applyAlignment="1">
      <alignment horizontal="left" vertical="center" wrapText="1"/>
    </xf>
    <xf numFmtId="0" fontId="115" fillId="0" borderId="117" xfId="0" applyNumberFormat="1" applyFont="1" applyFill="1" applyBorder="1" applyAlignment="1">
      <alignment horizontal="left" vertical="center" wrapText="1"/>
    </xf>
    <xf numFmtId="0" fontId="115" fillId="0" borderId="119" xfId="0" applyNumberFormat="1" applyFont="1" applyFill="1" applyBorder="1" applyAlignment="1">
      <alignment horizontal="left" vertical="center" wrapText="1"/>
    </xf>
    <xf numFmtId="0" fontId="115" fillId="0" borderId="120" xfId="0" applyNumberFormat="1" applyFont="1" applyFill="1" applyBorder="1" applyAlignment="1">
      <alignment horizontal="left" vertical="center" wrapText="1"/>
    </xf>
    <xf numFmtId="0" fontId="116" fillId="0" borderId="113" xfId="0" applyFont="1" applyFill="1" applyBorder="1" applyAlignment="1">
      <alignment horizontal="center" vertical="center" wrapText="1"/>
    </xf>
    <xf numFmtId="0" fontId="116" fillId="0" borderId="114"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92" xfId="0" applyFont="1" applyFill="1" applyBorder="1" applyAlignment="1">
      <alignment horizontal="center" vertical="center" wrapText="1"/>
    </xf>
    <xf numFmtId="0" fontId="116" fillId="0" borderId="118" xfId="0" applyFont="1" applyFill="1" applyBorder="1" applyAlignment="1">
      <alignment horizontal="center" vertical="center" wrapText="1"/>
    </xf>
    <xf numFmtId="0" fontId="116" fillId="0" borderId="82"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21" xfId="0" applyFont="1" applyFill="1" applyBorder="1" applyAlignment="1">
      <alignment horizontal="center" vertical="center" wrapText="1"/>
    </xf>
    <xf numFmtId="0" fontId="120" fillId="0" borderId="121" xfId="0" applyFont="1" applyFill="1" applyBorder="1" applyAlignment="1">
      <alignment horizontal="center" vertical="center"/>
    </xf>
    <xf numFmtId="0" fontId="120" fillId="0" borderId="113" xfId="0" applyFont="1" applyFill="1" applyBorder="1" applyAlignment="1">
      <alignment horizontal="center" vertical="center"/>
    </xf>
    <xf numFmtId="0" fontId="120" fillId="0" borderId="115" xfId="0" applyFont="1" applyFill="1" applyBorder="1" applyAlignment="1">
      <alignment horizontal="center" vertical="center"/>
    </xf>
    <xf numFmtId="0" fontId="120" fillId="0" borderId="92" xfId="0" applyFont="1" applyFill="1" applyBorder="1" applyAlignment="1">
      <alignment horizontal="center" vertical="center"/>
    </xf>
    <xf numFmtId="0" fontId="120" fillId="0" borderId="82" xfId="0" applyFont="1" applyFill="1" applyBorder="1" applyAlignment="1">
      <alignment horizontal="center" vertical="center"/>
    </xf>
    <xf numFmtId="0" fontId="116" fillId="0" borderId="121" xfId="0" applyFont="1" applyFill="1" applyBorder="1" applyAlignment="1">
      <alignment horizontal="center" vertical="center" wrapText="1"/>
    </xf>
    <xf numFmtId="0" fontId="116" fillId="0" borderId="77"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3" fillId="0" borderId="123" xfId="0" applyFont="1" applyFill="1" applyBorder="1" applyAlignment="1">
      <alignment horizontal="center" vertical="center" wrapText="1"/>
    </xf>
    <xf numFmtId="0" fontId="113" fillId="0" borderId="124" xfId="0" applyFont="1" applyFill="1" applyBorder="1" applyAlignment="1">
      <alignment horizontal="center" vertical="center" wrapText="1"/>
    </xf>
    <xf numFmtId="0" fontId="113" fillId="0" borderId="125"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3" fillId="0" borderId="77"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5" xfId="0" applyFont="1" applyFill="1" applyBorder="1" applyAlignment="1">
      <alignment horizontal="center" vertical="center" wrapText="1"/>
    </xf>
    <xf numFmtId="0" fontId="113" fillId="0" borderId="82" xfId="0" applyFont="1" applyFill="1" applyBorder="1" applyAlignment="1">
      <alignment horizontal="center" vertical="center" wrapText="1"/>
    </xf>
    <xf numFmtId="0" fontId="116" fillId="0" borderId="113" xfId="0" applyFont="1" applyFill="1" applyBorder="1" applyAlignment="1">
      <alignment horizontal="center" vertical="top" wrapText="1"/>
    </xf>
    <xf numFmtId="0" fontId="116" fillId="0" borderId="115" xfId="0" applyFont="1" applyFill="1" applyBorder="1" applyAlignment="1">
      <alignment horizontal="center" vertical="top" wrapText="1"/>
    </xf>
    <xf numFmtId="0" fontId="116" fillId="0" borderId="77" xfId="0" applyFont="1" applyFill="1" applyBorder="1" applyAlignment="1">
      <alignment horizontal="center" vertical="top" wrapText="1"/>
    </xf>
    <xf numFmtId="0" fontId="116" fillId="0" borderId="75" xfId="0" applyFont="1" applyFill="1" applyBorder="1" applyAlignment="1">
      <alignment horizontal="center" vertical="top" wrapText="1"/>
    </xf>
    <xf numFmtId="0" fontId="116" fillId="0" borderId="92" xfId="0" applyFont="1" applyFill="1" applyBorder="1" applyAlignment="1">
      <alignment horizontal="center" vertical="top" wrapText="1"/>
    </xf>
    <xf numFmtId="0" fontId="116" fillId="0" borderId="82"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5" xfId="0" applyFont="1" applyFill="1" applyBorder="1" applyAlignment="1">
      <alignment horizontal="center" vertical="center"/>
    </xf>
    <xf numFmtId="0" fontId="113" fillId="0" borderId="77" xfId="0" applyFont="1" applyFill="1" applyBorder="1" applyAlignment="1">
      <alignment horizontal="center" vertical="center"/>
    </xf>
    <xf numFmtId="0" fontId="113" fillId="0" borderId="123" xfId="0" applyFont="1" applyFill="1" applyBorder="1" applyAlignment="1">
      <alignment horizontal="center" vertical="center"/>
    </xf>
    <xf numFmtId="0" fontId="113" fillId="0" borderId="124" xfId="0" applyFont="1" applyFill="1" applyBorder="1" applyAlignment="1">
      <alignment horizontal="center" vertical="center"/>
    </xf>
    <xf numFmtId="0" fontId="113" fillId="0" borderId="125" xfId="0" applyFont="1" applyFill="1" applyBorder="1" applyAlignment="1">
      <alignment horizontal="center" vertical="center"/>
    </xf>
    <xf numFmtId="0" fontId="113" fillId="0" borderId="113" xfId="0" applyFont="1" applyFill="1" applyBorder="1" applyAlignment="1">
      <alignment horizontal="center" vertical="top" wrapText="1"/>
    </xf>
    <xf numFmtId="0" fontId="113" fillId="0" borderId="114" xfId="0" applyFont="1" applyFill="1" applyBorder="1" applyAlignment="1">
      <alignment horizontal="center" vertical="top" wrapText="1"/>
    </xf>
    <xf numFmtId="0" fontId="113" fillId="0" borderId="115" xfId="0" applyFont="1" applyFill="1" applyBorder="1" applyAlignment="1">
      <alignment horizontal="center" vertical="top" wrapText="1"/>
    </xf>
    <xf numFmtId="0" fontId="113" fillId="0" borderId="124" xfId="0" applyFont="1" applyFill="1" applyBorder="1" applyAlignment="1">
      <alignment horizontal="center" vertical="top" wrapText="1"/>
    </xf>
    <xf numFmtId="0" fontId="113" fillId="0" borderId="125" xfId="0" applyFont="1" applyFill="1" applyBorder="1" applyAlignment="1">
      <alignment horizontal="center" vertical="top" wrapText="1"/>
    </xf>
    <xf numFmtId="0" fontId="113" fillId="0" borderId="122"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6" xfId="0" applyNumberFormat="1" applyFont="1" applyFill="1" applyBorder="1" applyAlignment="1">
      <alignment horizontal="left" vertical="top" wrapText="1"/>
    </xf>
    <xf numFmtId="0" fontId="115" fillId="0" borderId="127" xfId="0" applyNumberFormat="1" applyFont="1" applyFill="1" applyBorder="1" applyAlignment="1">
      <alignment horizontal="left" vertical="top" wrapText="1"/>
    </xf>
    <xf numFmtId="0" fontId="121" fillId="0" borderId="122" xfId="0" applyFont="1" applyBorder="1" applyAlignment="1">
      <alignment horizontal="center" vertical="center" wrapText="1"/>
    </xf>
    <xf numFmtId="0" fontId="121" fillId="0" borderId="113" xfId="0" applyFont="1" applyBorder="1" applyAlignment="1">
      <alignment horizontal="center" vertical="center" wrapText="1"/>
    </xf>
    <xf numFmtId="0" fontId="125" fillId="0" borderId="121" xfId="0" applyFont="1" applyBorder="1" applyAlignment="1">
      <alignment horizontal="center" vertical="center"/>
    </xf>
    <xf numFmtId="0" fontId="122" fillId="0" borderId="121" xfId="0" applyFont="1" applyBorder="1" applyAlignment="1">
      <alignment horizontal="center" vertical="center" wrapText="1"/>
    </xf>
  </cellXfs>
  <cellStyles count="20967">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2 8" xfId="20966"/>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zoomScale="70" zoomScaleNormal="70" workbookViewId="0">
      <selection activeCell="D3" sqref="D3"/>
    </sheetView>
  </sheetViews>
  <sheetFormatPr defaultColWidth="9.109375" defaultRowHeight="13.8"/>
  <cols>
    <col min="1" max="1" width="10.33203125" style="4" customWidth="1"/>
    <col min="2" max="2" width="141.88671875" style="5" customWidth="1"/>
    <col min="3" max="3" width="39.44140625" style="5" customWidth="1"/>
    <col min="4" max="4" width="16" style="5" customWidth="1"/>
    <col min="5" max="6" width="9.109375" style="5"/>
    <col min="7" max="7" width="25" style="5" customWidth="1"/>
    <col min="8" max="16384" width="9.109375" style="5"/>
  </cols>
  <sheetData>
    <row r="1" spans="1:4">
      <c r="A1" s="169"/>
      <c r="B1" s="217" t="s">
        <v>342</v>
      </c>
      <c r="C1" s="169"/>
    </row>
    <row r="2" spans="1:4">
      <c r="A2" s="218">
        <v>1</v>
      </c>
      <c r="B2" s="360" t="s">
        <v>343</v>
      </c>
      <c r="C2" s="84" t="s">
        <v>735</v>
      </c>
      <c r="D2" s="567">
        <v>44834</v>
      </c>
    </row>
    <row r="3" spans="1:4">
      <c r="A3" s="218">
        <v>2</v>
      </c>
      <c r="B3" s="361" t="s">
        <v>339</v>
      </c>
      <c r="C3" s="84" t="s">
        <v>736</v>
      </c>
    </row>
    <row r="4" spans="1:4">
      <c r="A4" s="218">
        <v>3</v>
      </c>
      <c r="B4" s="362" t="s">
        <v>344</v>
      </c>
      <c r="C4" s="84" t="s">
        <v>737</v>
      </c>
    </row>
    <row r="5" spans="1:4">
      <c r="A5" s="219">
        <v>4</v>
      </c>
      <c r="B5" s="363" t="s">
        <v>340</v>
      </c>
      <c r="C5" s="84" t="s">
        <v>738</v>
      </c>
    </row>
    <row r="6" spans="1:4" s="220" customFormat="1" ht="45.75" customHeight="1">
      <c r="A6" s="696" t="s">
        <v>418</v>
      </c>
      <c r="B6" s="697"/>
      <c r="C6" s="697"/>
    </row>
    <row r="7" spans="1:4">
      <c r="A7" s="221" t="s">
        <v>29</v>
      </c>
      <c r="B7" s="217" t="s">
        <v>341</v>
      </c>
    </row>
    <row r="8" spans="1:4">
      <c r="A8" s="169">
        <v>1</v>
      </c>
      <c r="B8" s="266" t="s">
        <v>20</v>
      </c>
    </row>
    <row r="9" spans="1:4">
      <c r="A9" s="169">
        <v>2</v>
      </c>
      <c r="B9" s="267" t="s">
        <v>21</v>
      </c>
    </row>
    <row r="10" spans="1:4">
      <c r="A10" s="169">
        <v>3</v>
      </c>
      <c r="B10" s="267" t="s">
        <v>22</v>
      </c>
    </row>
    <row r="11" spans="1:4">
      <c r="A11" s="169">
        <v>4</v>
      </c>
      <c r="B11" s="267" t="s">
        <v>23</v>
      </c>
      <c r="C11" s="89"/>
    </row>
    <row r="12" spans="1:4">
      <c r="A12" s="169">
        <v>5</v>
      </c>
      <c r="B12" s="267" t="s">
        <v>24</v>
      </c>
    </row>
    <row r="13" spans="1:4">
      <c r="A13" s="169">
        <v>6</v>
      </c>
      <c r="B13" s="268" t="s">
        <v>351</v>
      </c>
    </row>
    <row r="14" spans="1:4">
      <c r="A14" s="169">
        <v>7</v>
      </c>
      <c r="B14" s="267" t="s">
        <v>345</v>
      </c>
    </row>
    <row r="15" spans="1:4">
      <c r="A15" s="169">
        <v>8</v>
      </c>
      <c r="B15" s="267" t="s">
        <v>346</v>
      </c>
    </row>
    <row r="16" spans="1:4">
      <c r="A16" s="169">
        <v>9</v>
      </c>
      <c r="B16" s="267" t="s">
        <v>25</v>
      </c>
    </row>
    <row r="17" spans="1:2">
      <c r="A17" s="359" t="s">
        <v>417</v>
      </c>
      <c r="B17" s="358" t="s">
        <v>404</v>
      </c>
    </row>
    <row r="18" spans="1:2">
      <c r="A18" s="169">
        <v>10</v>
      </c>
      <c r="B18" s="267" t="s">
        <v>26</v>
      </c>
    </row>
    <row r="19" spans="1:2">
      <c r="A19" s="169">
        <v>11</v>
      </c>
      <c r="B19" s="268" t="s">
        <v>347</v>
      </c>
    </row>
    <row r="20" spans="1:2">
      <c r="A20" s="169">
        <v>12</v>
      </c>
      <c r="B20" s="268" t="s">
        <v>27</v>
      </c>
    </row>
    <row r="21" spans="1:2">
      <c r="A21" s="410">
        <v>13</v>
      </c>
      <c r="B21" s="411" t="s">
        <v>348</v>
      </c>
    </row>
    <row r="22" spans="1:2">
      <c r="A22" s="410">
        <v>14</v>
      </c>
      <c r="B22" s="412" t="s">
        <v>375</v>
      </c>
    </row>
    <row r="23" spans="1:2">
      <c r="A23" s="413">
        <v>15</v>
      </c>
      <c r="B23" s="414" t="s">
        <v>28</v>
      </c>
    </row>
    <row r="24" spans="1:2">
      <c r="A24" s="413">
        <v>15.1</v>
      </c>
      <c r="B24" s="415" t="s">
        <v>431</v>
      </c>
    </row>
    <row r="25" spans="1:2">
      <c r="A25" s="413">
        <v>16</v>
      </c>
      <c r="B25" s="415" t="s">
        <v>495</v>
      </c>
    </row>
    <row r="26" spans="1:2">
      <c r="A26" s="413">
        <v>17</v>
      </c>
      <c r="B26" s="415" t="s">
        <v>536</v>
      </c>
    </row>
    <row r="27" spans="1:2">
      <c r="A27" s="413">
        <v>18</v>
      </c>
      <c r="B27" s="415" t="s">
        <v>706</v>
      </c>
    </row>
    <row r="28" spans="1:2">
      <c r="A28" s="413">
        <v>19</v>
      </c>
      <c r="B28" s="415" t="s">
        <v>707</v>
      </c>
    </row>
    <row r="29" spans="1:2">
      <c r="A29" s="413">
        <v>20</v>
      </c>
      <c r="B29" s="508" t="s">
        <v>537</v>
      </c>
    </row>
    <row r="30" spans="1:2">
      <c r="A30" s="413">
        <v>21</v>
      </c>
      <c r="B30" s="415" t="s">
        <v>703</v>
      </c>
    </row>
    <row r="31" spans="1:2">
      <c r="A31" s="413">
        <v>22</v>
      </c>
      <c r="B31" s="415" t="s">
        <v>538</v>
      </c>
    </row>
    <row r="32" spans="1:2">
      <c r="A32" s="413">
        <v>23</v>
      </c>
      <c r="B32" s="415" t="s">
        <v>539</v>
      </c>
    </row>
    <row r="33" spans="1:2">
      <c r="A33" s="413">
        <v>24</v>
      </c>
      <c r="B33" s="415" t="s">
        <v>540</v>
      </c>
    </row>
    <row r="34" spans="1:2">
      <c r="A34" s="413">
        <v>25</v>
      </c>
      <c r="B34" s="415" t="s">
        <v>541</v>
      </c>
    </row>
    <row r="35" spans="1:2">
      <c r="A35" s="413">
        <v>26</v>
      </c>
      <c r="B35" s="415" t="s">
        <v>733</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90" zoomScaleNormal="90" workbookViewId="0">
      <pane xSplit="1" ySplit="5" topLeftCell="B22" activePane="bottomRight" state="frozen"/>
      <selection activeCell="B3" sqref="B3"/>
      <selection pane="topRight" activeCell="B3" sqref="B3"/>
      <selection pane="bottomLeft" activeCell="B3" sqref="B3"/>
      <selection pane="bottomRight" activeCell="C6" sqref="C6:C52"/>
    </sheetView>
  </sheetViews>
  <sheetFormatPr defaultColWidth="9.109375" defaultRowHeight="13.2"/>
  <cols>
    <col min="1" max="1" width="9.5546875" style="92" bestFit="1" customWidth="1"/>
    <col min="2" max="2" width="132.44140625" style="4" customWidth="1"/>
    <col min="3" max="3" width="18.44140625" style="4" customWidth="1"/>
    <col min="4" max="16384" width="9.109375" style="4"/>
  </cols>
  <sheetData>
    <row r="1" spans="1:3">
      <c r="A1" s="2" t="s">
        <v>30</v>
      </c>
      <c r="B1" s="3" t="str">
        <f>'Info '!C2</f>
        <v>JSC "VTB Bank (Georgia)"</v>
      </c>
    </row>
    <row r="2" spans="1:3" s="79" customFormat="1" ht="15.75" customHeight="1">
      <c r="A2" s="79" t="s">
        <v>31</v>
      </c>
      <c r="B2" s="430">
        <f>'1. key ratios '!B2</f>
        <v>44834</v>
      </c>
    </row>
    <row r="3" spans="1:3" s="79" customFormat="1" ht="15.75" customHeight="1"/>
    <row r="4" spans="1:3" ht="13.8" thickBot="1">
      <c r="A4" s="92" t="s">
        <v>244</v>
      </c>
      <c r="B4" s="150" t="s">
        <v>243</v>
      </c>
    </row>
    <row r="5" spans="1:3">
      <c r="A5" s="93" t="s">
        <v>6</v>
      </c>
      <c r="B5" s="94"/>
      <c r="C5" s="95" t="s">
        <v>73</v>
      </c>
    </row>
    <row r="6" spans="1:3">
      <c r="A6" s="96">
        <v>1</v>
      </c>
      <c r="B6" s="97" t="s">
        <v>242</v>
      </c>
      <c r="C6" s="98">
        <v>155713818</v>
      </c>
    </row>
    <row r="7" spans="1:3">
      <c r="A7" s="96">
        <v>2</v>
      </c>
      <c r="B7" s="99" t="s">
        <v>241</v>
      </c>
      <c r="C7" s="100">
        <v>209008277</v>
      </c>
    </row>
    <row r="8" spans="1:3">
      <c r="A8" s="96">
        <v>3</v>
      </c>
      <c r="B8" s="101" t="s">
        <v>240</v>
      </c>
      <c r="C8" s="100"/>
    </row>
    <row r="9" spans="1:3">
      <c r="A9" s="96">
        <v>4</v>
      </c>
      <c r="B9" s="101" t="s">
        <v>239</v>
      </c>
      <c r="C9" s="100">
        <v>11860152</v>
      </c>
    </row>
    <row r="10" spans="1:3">
      <c r="A10" s="96">
        <v>5</v>
      </c>
      <c r="B10" s="101" t="s">
        <v>238</v>
      </c>
      <c r="C10" s="100"/>
    </row>
    <row r="11" spans="1:3">
      <c r="A11" s="96">
        <v>6</v>
      </c>
      <c r="B11" s="102" t="s">
        <v>237</v>
      </c>
      <c r="C11" s="100">
        <v>-65154611</v>
      </c>
    </row>
    <row r="12" spans="1:3" s="68" customFormat="1">
      <c r="A12" s="96">
        <v>7</v>
      </c>
      <c r="B12" s="97" t="s">
        <v>236</v>
      </c>
      <c r="C12" s="103">
        <v>32645461.789999999</v>
      </c>
    </row>
    <row r="13" spans="1:3" s="68" customFormat="1">
      <c r="A13" s="96">
        <v>8</v>
      </c>
      <c r="B13" s="104" t="s">
        <v>235</v>
      </c>
      <c r="C13" s="105">
        <v>11860152</v>
      </c>
    </row>
    <row r="14" spans="1:3" s="68" customFormat="1" ht="26.4">
      <c r="A14" s="96">
        <v>9</v>
      </c>
      <c r="B14" s="106" t="s">
        <v>234</v>
      </c>
      <c r="C14" s="105"/>
    </row>
    <row r="15" spans="1:3" s="68" customFormat="1">
      <c r="A15" s="96">
        <v>10</v>
      </c>
      <c r="B15" s="107" t="s">
        <v>233</v>
      </c>
      <c r="C15" s="105">
        <v>20785309.789999999</v>
      </c>
    </row>
    <row r="16" spans="1:3" s="68" customFormat="1">
      <c r="A16" s="96">
        <v>11</v>
      </c>
      <c r="B16" s="108" t="s">
        <v>232</v>
      </c>
      <c r="C16" s="105"/>
    </row>
    <row r="17" spans="1:3" s="68" customFormat="1">
      <c r="A17" s="96">
        <v>12</v>
      </c>
      <c r="B17" s="107" t="s">
        <v>231</v>
      </c>
      <c r="C17" s="105"/>
    </row>
    <row r="18" spans="1:3" s="68" customFormat="1">
      <c r="A18" s="96">
        <v>13</v>
      </c>
      <c r="B18" s="107" t="s">
        <v>230</v>
      </c>
      <c r="C18" s="105"/>
    </row>
    <row r="19" spans="1:3" s="68" customFormat="1">
      <c r="A19" s="96">
        <v>14</v>
      </c>
      <c r="B19" s="107" t="s">
        <v>229</v>
      </c>
      <c r="C19" s="105"/>
    </row>
    <row r="20" spans="1:3" s="68" customFormat="1">
      <c r="A20" s="96">
        <v>15</v>
      </c>
      <c r="B20" s="107" t="s">
        <v>228</v>
      </c>
      <c r="C20" s="105"/>
    </row>
    <row r="21" spans="1:3" s="68" customFormat="1" ht="26.4">
      <c r="A21" s="96">
        <v>16</v>
      </c>
      <c r="B21" s="106" t="s">
        <v>227</v>
      </c>
      <c r="C21" s="105"/>
    </row>
    <row r="22" spans="1:3" s="68" customFormat="1">
      <c r="A22" s="96">
        <v>17</v>
      </c>
      <c r="B22" s="109" t="s">
        <v>226</v>
      </c>
      <c r="C22" s="105"/>
    </row>
    <row r="23" spans="1:3" s="68" customFormat="1">
      <c r="A23" s="96">
        <v>18</v>
      </c>
      <c r="B23" s="106" t="s">
        <v>225</v>
      </c>
      <c r="C23" s="105"/>
    </row>
    <row r="24" spans="1:3" s="68" customFormat="1" ht="26.4">
      <c r="A24" s="96">
        <v>19</v>
      </c>
      <c r="B24" s="106" t="s">
        <v>202</v>
      </c>
      <c r="C24" s="105"/>
    </row>
    <row r="25" spans="1:3" s="68" customFormat="1">
      <c r="A25" s="96">
        <v>20</v>
      </c>
      <c r="B25" s="110" t="s">
        <v>224</v>
      </c>
      <c r="C25" s="105"/>
    </row>
    <row r="26" spans="1:3" s="68" customFormat="1">
      <c r="A26" s="96">
        <v>21</v>
      </c>
      <c r="B26" s="110" t="s">
        <v>223</v>
      </c>
      <c r="C26" s="105"/>
    </row>
    <row r="27" spans="1:3" s="68" customFormat="1">
      <c r="A27" s="96">
        <v>22</v>
      </c>
      <c r="B27" s="110" t="s">
        <v>222</v>
      </c>
      <c r="C27" s="105"/>
    </row>
    <row r="28" spans="1:3" s="68" customFormat="1">
      <c r="A28" s="96">
        <v>23</v>
      </c>
      <c r="B28" s="111" t="s">
        <v>221</v>
      </c>
      <c r="C28" s="103">
        <v>123068356.21000001</v>
      </c>
    </row>
    <row r="29" spans="1:3" s="68" customFormat="1">
      <c r="A29" s="112"/>
      <c r="B29" s="113"/>
      <c r="C29" s="105"/>
    </row>
    <row r="30" spans="1:3" s="68" customFormat="1">
      <c r="A30" s="112">
        <v>24</v>
      </c>
      <c r="B30" s="111" t="s">
        <v>220</v>
      </c>
      <c r="C30" s="103">
        <v>83252400</v>
      </c>
    </row>
    <row r="31" spans="1:3" s="68" customFormat="1">
      <c r="A31" s="112">
        <v>25</v>
      </c>
      <c r="B31" s="101" t="s">
        <v>219</v>
      </c>
      <c r="C31" s="114">
        <v>83252400</v>
      </c>
    </row>
    <row r="32" spans="1:3" s="68" customFormat="1">
      <c r="A32" s="112">
        <v>26</v>
      </c>
      <c r="B32" s="115" t="s">
        <v>300</v>
      </c>
      <c r="C32" s="105">
        <v>83252400</v>
      </c>
    </row>
    <row r="33" spans="1:3" s="68" customFormat="1">
      <c r="A33" s="112">
        <v>27</v>
      </c>
      <c r="B33" s="115" t="s">
        <v>218</v>
      </c>
      <c r="C33" s="105">
        <v>0</v>
      </c>
    </row>
    <row r="34" spans="1:3" s="68" customFormat="1">
      <c r="A34" s="112">
        <v>28</v>
      </c>
      <c r="B34" s="101" t="s">
        <v>217</v>
      </c>
      <c r="C34" s="105"/>
    </row>
    <row r="35" spans="1:3" s="68" customFormat="1">
      <c r="A35" s="112">
        <v>29</v>
      </c>
      <c r="B35" s="111" t="s">
        <v>216</v>
      </c>
      <c r="C35" s="103">
        <v>0</v>
      </c>
    </row>
    <row r="36" spans="1:3" s="68" customFormat="1">
      <c r="A36" s="112">
        <v>30</v>
      </c>
      <c r="B36" s="106" t="s">
        <v>215</v>
      </c>
      <c r="C36" s="105"/>
    </row>
    <row r="37" spans="1:3" s="68" customFormat="1">
      <c r="A37" s="112">
        <v>31</v>
      </c>
      <c r="B37" s="107" t="s">
        <v>214</v>
      </c>
      <c r="C37" s="105"/>
    </row>
    <row r="38" spans="1:3" s="68" customFormat="1">
      <c r="A38" s="112">
        <v>32</v>
      </c>
      <c r="B38" s="106" t="s">
        <v>213</v>
      </c>
      <c r="C38" s="105"/>
    </row>
    <row r="39" spans="1:3" s="68" customFormat="1" ht="26.4">
      <c r="A39" s="112">
        <v>33</v>
      </c>
      <c r="B39" s="106" t="s">
        <v>202</v>
      </c>
      <c r="C39" s="105"/>
    </row>
    <row r="40" spans="1:3" s="68" customFormat="1">
      <c r="A40" s="112">
        <v>34</v>
      </c>
      <c r="B40" s="110" t="s">
        <v>212</v>
      </c>
      <c r="C40" s="105"/>
    </row>
    <row r="41" spans="1:3" s="68" customFormat="1">
      <c r="A41" s="112">
        <v>35</v>
      </c>
      <c r="B41" s="111" t="s">
        <v>211</v>
      </c>
      <c r="C41" s="103">
        <v>83252400</v>
      </c>
    </row>
    <row r="42" spans="1:3" s="68" customFormat="1">
      <c r="A42" s="112"/>
      <c r="B42" s="113"/>
      <c r="C42" s="105"/>
    </row>
    <row r="43" spans="1:3" s="68" customFormat="1">
      <c r="A43" s="112">
        <v>36</v>
      </c>
      <c r="B43" s="116" t="s">
        <v>210</v>
      </c>
      <c r="C43" s="103">
        <v>129276733.77915478</v>
      </c>
    </row>
    <row r="44" spans="1:3" s="68" customFormat="1">
      <c r="A44" s="112">
        <v>37</v>
      </c>
      <c r="B44" s="101" t="s">
        <v>209</v>
      </c>
      <c r="C44" s="105">
        <v>124848343.13952</v>
      </c>
    </row>
    <row r="45" spans="1:3" s="68" customFormat="1">
      <c r="A45" s="112">
        <v>38</v>
      </c>
      <c r="B45" s="101" t="s">
        <v>208</v>
      </c>
      <c r="C45" s="105"/>
    </row>
    <row r="46" spans="1:3" s="68" customFormat="1">
      <c r="A46" s="112">
        <v>39</v>
      </c>
      <c r="B46" s="101" t="s">
        <v>207</v>
      </c>
      <c r="C46" s="105">
        <v>4428390.6396347685</v>
      </c>
    </row>
    <row r="47" spans="1:3" s="68" customFormat="1">
      <c r="A47" s="112">
        <v>40</v>
      </c>
      <c r="B47" s="116" t="s">
        <v>206</v>
      </c>
      <c r="C47" s="103">
        <v>0</v>
      </c>
    </row>
    <row r="48" spans="1:3" s="68" customFormat="1">
      <c r="A48" s="112">
        <v>41</v>
      </c>
      <c r="B48" s="106" t="s">
        <v>205</v>
      </c>
      <c r="C48" s="105"/>
    </row>
    <row r="49" spans="1:3" s="68" customFormat="1">
      <c r="A49" s="112">
        <v>42</v>
      </c>
      <c r="B49" s="107" t="s">
        <v>204</v>
      </c>
      <c r="C49" s="105"/>
    </row>
    <row r="50" spans="1:3" s="68" customFormat="1">
      <c r="A50" s="112">
        <v>43</v>
      </c>
      <c r="B50" s="106" t="s">
        <v>203</v>
      </c>
      <c r="C50" s="105"/>
    </row>
    <row r="51" spans="1:3" s="68" customFormat="1" ht="26.4">
      <c r="A51" s="112">
        <v>44</v>
      </c>
      <c r="B51" s="106" t="s">
        <v>202</v>
      </c>
      <c r="C51" s="105"/>
    </row>
    <row r="52" spans="1:3" s="68" customFormat="1" ht="13.8" thickBot="1">
      <c r="A52" s="117">
        <v>45</v>
      </c>
      <c r="B52" s="118" t="s">
        <v>201</v>
      </c>
      <c r="C52" s="119">
        <v>129276733.77915478</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C15" sqref="C15:C17"/>
    </sheetView>
  </sheetViews>
  <sheetFormatPr defaultColWidth="9.109375" defaultRowHeight="13.8"/>
  <cols>
    <col min="1" max="1" width="9.44140625" style="282" bestFit="1" customWidth="1"/>
    <col min="2" max="2" width="59" style="282" customWidth="1"/>
    <col min="3" max="3" width="20" style="282" bestFit="1" customWidth="1"/>
    <col min="4" max="4" width="14.33203125" style="282" bestFit="1" customWidth="1"/>
    <col min="5" max="16384" width="9.109375" style="282"/>
  </cols>
  <sheetData>
    <row r="1" spans="1:4">
      <c r="A1" s="339" t="s">
        <v>30</v>
      </c>
      <c r="B1" s="3" t="str">
        <f>'Info '!C2</f>
        <v>JSC "VTB Bank (Georgia)"</v>
      </c>
    </row>
    <row r="2" spans="1:4" s="249" customFormat="1" ht="15.75" customHeight="1">
      <c r="A2" s="249" t="s">
        <v>31</v>
      </c>
      <c r="B2" s="430">
        <f>'1. key ratios '!B2</f>
        <v>44834</v>
      </c>
    </row>
    <row r="3" spans="1:4" s="249" customFormat="1" ht="15.75" customHeight="1"/>
    <row r="4" spans="1:4" ht="14.4" thickBot="1">
      <c r="A4" s="302" t="s">
        <v>403</v>
      </c>
      <c r="B4" s="347" t="s">
        <v>404</v>
      </c>
    </row>
    <row r="5" spans="1:4" s="348" customFormat="1" ht="12.75" customHeight="1">
      <c r="A5" s="408"/>
      <c r="B5" s="409" t="s">
        <v>407</v>
      </c>
      <c r="C5" s="340" t="s">
        <v>405</v>
      </c>
      <c r="D5" s="341" t="s">
        <v>406</v>
      </c>
    </row>
    <row r="6" spans="1:4" s="349" customFormat="1">
      <c r="A6" s="342">
        <v>1</v>
      </c>
      <c r="B6" s="404" t="s">
        <v>408</v>
      </c>
      <c r="C6" s="404"/>
      <c r="D6" s="343"/>
    </row>
    <row r="7" spans="1:4" s="349" customFormat="1">
      <c r="A7" s="344" t="s">
        <v>394</v>
      </c>
      <c r="B7" s="405" t="s">
        <v>409</v>
      </c>
      <c r="C7" s="397">
        <v>4.4999999999999998E-2</v>
      </c>
      <c r="D7" s="582">
        <f>C7*'5. RWA '!$C$13</f>
        <v>32402648.482565511</v>
      </c>
    </row>
    <row r="8" spans="1:4" s="349" customFormat="1">
      <c r="A8" s="344" t="s">
        <v>395</v>
      </c>
      <c r="B8" s="405" t="s">
        <v>410</v>
      </c>
      <c r="C8" s="398">
        <v>0.06</v>
      </c>
      <c r="D8" s="582">
        <f>C8*'5. RWA '!$C$13</f>
        <v>43203531.310087353</v>
      </c>
    </row>
    <row r="9" spans="1:4" s="349" customFormat="1">
      <c r="A9" s="344" t="s">
        <v>396</v>
      </c>
      <c r="B9" s="405" t="s">
        <v>411</v>
      </c>
      <c r="C9" s="398">
        <v>0.08</v>
      </c>
      <c r="D9" s="582">
        <f>C9*'5. RWA '!$C$13</f>
        <v>57604708.413449802</v>
      </c>
    </row>
    <row r="10" spans="1:4" s="349" customFormat="1">
      <c r="A10" s="342" t="s">
        <v>397</v>
      </c>
      <c r="B10" s="404" t="s">
        <v>412</v>
      </c>
      <c r="C10" s="399"/>
      <c r="D10" s="583"/>
    </row>
    <row r="11" spans="1:4" s="350" customFormat="1">
      <c r="A11" s="345" t="s">
        <v>398</v>
      </c>
      <c r="B11" s="396" t="s">
        <v>478</v>
      </c>
      <c r="C11" s="400">
        <v>2.5000000000000001E-2</v>
      </c>
      <c r="D11" s="582">
        <f>C11*'5. RWA '!$C$13</f>
        <v>18001471.379203063</v>
      </c>
    </row>
    <row r="12" spans="1:4" s="350" customFormat="1">
      <c r="A12" s="345" t="s">
        <v>399</v>
      </c>
      <c r="B12" s="396" t="s">
        <v>413</v>
      </c>
      <c r="C12" s="400">
        <v>0</v>
      </c>
      <c r="D12" s="582">
        <f>C12*'5. RWA '!$C$13</f>
        <v>0</v>
      </c>
    </row>
    <row r="13" spans="1:4" s="350" customFormat="1">
      <c r="A13" s="345" t="s">
        <v>400</v>
      </c>
      <c r="B13" s="396" t="s">
        <v>414</v>
      </c>
      <c r="C13" s="400"/>
      <c r="D13" s="582">
        <f>C13*'5. RWA '!$C$13</f>
        <v>0</v>
      </c>
    </row>
    <row r="14" spans="1:4" s="350" customFormat="1">
      <c r="A14" s="342" t="s">
        <v>401</v>
      </c>
      <c r="B14" s="404" t="s">
        <v>475</v>
      </c>
      <c r="C14" s="401"/>
      <c r="D14" s="583"/>
    </row>
    <row r="15" spans="1:4" s="350" customFormat="1">
      <c r="A15" s="345">
        <v>3.1</v>
      </c>
      <c r="B15" s="396" t="s">
        <v>419</v>
      </c>
      <c r="C15" s="581">
        <v>3.952796199619156E-2</v>
      </c>
      <c r="D15" s="582">
        <f>C15*'5. RWA '!$C$13</f>
        <v>28462459.062106751</v>
      </c>
    </row>
    <row r="16" spans="1:4" s="350" customFormat="1">
      <c r="A16" s="345">
        <v>3.2</v>
      </c>
      <c r="B16" s="396" t="s">
        <v>420</v>
      </c>
      <c r="C16" s="581">
        <v>5.2745260447045611E-2</v>
      </c>
      <c r="D16" s="582">
        <f>C16*'5. RWA '!$C$13</f>
        <v>37979691.853044115</v>
      </c>
    </row>
    <row r="17" spans="1:6" s="349" customFormat="1">
      <c r="A17" s="345">
        <v>3.3</v>
      </c>
      <c r="B17" s="396" t="s">
        <v>421</v>
      </c>
      <c r="C17" s="581">
        <v>8.4810433502476995E-2</v>
      </c>
      <c r="D17" s="582">
        <f>C17*'5. RWA '!$C$13</f>
        <v>61068503.654105768</v>
      </c>
    </row>
    <row r="18" spans="1:6" s="348" customFormat="1" ht="12.75" customHeight="1">
      <c r="A18" s="406"/>
      <c r="B18" s="407" t="s">
        <v>474</v>
      </c>
      <c r="C18" s="402" t="s">
        <v>405</v>
      </c>
      <c r="D18" s="584" t="s">
        <v>406</v>
      </c>
    </row>
    <row r="19" spans="1:6" s="349" customFormat="1">
      <c r="A19" s="346">
        <v>4</v>
      </c>
      <c r="B19" s="396" t="s">
        <v>415</v>
      </c>
      <c r="C19" s="400">
        <f>C7+C11+C12+C13+C15</f>
        <v>0.10952796199619157</v>
      </c>
      <c r="D19" s="582">
        <f>C19*'5. RWA '!$C$13</f>
        <v>78866578.923875332</v>
      </c>
    </row>
    <row r="20" spans="1:6" s="349" customFormat="1">
      <c r="A20" s="346">
        <v>5</v>
      </c>
      <c r="B20" s="396" t="s">
        <v>135</v>
      </c>
      <c r="C20" s="400">
        <f>C8+C11+C12+C13+C16</f>
        <v>0.1377452604470456</v>
      </c>
      <c r="D20" s="582">
        <f>C20*'5. RWA '!$C$13</f>
        <v>99184694.542334527</v>
      </c>
    </row>
    <row r="21" spans="1:6" s="349" customFormat="1" ht="14.4" thickBot="1">
      <c r="A21" s="351" t="s">
        <v>402</v>
      </c>
      <c r="B21" s="352" t="s">
        <v>416</v>
      </c>
      <c r="C21" s="403">
        <f>C9+C11+C12+C13+C17+2%</f>
        <v>0.209810433502477</v>
      </c>
      <c r="D21" s="585">
        <f>C21*'5. RWA '!$C$13</f>
        <v>151075860.5501211</v>
      </c>
    </row>
    <row r="22" spans="1:6">
      <c r="F22" s="302"/>
    </row>
    <row r="23" spans="1:6" ht="53.4">
      <c r="B23" s="301" t="s">
        <v>477</v>
      </c>
    </row>
  </sheetData>
  <conditionalFormatting sqref="C21">
    <cfRule type="cellIs" dxfId="21" priority="1" operator="lessThan">
      <formula>#REF!</formula>
    </cfRule>
  </conditionalFormatting>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zoomScale="90" zoomScaleNormal="90" workbookViewId="0">
      <pane xSplit="1" ySplit="5" topLeftCell="B6" activePane="bottomRight" state="frozen"/>
      <selection activeCell="B3" sqref="B3"/>
      <selection pane="topRight" activeCell="B3" sqref="B3"/>
      <selection pane="bottomLeft" activeCell="B3" sqref="B3"/>
      <selection pane="bottomRight" activeCell="C6" sqref="C6:C52"/>
    </sheetView>
  </sheetViews>
  <sheetFormatPr defaultColWidth="9.109375" defaultRowHeight="13.8"/>
  <cols>
    <col min="1" max="1" width="10.6640625" style="4" customWidth="1"/>
    <col min="2" max="2" width="91.88671875" style="4" customWidth="1"/>
    <col min="3" max="3" width="53.109375" style="4" customWidth="1"/>
    <col min="4" max="4" width="32.33203125" style="4" customWidth="1"/>
    <col min="5" max="5" width="9.44140625" style="5" customWidth="1"/>
    <col min="6" max="16384" width="9.109375" style="5"/>
  </cols>
  <sheetData>
    <row r="1" spans="1:6">
      <c r="A1" s="2" t="s">
        <v>30</v>
      </c>
      <c r="B1" s="3" t="str">
        <f>'Info '!C2</f>
        <v>JSC "VTB Bank (Georgia)"</v>
      </c>
      <c r="E1" s="4"/>
      <c r="F1" s="4"/>
    </row>
    <row r="2" spans="1:6" s="79" customFormat="1" ht="15.75" customHeight="1">
      <c r="A2" s="2" t="s">
        <v>31</v>
      </c>
      <c r="B2" s="430">
        <f>'1. key ratios '!B2</f>
        <v>44834</v>
      </c>
    </row>
    <row r="3" spans="1:6" s="79" customFormat="1" ht="15.75" customHeight="1">
      <c r="A3" s="120"/>
    </row>
    <row r="4" spans="1:6" s="79" customFormat="1" ht="15.75" customHeight="1" thickBot="1">
      <c r="A4" s="79" t="s">
        <v>86</v>
      </c>
      <c r="B4" s="240" t="s">
        <v>284</v>
      </c>
      <c r="D4" s="40" t="s">
        <v>73</v>
      </c>
    </row>
    <row r="5" spans="1:6" ht="26.4">
      <c r="A5" s="121" t="s">
        <v>6</v>
      </c>
      <c r="B5" s="271" t="s">
        <v>338</v>
      </c>
      <c r="C5" s="122" t="s">
        <v>91</v>
      </c>
      <c r="D5" s="123" t="s">
        <v>92</v>
      </c>
    </row>
    <row r="6" spans="1:6">
      <c r="A6" s="85">
        <v>1</v>
      </c>
      <c r="B6" s="124" t="s">
        <v>35</v>
      </c>
      <c r="C6" s="586">
        <v>88771241</v>
      </c>
      <c r="D6" s="125"/>
      <c r="E6" s="126"/>
    </row>
    <row r="7" spans="1:6">
      <c r="A7" s="85">
        <v>2</v>
      </c>
      <c r="B7" s="127" t="s">
        <v>36</v>
      </c>
      <c r="C7" s="587">
        <v>351</v>
      </c>
      <c r="D7" s="128"/>
      <c r="E7" s="126"/>
    </row>
    <row r="8" spans="1:6">
      <c r="A8" s="85">
        <v>3</v>
      </c>
      <c r="B8" s="127" t="s">
        <v>37</v>
      </c>
      <c r="C8" s="587">
        <v>6139715</v>
      </c>
      <c r="D8" s="128"/>
      <c r="E8" s="126"/>
    </row>
    <row r="9" spans="1:6">
      <c r="A9" s="85">
        <v>4</v>
      </c>
      <c r="B9" s="127" t="s">
        <v>38</v>
      </c>
      <c r="C9" s="587"/>
      <c r="D9" s="128"/>
      <c r="E9" s="126"/>
    </row>
    <row r="10" spans="1:6">
      <c r="A10" s="85">
        <v>5.0999999999999996</v>
      </c>
      <c r="B10" s="127" t="s">
        <v>39</v>
      </c>
      <c r="C10" s="587">
        <v>4957000</v>
      </c>
      <c r="D10" s="128"/>
      <c r="E10" s="126"/>
    </row>
    <row r="11" spans="1:6" ht="14.4">
      <c r="A11" s="85">
        <v>5.2</v>
      </c>
      <c r="B11" s="127" t="s">
        <v>767</v>
      </c>
      <c r="C11" s="587">
        <v>-99140</v>
      </c>
      <c r="D11" s="128"/>
      <c r="E11" s="130"/>
    </row>
    <row r="12" spans="1:6" ht="14.4">
      <c r="A12" s="85" t="s">
        <v>768</v>
      </c>
      <c r="B12" s="127" t="s">
        <v>769</v>
      </c>
      <c r="C12" s="587">
        <v>99140</v>
      </c>
      <c r="D12" s="132" t="s">
        <v>758</v>
      </c>
      <c r="E12" s="130"/>
    </row>
    <row r="13" spans="1:6" ht="14.4">
      <c r="A13" s="85">
        <v>5</v>
      </c>
      <c r="B13" s="127" t="s">
        <v>770</v>
      </c>
      <c r="C13" s="587">
        <v>4857860</v>
      </c>
      <c r="D13" s="128"/>
      <c r="E13" s="130"/>
    </row>
    <row r="14" spans="1:6" ht="14.4">
      <c r="A14" s="85">
        <v>6.1</v>
      </c>
      <c r="B14" s="241" t="s">
        <v>40</v>
      </c>
      <c r="C14" s="588">
        <v>290721502.57050002</v>
      </c>
      <c r="D14" s="129"/>
      <c r="E14" s="130"/>
    </row>
    <row r="15" spans="1:6">
      <c r="A15" s="85">
        <v>6.2</v>
      </c>
      <c r="B15" s="242" t="s">
        <v>41</v>
      </c>
      <c r="C15" s="588">
        <v>-17968895.936500002</v>
      </c>
      <c r="D15" s="129"/>
      <c r="E15" s="126"/>
    </row>
    <row r="16" spans="1:6">
      <c r="A16" s="85" t="s">
        <v>709</v>
      </c>
      <c r="B16" s="242" t="s">
        <v>207</v>
      </c>
      <c r="C16" s="588">
        <v>4260433.9785000002</v>
      </c>
      <c r="D16" s="132" t="s">
        <v>758</v>
      </c>
      <c r="E16" s="126"/>
    </row>
    <row r="17" spans="1:5">
      <c r="A17" s="85" t="s">
        <v>709</v>
      </c>
      <c r="B17" s="242" t="s">
        <v>771</v>
      </c>
      <c r="C17" s="588">
        <v>0</v>
      </c>
      <c r="D17" s="128"/>
      <c r="E17" s="126"/>
    </row>
    <row r="18" spans="1:5">
      <c r="A18" s="85">
        <v>6</v>
      </c>
      <c r="B18" s="127" t="s">
        <v>42</v>
      </c>
      <c r="C18" s="589">
        <v>272752606.634</v>
      </c>
      <c r="D18" s="129"/>
      <c r="E18" s="126"/>
    </row>
    <row r="19" spans="1:5">
      <c r="A19" s="85">
        <v>7</v>
      </c>
      <c r="B19" s="127" t="s">
        <v>43</v>
      </c>
      <c r="C19" s="587">
        <v>3027996</v>
      </c>
      <c r="D19" s="128"/>
      <c r="E19" s="126"/>
    </row>
    <row r="20" spans="1:5">
      <c r="A20" s="85">
        <v>8</v>
      </c>
      <c r="B20" s="269" t="s">
        <v>197</v>
      </c>
      <c r="C20" s="587">
        <v>17318752.890000001</v>
      </c>
      <c r="D20" s="128"/>
      <c r="E20" s="126"/>
    </row>
    <row r="21" spans="1:5">
      <c r="A21" s="85">
        <v>9</v>
      </c>
      <c r="B21" s="127" t="s">
        <v>44</v>
      </c>
      <c r="C21" s="587">
        <v>54000</v>
      </c>
      <c r="D21" s="128"/>
      <c r="E21" s="126"/>
    </row>
    <row r="22" spans="1:5">
      <c r="A22" s="85">
        <v>9.1</v>
      </c>
      <c r="B22" s="131" t="s">
        <v>88</v>
      </c>
      <c r="C22" s="588"/>
      <c r="D22" s="128"/>
      <c r="E22" s="126"/>
    </row>
    <row r="23" spans="1:5">
      <c r="A23" s="85">
        <v>9.1999999999999993</v>
      </c>
      <c r="B23" s="131" t="s">
        <v>89</v>
      </c>
      <c r="C23" s="588"/>
      <c r="D23" s="128"/>
      <c r="E23" s="126"/>
    </row>
    <row r="24" spans="1:5">
      <c r="A24" s="85">
        <v>9.3000000000000007</v>
      </c>
      <c r="B24" s="243" t="s">
        <v>266</v>
      </c>
      <c r="C24" s="588"/>
      <c r="D24" s="128"/>
      <c r="E24" s="126"/>
    </row>
    <row r="25" spans="1:5">
      <c r="A25" s="85">
        <v>10</v>
      </c>
      <c r="B25" s="127" t="s">
        <v>45</v>
      </c>
      <c r="C25" s="587">
        <v>57451956</v>
      </c>
      <c r="D25" s="128"/>
      <c r="E25" s="137"/>
    </row>
    <row r="26" spans="1:5">
      <c r="A26" s="85">
        <v>10.1</v>
      </c>
      <c r="B26" s="131" t="s">
        <v>90</v>
      </c>
      <c r="C26" s="587">
        <v>20800651.789999999</v>
      </c>
      <c r="D26" s="132" t="s">
        <v>759</v>
      </c>
      <c r="E26" s="126"/>
    </row>
    <row r="27" spans="1:5">
      <c r="A27" s="85">
        <v>11</v>
      </c>
      <c r="B27" s="133" t="s">
        <v>46</v>
      </c>
      <c r="C27" s="587">
        <v>15619630.119899999</v>
      </c>
      <c r="D27" s="134"/>
      <c r="E27" s="126"/>
    </row>
    <row r="28" spans="1:5">
      <c r="A28" s="85">
        <v>11.1</v>
      </c>
      <c r="B28" s="594" t="s">
        <v>772</v>
      </c>
      <c r="C28" s="587">
        <v>-15342</v>
      </c>
      <c r="D28" s="132" t="s">
        <v>759</v>
      </c>
      <c r="E28" s="126"/>
    </row>
    <row r="29" spans="1:5">
      <c r="A29" s="85">
        <v>12</v>
      </c>
      <c r="B29" s="135" t="s">
        <v>47</v>
      </c>
      <c r="C29" s="590">
        <v>465994108.64389998</v>
      </c>
      <c r="D29" s="136"/>
      <c r="E29" s="126"/>
    </row>
    <row r="30" spans="1:5">
      <c r="A30" s="85">
        <v>13</v>
      </c>
      <c r="B30" s="127" t="s">
        <v>49</v>
      </c>
      <c r="C30" s="591">
        <v>292706</v>
      </c>
      <c r="D30" s="138"/>
      <c r="E30" s="126"/>
    </row>
    <row r="31" spans="1:5">
      <c r="A31" s="85">
        <v>14</v>
      </c>
      <c r="B31" s="127" t="s">
        <v>50</v>
      </c>
      <c r="C31" s="591">
        <v>20702082</v>
      </c>
      <c r="D31" s="128"/>
      <c r="E31" s="126"/>
    </row>
    <row r="32" spans="1:5">
      <c r="A32" s="85">
        <v>15</v>
      </c>
      <c r="B32" s="127" t="s">
        <v>51</v>
      </c>
      <c r="C32" s="591">
        <v>3582090</v>
      </c>
      <c r="D32" s="128"/>
      <c r="E32" s="126"/>
    </row>
    <row r="33" spans="1:5">
      <c r="A33" s="85">
        <v>16</v>
      </c>
      <c r="B33" s="127" t="s">
        <v>52</v>
      </c>
      <c r="C33" s="591">
        <v>26869847</v>
      </c>
      <c r="D33" s="128"/>
      <c r="E33" s="126"/>
    </row>
    <row r="34" spans="1:5">
      <c r="A34" s="85">
        <v>17</v>
      </c>
      <c r="B34" s="127" t="s">
        <v>53</v>
      </c>
      <c r="C34" s="591">
        <v>0</v>
      </c>
      <c r="D34" s="128"/>
      <c r="E34" s="126"/>
    </row>
    <row r="35" spans="1:5">
      <c r="A35" s="85">
        <v>18</v>
      </c>
      <c r="B35" s="127" t="s">
        <v>54</v>
      </c>
      <c r="C35" s="591">
        <v>3316111.9852999998</v>
      </c>
      <c r="D35" s="128"/>
      <c r="E35" s="126"/>
    </row>
    <row r="36" spans="1:5">
      <c r="A36" s="85">
        <v>19</v>
      </c>
      <c r="B36" s="127" t="s">
        <v>55</v>
      </c>
      <c r="C36" s="591">
        <v>8500841</v>
      </c>
      <c r="D36" s="128"/>
      <c r="E36" s="126"/>
    </row>
    <row r="37" spans="1:5">
      <c r="A37" s="85">
        <v>20</v>
      </c>
      <c r="B37" s="127" t="s">
        <v>56</v>
      </c>
      <c r="C37" s="591">
        <v>30913989.7278</v>
      </c>
      <c r="D37" s="128"/>
      <c r="E37" s="137"/>
    </row>
    <row r="38" spans="1:5">
      <c r="A38" s="85">
        <v>20.100000000000001</v>
      </c>
      <c r="B38" s="133" t="s">
        <v>773</v>
      </c>
      <c r="C38" s="592">
        <v>68816.661134768277</v>
      </c>
      <c r="D38" s="132" t="s">
        <v>758</v>
      </c>
      <c r="E38" s="126"/>
    </row>
    <row r="39" spans="1:5">
      <c r="A39" s="85">
        <v>21</v>
      </c>
      <c r="B39" s="133" t="s">
        <v>57</v>
      </c>
      <c r="C39" s="593">
        <v>132850222.9824</v>
      </c>
      <c r="D39" s="134"/>
      <c r="E39" s="126"/>
    </row>
    <row r="40" spans="1:5">
      <c r="A40" s="85">
        <v>21.1</v>
      </c>
      <c r="B40" s="139" t="s">
        <v>774</v>
      </c>
      <c r="C40" s="591">
        <v>124848343.13952</v>
      </c>
      <c r="D40" s="132" t="s">
        <v>760</v>
      </c>
      <c r="E40" s="126"/>
    </row>
    <row r="41" spans="1:5">
      <c r="A41" s="85">
        <v>21.2</v>
      </c>
      <c r="B41" s="595" t="s">
        <v>218</v>
      </c>
      <c r="C41" s="591">
        <v>0</v>
      </c>
      <c r="D41" s="132" t="s">
        <v>761</v>
      </c>
      <c r="E41" s="126"/>
    </row>
    <row r="42" spans="1:5">
      <c r="A42" s="85">
        <v>22</v>
      </c>
      <c r="B42" s="135" t="s">
        <v>58</v>
      </c>
      <c r="C42" s="590">
        <v>227027890.69550002</v>
      </c>
      <c r="D42" s="136"/>
      <c r="E42" s="126"/>
    </row>
    <row r="43" spans="1:5">
      <c r="A43" s="85">
        <v>23</v>
      </c>
      <c r="B43" s="133" t="s">
        <v>60</v>
      </c>
      <c r="C43" s="587">
        <v>209008277</v>
      </c>
      <c r="D43" s="132" t="s">
        <v>762</v>
      </c>
      <c r="E43" s="126"/>
    </row>
    <row r="44" spans="1:5">
      <c r="A44" s="85">
        <v>24</v>
      </c>
      <c r="B44" s="133" t="s">
        <v>61</v>
      </c>
      <c r="C44" s="587">
        <v>83252400</v>
      </c>
      <c r="D44" s="132" t="s">
        <v>763</v>
      </c>
      <c r="E44" s="126"/>
    </row>
    <row r="45" spans="1:5">
      <c r="A45" s="85">
        <v>25</v>
      </c>
      <c r="B45" s="133" t="s">
        <v>62</v>
      </c>
      <c r="C45" s="587"/>
      <c r="D45" s="128"/>
      <c r="E45" s="137"/>
    </row>
    <row r="46" spans="1:5">
      <c r="A46" s="85">
        <v>26</v>
      </c>
      <c r="B46" s="133" t="s">
        <v>63</v>
      </c>
      <c r="C46" s="587"/>
      <c r="D46" s="128"/>
    </row>
    <row r="47" spans="1:5">
      <c r="A47" s="85">
        <v>27</v>
      </c>
      <c r="B47" s="133" t="s">
        <v>64</v>
      </c>
      <c r="C47" s="587">
        <v>0</v>
      </c>
      <c r="D47" s="128"/>
    </row>
    <row r="48" spans="1:5">
      <c r="A48" s="85">
        <v>28</v>
      </c>
      <c r="B48" s="133" t="s">
        <v>65</v>
      </c>
      <c r="C48" s="587">
        <v>-65154611</v>
      </c>
      <c r="D48" s="132" t="s">
        <v>764</v>
      </c>
    </row>
    <row r="49" spans="1:4">
      <c r="A49" s="85">
        <v>29</v>
      </c>
      <c r="B49" s="133" t="s">
        <v>66</v>
      </c>
      <c r="C49" s="587">
        <v>11860152</v>
      </c>
      <c r="D49" s="128"/>
    </row>
    <row r="50" spans="1:4">
      <c r="A50" s="596">
        <v>29.1</v>
      </c>
      <c r="B50" s="133" t="s">
        <v>239</v>
      </c>
      <c r="C50" s="592">
        <v>11860152</v>
      </c>
      <c r="D50" s="132" t="s">
        <v>765</v>
      </c>
    </row>
    <row r="51" spans="1:4">
      <c r="A51" s="596">
        <v>29.2</v>
      </c>
      <c r="B51" s="133" t="s">
        <v>235</v>
      </c>
      <c r="C51" s="592">
        <v>-11860152</v>
      </c>
      <c r="D51" s="132" t="s">
        <v>766</v>
      </c>
    </row>
    <row r="52" spans="1:4" ht="14.4" thickBot="1">
      <c r="A52" s="140">
        <v>30</v>
      </c>
      <c r="B52" s="141" t="s">
        <v>264</v>
      </c>
      <c r="C52" s="142">
        <v>238966218</v>
      </c>
      <c r="D52" s="143"/>
    </row>
  </sheetData>
  <pageMargins left="0.7" right="0.7" top="0.75" bottom="0.75" header="0.3" footer="0.3"/>
  <pageSetup paperSize="9" scale="62"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50" zoomScaleNormal="50" workbookViewId="0">
      <pane xSplit="1" ySplit="4" topLeftCell="B5" activePane="bottomRight" state="frozen"/>
      <selection activeCell="B3" sqref="B3"/>
      <selection pane="topRight" activeCell="B3" sqref="B3"/>
      <selection pane="bottomLeft" activeCell="B3" sqref="B3"/>
      <selection pane="bottomRight" activeCell="K16" sqref="K16"/>
    </sheetView>
  </sheetViews>
  <sheetFormatPr defaultColWidth="9.109375" defaultRowHeight="13.2"/>
  <cols>
    <col min="1" max="1" width="10.5546875" style="4" bestFit="1" customWidth="1"/>
    <col min="2" max="2" width="95" style="4" customWidth="1"/>
    <col min="3" max="3" width="13" style="4" bestFit="1" customWidth="1"/>
    <col min="4" max="4" width="16.44140625" style="4" bestFit="1" customWidth="1"/>
    <col min="5" max="5" width="13" style="4" bestFit="1" customWidth="1"/>
    <col min="6" max="6" width="16.44140625" style="4" bestFit="1" customWidth="1"/>
    <col min="7" max="7" width="13" style="4" bestFit="1" customWidth="1"/>
    <col min="8" max="8" width="13.33203125" style="4" bestFit="1" customWidth="1"/>
    <col min="9" max="9" width="13" style="4" bestFit="1" customWidth="1"/>
    <col min="10" max="10" width="13.33203125" style="4" bestFit="1" customWidth="1"/>
    <col min="11" max="11" width="13" style="4" bestFit="1" customWidth="1"/>
    <col min="12" max="16" width="13" style="38" bestFit="1" customWidth="1"/>
    <col min="17" max="17" width="14.6640625" style="38" customWidth="1"/>
    <col min="18" max="18" width="13" style="38" bestFit="1" customWidth="1"/>
    <col min="19" max="19" width="34.88671875" style="38" customWidth="1"/>
    <col min="20" max="16384" width="9.109375" style="38"/>
  </cols>
  <sheetData>
    <row r="1" spans="1:19">
      <c r="A1" s="2" t="s">
        <v>30</v>
      </c>
      <c r="B1" s="3" t="str">
        <f>'Info '!C2</f>
        <v>JSC "VTB Bank (Georgia)"</v>
      </c>
    </row>
    <row r="2" spans="1:19">
      <c r="A2" s="2" t="s">
        <v>31</v>
      </c>
      <c r="B2" s="430">
        <f>'1. key ratios '!B2</f>
        <v>44834</v>
      </c>
    </row>
    <row r="4" spans="1:19" ht="27" thickBot="1">
      <c r="A4" s="4" t="s">
        <v>247</v>
      </c>
      <c r="B4" s="289" t="s">
        <v>373</v>
      </c>
    </row>
    <row r="5" spans="1:19" s="279" customFormat="1" ht="13.8">
      <c r="A5" s="274"/>
      <c r="B5" s="275"/>
      <c r="C5" s="276" t="s">
        <v>0</v>
      </c>
      <c r="D5" s="276" t="s">
        <v>1</v>
      </c>
      <c r="E5" s="276" t="s">
        <v>2</v>
      </c>
      <c r="F5" s="276" t="s">
        <v>3</v>
      </c>
      <c r="G5" s="276" t="s">
        <v>4</v>
      </c>
      <c r="H5" s="276" t="s">
        <v>5</v>
      </c>
      <c r="I5" s="276" t="s">
        <v>8</v>
      </c>
      <c r="J5" s="276" t="s">
        <v>9</v>
      </c>
      <c r="K5" s="276" t="s">
        <v>10</v>
      </c>
      <c r="L5" s="276" t="s">
        <v>11</v>
      </c>
      <c r="M5" s="276" t="s">
        <v>12</v>
      </c>
      <c r="N5" s="276" t="s">
        <v>13</v>
      </c>
      <c r="O5" s="276" t="s">
        <v>356</v>
      </c>
      <c r="P5" s="276" t="s">
        <v>357</v>
      </c>
      <c r="Q5" s="276" t="s">
        <v>358</v>
      </c>
      <c r="R5" s="277" t="s">
        <v>359</v>
      </c>
      <c r="S5" s="278" t="s">
        <v>360</v>
      </c>
    </row>
    <row r="6" spans="1:19" s="279" customFormat="1" ht="99" customHeight="1">
      <c r="A6" s="280"/>
      <c r="B6" s="718" t="s">
        <v>361</v>
      </c>
      <c r="C6" s="714">
        <v>0</v>
      </c>
      <c r="D6" s="715"/>
      <c r="E6" s="714">
        <v>0.2</v>
      </c>
      <c r="F6" s="715"/>
      <c r="G6" s="714">
        <v>0.35</v>
      </c>
      <c r="H6" s="715"/>
      <c r="I6" s="714">
        <v>0.5</v>
      </c>
      <c r="J6" s="715"/>
      <c r="K6" s="714">
        <v>0.75</v>
      </c>
      <c r="L6" s="715"/>
      <c r="M6" s="714">
        <v>1</v>
      </c>
      <c r="N6" s="715"/>
      <c r="O6" s="714">
        <v>1.5</v>
      </c>
      <c r="P6" s="715"/>
      <c r="Q6" s="714">
        <v>2.5</v>
      </c>
      <c r="R6" s="715"/>
      <c r="S6" s="716" t="s">
        <v>246</v>
      </c>
    </row>
    <row r="7" spans="1:19" s="279" customFormat="1" ht="30.75" customHeight="1">
      <c r="A7" s="280"/>
      <c r="B7" s="719"/>
      <c r="C7" s="270" t="s">
        <v>249</v>
      </c>
      <c r="D7" s="270" t="s">
        <v>248</v>
      </c>
      <c r="E7" s="270" t="s">
        <v>249</v>
      </c>
      <c r="F7" s="270" t="s">
        <v>248</v>
      </c>
      <c r="G7" s="270" t="s">
        <v>249</v>
      </c>
      <c r="H7" s="270" t="s">
        <v>248</v>
      </c>
      <c r="I7" s="270" t="s">
        <v>249</v>
      </c>
      <c r="J7" s="270" t="s">
        <v>248</v>
      </c>
      <c r="K7" s="270" t="s">
        <v>249</v>
      </c>
      <c r="L7" s="270" t="s">
        <v>248</v>
      </c>
      <c r="M7" s="270" t="s">
        <v>249</v>
      </c>
      <c r="N7" s="270" t="s">
        <v>248</v>
      </c>
      <c r="O7" s="270" t="s">
        <v>249</v>
      </c>
      <c r="P7" s="270" t="s">
        <v>248</v>
      </c>
      <c r="Q7" s="270" t="s">
        <v>249</v>
      </c>
      <c r="R7" s="270" t="s">
        <v>248</v>
      </c>
      <c r="S7" s="717"/>
    </row>
    <row r="8" spans="1:19" s="146" customFormat="1">
      <c r="A8" s="144">
        <v>1</v>
      </c>
      <c r="B8" s="1" t="s">
        <v>94</v>
      </c>
      <c r="C8" s="145">
        <v>351</v>
      </c>
      <c r="D8" s="145"/>
      <c r="E8" s="145">
        <v>0</v>
      </c>
      <c r="F8" s="145"/>
      <c r="G8" s="145">
        <v>0</v>
      </c>
      <c r="H8" s="145"/>
      <c r="I8" s="145">
        <v>0</v>
      </c>
      <c r="J8" s="145"/>
      <c r="K8" s="145">
        <v>0</v>
      </c>
      <c r="L8" s="145"/>
      <c r="M8" s="145">
        <v>0</v>
      </c>
      <c r="N8" s="145"/>
      <c r="O8" s="145">
        <v>0</v>
      </c>
      <c r="P8" s="145"/>
      <c r="Q8" s="145">
        <v>0</v>
      </c>
      <c r="R8" s="145"/>
      <c r="S8" s="290">
        <v>0</v>
      </c>
    </row>
    <row r="9" spans="1:19" s="146" customFormat="1">
      <c r="A9" s="144">
        <v>2</v>
      </c>
      <c r="B9" s="1" t="s">
        <v>95</v>
      </c>
      <c r="C9" s="145">
        <v>0</v>
      </c>
      <c r="D9" s="145"/>
      <c r="E9" s="145">
        <v>0</v>
      </c>
      <c r="F9" s="145"/>
      <c r="G9" s="145">
        <v>0</v>
      </c>
      <c r="H9" s="145"/>
      <c r="I9" s="145">
        <v>0</v>
      </c>
      <c r="J9" s="145"/>
      <c r="K9" s="145">
        <v>0</v>
      </c>
      <c r="L9" s="145"/>
      <c r="M9" s="145">
        <v>0</v>
      </c>
      <c r="N9" s="145"/>
      <c r="O9" s="145">
        <v>0</v>
      </c>
      <c r="P9" s="145"/>
      <c r="Q9" s="145">
        <v>0</v>
      </c>
      <c r="R9" s="145"/>
      <c r="S9" s="290">
        <v>0</v>
      </c>
    </row>
    <row r="10" spans="1:19" s="146" customFormat="1">
      <c r="A10" s="144">
        <v>3</v>
      </c>
      <c r="B10" s="1" t="s">
        <v>267</v>
      </c>
      <c r="C10" s="145">
        <v>0</v>
      </c>
      <c r="D10" s="145"/>
      <c r="E10" s="145">
        <v>0</v>
      </c>
      <c r="F10" s="145"/>
      <c r="G10" s="145">
        <v>0</v>
      </c>
      <c r="H10" s="145"/>
      <c r="I10" s="145">
        <v>0</v>
      </c>
      <c r="J10" s="145"/>
      <c r="K10" s="145">
        <v>0</v>
      </c>
      <c r="L10" s="145"/>
      <c r="M10" s="145">
        <v>0</v>
      </c>
      <c r="N10" s="145"/>
      <c r="O10" s="145">
        <v>0</v>
      </c>
      <c r="P10" s="145"/>
      <c r="Q10" s="145">
        <v>0</v>
      </c>
      <c r="R10" s="145"/>
      <c r="S10" s="290">
        <v>0</v>
      </c>
    </row>
    <row r="11" spans="1:19" s="146" customFormat="1">
      <c r="A11" s="144">
        <v>4</v>
      </c>
      <c r="B11" s="1" t="s">
        <v>96</v>
      </c>
      <c r="C11" s="145">
        <v>0</v>
      </c>
      <c r="D11" s="145"/>
      <c r="E11" s="145">
        <v>0</v>
      </c>
      <c r="F11" s="145"/>
      <c r="G11" s="145">
        <v>0</v>
      </c>
      <c r="H11" s="145"/>
      <c r="I11" s="145">
        <v>0</v>
      </c>
      <c r="J11" s="145"/>
      <c r="K11" s="145">
        <v>0</v>
      </c>
      <c r="L11" s="145"/>
      <c r="M11" s="145">
        <v>0</v>
      </c>
      <c r="N11" s="145"/>
      <c r="O11" s="145">
        <v>0</v>
      </c>
      <c r="P11" s="145"/>
      <c r="Q11" s="145">
        <v>0</v>
      </c>
      <c r="R11" s="145"/>
      <c r="S11" s="290">
        <v>0</v>
      </c>
    </row>
    <row r="12" spans="1:19" s="146" customFormat="1">
      <c r="A12" s="144">
        <v>5</v>
      </c>
      <c r="B12" s="1" t="s">
        <v>97</v>
      </c>
      <c r="C12" s="145">
        <v>0</v>
      </c>
      <c r="D12" s="145"/>
      <c r="E12" s="145">
        <v>0</v>
      </c>
      <c r="F12" s="145"/>
      <c r="G12" s="145">
        <v>0</v>
      </c>
      <c r="H12" s="145"/>
      <c r="I12" s="145">
        <v>0</v>
      </c>
      <c r="J12" s="145"/>
      <c r="K12" s="145">
        <v>0</v>
      </c>
      <c r="L12" s="145"/>
      <c r="M12" s="145">
        <v>0</v>
      </c>
      <c r="N12" s="145"/>
      <c r="O12" s="145">
        <v>0</v>
      </c>
      <c r="P12" s="145"/>
      <c r="Q12" s="145">
        <v>0</v>
      </c>
      <c r="R12" s="145"/>
      <c r="S12" s="290">
        <v>0</v>
      </c>
    </row>
    <row r="13" spans="1:19" s="146" customFormat="1">
      <c r="A13" s="144">
        <v>6</v>
      </c>
      <c r="B13" s="1" t="s">
        <v>98</v>
      </c>
      <c r="C13" s="145">
        <v>0</v>
      </c>
      <c r="D13" s="145"/>
      <c r="E13" s="145">
        <v>6015793.3991999999</v>
      </c>
      <c r="F13" s="145"/>
      <c r="G13" s="145">
        <v>0</v>
      </c>
      <c r="H13" s="145"/>
      <c r="I13" s="145">
        <v>799.09050000013667</v>
      </c>
      <c r="J13" s="145"/>
      <c r="K13" s="145">
        <v>0</v>
      </c>
      <c r="L13" s="145"/>
      <c r="M13" s="145">
        <v>123122.51029999999</v>
      </c>
      <c r="N13" s="145">
        <v>0</v>
      </c>
      <c r="O13" s="145">
        <v>0</v>
      </c>
      <c r="P13" s="145"/>
      <c r="Q13" s="145">
        <v>0</v>
      </c>
      <c r="R13" s="145"/>
      <c r="S13" s="290">
        <v>1326680.73539</v>
      </c>
    </row>
    <row r="14" spans="1:19" s="146" customFormat="1">
      <c r="A14" s="144">
        <v>7</v>
      </c>
      <c r="B14" s="1" t="s">
        <v>99</v>
      </c>
      <c r="C14" s="145">
        <v>0</v>
      </c>
      <c r="D14" s="145">
        <v>0</v>
      </c>
      <c r="E14" s="145">
        <v>0</v>
      </c>
      <c r="F14" s="145">
        <v>0</v>
      </c>
      <c r="G14" s="145">
        <v>0</v>
      </c>
      <c r="H14" s="145"/>
      <c r="I14" s="145">
        <v>0</v>
      </c>
      <c r="J14" s="145">
        <v>0</v>
      </c>
      <c r="K14" s="145">
        <v>0</v>
      </c>
      <c r="L14" s="145"/>
      <c r="M14" s="145">
        <v>259750317.45611995</v>
      </c>
      <c r="N14" s="145">
        <v>21037989.957320001</v>
      </c>
      <c r="O14" s="145">
        <v>928.55</v>
      </c>
      <c r="P14" s="145">
        <v>0</v>
      </c>
      <c r="Q14" s="145">
        <v>0</v>
      </c>
      <c r="R14" s="145">
        <v>0</v>
      </c>
      <c r="S14" s="290">
        <v>280789700.23843992</v>
      </c>
    </row>
    <row r="15" spans="1:19" s="146" customFormat="1">
      <c r="A15" s="144">
        <v>8</v>
      </c>
      <c r="B15" s="1" t="s">
        <v>100</v>
      </c>
      <c r="C15" s="145">
        <v>0</v>
      </c>
      <c r="D15" s="145"/>
      <c r="E15" s="145">
        <v>0</v>
      </c>
      <c r="F15" s="145"/>
      <c r="G15" s="145">
        <v>0</v>
      </c>
      <c r="H15" s="145"/>
      <c r="I15" s="145">
        <v>0</v>
      </c>
      <c r="J15" s="145"/>
      <c r="K15" s="145">
        <v>0</v>
      </c>
      <c r="L15" s="145">
        <v>0</v>
      </c>
      <c r="M15" s="145">
        <v>0</v>
      </c>
      <c r="N15" s="145">
        <v>0</v>
      </c>
      <c r="O15" s="145">
        <v>0</v>
      </c>
      <c r="P15" s="145">
        <v>0</v>
      </c>
      <c r="Q15" s="145">
        <v>0</v>
      </c>
      <c r="R15" s="145"/>
      <c r="S15" s="290">
        <v>-1.1999999999999999E-4</v>
      </c>
    </row>
    <row r="16" spans="1:19" s="146" customFormat="1">
      <c r="A16" s="144">
        <v>9</v>
      </c>
      <c r="B16" s="1" t="s">
        <v>101</v>
      </c>
      <c r="C16" s="145">
        <v>0</v>
      </c>
      <c r="D16" s="145"/>
      <c r="E16" s="145">
        <v>0</v>
      </c>
      <c r="F16" s="145"/>
      <c r="G16" s="145">
        <v>11464067.844489999</v>
      </c>
      <c r="H16" s="145">
        <v>8467.3349999999991</v>
      </c>
      <c r="I16" s="145">
        <v>0</v>
      </c>
      <c r="J16" s="145"/>
      <c r="K16" s="145">
        <v>0</v>
      </c>
      <c r="L16" s="145"/>
      <c r="M16" s="145">
        <v>0</v>
      </c>
      <c r="N16" s="145"/>
      <c r="O16" s="145">
        <v>0</v>
      </c>
      <c r="P16" s="145"/>
      <c r="Q16" s="145">
        <v>0</v>
      </c>
      <c r="R16" s="145"/>
      <c r="S16" s="290">
        <v>4015387.3128214995</v>
      </c>
    </row>
    <row r="17" spans="1:19" s="146" customFormat="1">
      <c r="A17" s="144">
        <v>10</v>
      </c>
      <c r="B17" s="1" t="s">
        <v>102</v>
      </c>
      <c r="C17" s="145">
        <v>0</v>
      </c>
      <c r="D17" s="145"/>
      <c r="E17" s="145">
        <v>0</v>
      </c>
      <c r="F17" s="145"/>
      <c r="G17" s="145">
        <v>0</v>
      </c>
      <c r="H17" s="145"/>
      <c r="I17" s="145">
        <v>0</v>
      </c>
      <c r="J17" s="145"/>
      <c r="K17" s="145">
        <v>0</v>
      </c>
      <c r="L17" s="145"/>
      <c r="M17" s="145">
        <v>8151351.9270700002</v>
      </c>
      <c r="N17" s="145"/>
      <c r="O17" s="145">
        <v>674370.44</v>
      </c>
      <c r="P17" s="145"/>
      <c r="Q17" s="145">
        <v>0</v>
      </c>
      <c r="R17" s="145"/>
      <c r="S17" s="290">
        <v>9162907.5870699994</v>
      </c>
    </row>
    <row r="18" spans="1:19" s="146" customFormat="1">
      <c r="A18" s="144">
        <v>11</v>
      </c>
      <c r="B18" s="1" t="s">
        <v>103</v>
      </c>
      <c r="C18" s="145">
        <v>0</v>
      </c>
      <c r="D18" s="145"/>
      <c r="E18" s="145">
        <v>0</v>
      </c>
      <c r="F18" s="145"/>
      <c r="G18" s="145">
        <v>0</v>
      </c>
      <c r="H18" s="145"/>
      <c r="I18" s="145">
        <v>0</v>
      </c>
      <c r="J18" s="145"/>
      <c r="K18" s="145">
        <v>0</v>
      </c>
      <c r="L18" s="145"/>
      <c r="M18" s="145">
        <v>0</v>
      </c>
      <c r="N18" s="145"/>
      <c r="O18" s="145">
        <v>0</v>
      </c>
      <c r="P18" s="145"/>
      <c r="Q18" s="145">
        <v>0</v>
      </c>
      <c r="R18" s="145"/>
      <c r="S18" s="290">
        <v>0</v>
      </c>
    </row>
    <row r="19" spans="1:19" s="146" customFormat="1">
      <c r="A19" s="144">
        <v>12</v>
      </c>
      <c r="B19" s="1" t="s">
        <v>104</v>
      </c>
      <c r="C19" s="145">
        <v>0</v>
      </c>
      <c r="D19" s="145"/>
      <c r="E19" s="145">
        <v>0</v>
      </c>
      <c r="F19" s="145"/>
      <c r="G19" s="145">
        <v>0</v>
      </c>
      <c r="H19" s="145"/>
      <c r="I19" s="145">
        <v>0</v>
      </c>
      <c r="J19" s="145"/>
      <c r="K19" s="145">
        <v>0</v>
      </c>
      <c r="L19" s="145"/>
      <c r="M19" s="145">
        <v>0</v>
      </c>
      <c r="N19" s="145"/>
      <c r="O19" s="145">
        <v>0</v>
      </c>
      <c r="P19" s="145"/>
      <c r="Q19" s="145">
        <v>0</v>
      </c>
      <c r="R19" s="145"/>
      <c r="S19" s="290">
        <v>0</v>
      </c>
    </row>
    <row r="20" spans="1:19" s="146" customFormat="1">
      <c r="A20" s="144">
        <v>13</v>
      </c>
      <c r="B20" s="1" t="s">
        <v>245</v>
      </c>
      <c r="C20" s="145">
        <v>0</v>
      </c>
      <c r="D20" s="145"/>
      <c r="E20" s="145">
        <v>0</v>
      </c>
      <c r="F20" s="145"/>
      <c r="G20" s="145">
        <v>0</v>
      </c>
      <c r="H20" s="145"/>
      <c r="I20" s="145">
        <v>0</v>
      </c>
      <c r="J20" s="145"/>
      <c r="K20" s="145">
        <v>0</v>
      </c>
      <c r="L20" s="145"/>
      <c r="M20" s="145">
        <v>0</v>
      </c>
      <c r="N20" s="145"/>
      <c r="O20" s="145">
        <v>0</v>
      </c>
      <c r="P20" s="145"/>
      <c r="Q20" s="145">
        <v>0</v>
      </c>
      <c r="R20" s="145"/>
      <c r="S20" s="290">
        <v>0</v>
      </c>
    </row>
    <row r="21" spans="1:19" s="146" customFormat="1">
      <c r="A21" s="144">
        <v>14</v>
      </c>
      <c r="B21" s="1" t="s">
        <v>106</v>
      </c>
      <c r="C21" s="145">
        <v>88771241</v>
      </c>
      <c r="D21" s="145"/>
      <c r="E21" s="145">
        <v>0</v>
      </c>
      <c r="F21" s="145"/>
      <c r="G21" s="145">
        <v>0</v>
      </c>
      <c r="H21" s="145"/>
      <c r="I21" s="145">
        <v>0</v>
      </c>
      <c r="J21" s="145"/>
      <c r="K21" s="145">
        <v>0</v>
      </c>
      <c r="L21" s="145"/>
      <c r="M21" s="145">
        <v>74309708.368999973</v>
      </c>
      <c r="N21" s="145"/>
      <c r="O21" s="145">
        <v>0</v>
      </c>
      <c r="P21" s="145"/>
      <c r="Q21" s="145">
        <v>369358</v>
      </c>
      <c r="R21" s="145"/>
      <c r="S21" s="290">
        <v>75233103.368999973</v>
      </c>
    </row>
    <row r="22" spans="1:19" ht="13.8" thickBot="1">
      <c r="A22" s="147"/>
      <c r="B22" s="148" t="s">
        <v>107</v>
      </c>
      <c r="C22" s="149">
        <f>SUM(C8:C21)</f>
        <v>88771592</v>
      </c>
      <c r="D22" s="149">
        <f t="shared" ref="D22:J22" si="0">SUM(D8:D21)</f>
        <v>0</v>
      </c>
      <c r="E22" s="149">
        <f t="shared" si="0"/>
        <v>6015793.3991999999</v>
      </c>
      <c r="F22" s="149">
        <f t="shared" si="0"/>
        <v>0</v>
      </c>
      <c r="G22" s="149">
        <f t="shared" si="0"/>
        <v>11464067.844489999</v>
      </c>
      <c r="H22" s="149">
        <f t="shared" si="0"/>
        <v>8467.3349999999991</v>
      </c>
      <c r="I22" s="149">
        <f t="shared" si="0"/>
        <v>799.09050000013667</v>
      </c>
      <c r="J22" s="149">
        <f t="shared" si="0"/>
        <v>0</v>
      </c>
      <c r="K22" s="149">
        <f t="shared" ref="K22:S22" si="1">SUM(K8:K21)</f>
        <v>0</v>
      </c>
      <c r="L22" s="149">
        <f t="shared" si="1"/>
        <v>0</v>
      </c>
      <c r="M22" s="149">
        <f t="shared" si="1"/>
        <v>342334500.26248991</v>
      </c>
      <c r="N22" s="149">
        <f t="shared" si="1"/>
        <v>21037989.957320001</v>
      </c>
      <c r="O22" s="149">
        <f t="shared" si="1"/>
        <v>675298.99</v>
      </c>
      <c r="P22" s="149">
        <f t="shared" si="1"/>
        <v>0</v>
      </c>
      <c r="Q22" s="149">
        <f t="shared" si="1"/>
        <v>369358</v>
      </c>
      <c r="R22" s="149">
        <f t="shared" si="1"/>
        <v>0</v>
      </c>
      <c r="S22" s="291">
        <f t="shared" si="1"/>
        <v>370527779.24260139</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3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zoomScale="40" zoomScaleNormal="40" workbookViewId="0">
      <pane xSplit="2" ySplit="6" topLeftCell="D7" activePane="bottomRight" state="frozen"/>
      <selection activeCell="B3" sqref="B3"/>
      <selection pane="topRight" activeCell="B3" sqref="B3"/>
      <selection pane="bottomLeft" activeCell="B3" sqref="B3"/>
      <selection pane="bottomRight" activeCell="C7" sqref="C7:U20"/>
    </sheetView>
  </sheetViews>
  <sheetFormatPr defaultColWidth="9.109375" defaultRowHeight="13.2"/>
  <cols>
    <col min="1" max="1" width="10.5546875" style="4" bestFit="1" customWidth="1"/>
    <col min="2" max="2" width="63.6640625" style="4" bestFit="1" customWidth="1"/>
    <col min="3" max="3" width="19" style="4" customWidth="1"/>
    <col min="4" max="4" width="19.5546875" style="4" customWidth="1"/>
    <col min="5" max="5" width="31.109375" style="4" customWidth="1"/>
    <col min="6" max="6" width="29.109375" style="4" customWidth="1"/>
    <col min="7" max="7" width="28.5546875" style="4" customWidth="1"/>
    <col min="8" max="8" width="26.44140625" style="4" customWidth="1"/>
    <col min="9" max="9" width="23.6640625" style="4" customWidth="1"/>
    <col min="10" max="10" width="21.5546875" style="4" customWidth="1"/>
    <col min="11" max="11" width="15.6640625" style="4" customWidth="1"/>
    <col min="12" max="12" width="13.33203125" style="4" customWidth="1"/>
    <col min="13" max="13" width="20.88671875" style="4" customWidth="1"/>
    <col min="14" max="14" width="19.33203125" style="4" customWidth="1"/>
    <col min="15" max="15" width="18.44140625" style="4" customWidth="1"/>
    <col min="16" max="16" width="19" style="4" customWidth="1"/>
    <col min="17" max="17" width="20.33203125" style="4" customWidth="1"/>
    <col min="18" max="18" width="18" style="4" customWidth="1"/>
    <col min="19" max="19" width="36" style="4" customWidth="1"/>
    <col min="20" max="20" width="26.109375" style="4" customWidth="1"/>
    <col min="21" max="21" width="24.88671875" style="4" customWidth="1"/>
    <col min="22" max="22" width="20" style="4" customWidth="1"/>
    <col min="23" max="16384" width="9.109375" style="38"/>
  </cols>
  <sheetData>
    <row r="1" spans="1:22">
      <c r="A1" s="2" t="s">
        <v>30</v>
      </c>
      <c r="B1" s="3" t="str">
        <f>'Info '!C2</f>
        <v>JSC "VTB Bank (Georgia)"</v>
      </c>
    </row>
    <row r="2" spans="1:22">
      <c r="A2" s="2" t="s">
        <v>31</v>
      </c>
      <c r="B2" s="430">
        <f>'1. key ratios '!B2</f>
        <v>44834</v>
      </c>
    </row>
    <row r="4" spans="1:22" ht="13.8" thickBot="1">
      <c r="A4" s="4" t="s">
        <v>364</v>
      </c>
      <c r="B4" s="150" t="s">
        <v>93</v>
      </c>
      <c r="V4" s="40" t="s">
        <v>73</v>
      </c>
    </row>
    <row r="5" spans="1:22" ht="12.75" customHeight="1">
      <c r="A5" s="151"/>
      <c r="B5" s="152"/>
      <c r="C5" s="720" t="s">
        <v>275</v>
      </c>
      <c r="D5" s="721"/>
      <c r="E5" s="721"/>
      <c r="F5" s="721"/>
      <c r="G5" s="721"/>
      <c r="H5" s="721"/>
      <c r="I5" s="721"/>
      <c r="J5" s="721"/>
      <c r="K5" s="721"/>
      <c r="L5" s="722"/>
      <c r="M5" s="723" t="s">
        <v>276</v>
      </c>
      <c r="N5" s="724"/>
      <c r="O5" s="724"/>
      <c r="P5" s="724"/>
      <c r="Q5" s="724"/>
      <c r="R5" s="724"/>
      <c r="S5" s="725"/>
      <c r="T5" s="728" t="s">
        <v>362</v>
      </c>
      <c r="U5" s="728" t="s">
        <v>363</v>
      </c>
      <c r="V5" s="726" t="s">
        <v>119</v>
      </c>
    </row>
    <row r="6" spans="1:22" s="91" customFormat="1" ht="105.6">
      <c r="A6" s="88"/>
      <c r="B6" s="153"/>
      <c r="C6" s="154" t="s">
        <v>108</v>
      </c>
      <c r="D6" s="246" t="s">
        <v>109</v>
      </c>
      <c r="E6" s="181" t="s">
        <v>278</v>
      </c>
      <c r="F6" s="181" t="s">
        <v>279</v>
      </c>
      <c r="G6" s="246" t="s">
        <v>282</v>
      </c>
      <c r="H6" s="246" t="s">
        <v>277</v>
      </c>
      <c r="I6" s="246" t="s">
        <v>110</v>
      </c>
      <c r="J6" s="246" t="s">
        <v>111</v>
      </c>
      <c r="K6" s="155" t="s">
        <v>112</v>
      </c>
      <c r="L6" s="156" t="s">
        <v>113</v>
      </c>
      <c r="M6" s="154" t="s">
        <v>280</v>
      </c>
      <c r="N6" s="155" t="s">
        <v>114</v>
      </c>
      <c r="O6" s="155" t="s">
        <v>115</v>
      </c>
      <c r="P6" s="155" t="s">
        <v>116</v>
      </c>
      <c r="Q6" s="155" t="s">
        <v>117</v>
      </c>
      <c r="R6" s="155" t="s">
        <v>118</v>
      </c>
      <c r="S6" s="272" t="s">
        <v>281</v>
      </c>
      <c r="T6" s="729"/>
      <c r="U6" s="729"/>
      <c r="V6" s="727"/>
    </row>
    <row r="7" spans="1:22" s="146" customFormat="1">
      <c r="A7" s="157">
        <v>1</v>
      </c>
      <c r="B7" s="1" t="s">
        <v>94</v>
      </c>
      <c r="C7" s="158"/>
      <c r="D7" s="145">
        <v>0</v>
      </c>
      <c r="E7" s="145"/>
      <c r="F7" s="145"/>
      <c r="G7" s="145"/>
      <c r="H7" s="145"/>
      <c r="I7" s="145"/>
      <c r="J7" s="145">
        <v>0</v>
      </c>
      <c r="K7" s="145"/>
      <c r="L7" s="159"/>
      <c r="M7" s="158"/>
      <c r="N7" s="145"/>
      <c r="O7" s="145"/>
      <c r="P7" s="145"/>
      <c r="Q7" s="145"/>
      <c r="R7" s="145"/>
      <c r="S7" s="159"/>
      <c r="T7" s="281">
        <v>0</v>
      </c>
      <c r="U7" s="281"/>
      <c r="V7" s="160">
        <f>SUM(C7:S7)</f>
        <v>0</v>
      </c>
    </row>
    <row r="8" spans="1:22" s="146" customFormat="1">
      <c r="A8" s="157">
        <v>2</v>
      </c>
      <c r="B8" s="1" t="s">
        <v>95</v>
      </c>
      <c r="C8" s="158"/>
      <c r="D8" s="145">
        <v>0</v>
      </c>
      <c r="E8" s="145"/>
      <c r="F8" s="145"/>
      <c r="G8" s="145"/>
      <c r="H8" s="145"/>
      <c r="I8" s="145"/>
      <c r="J8" s="145">
        <v>0</v>
      </c>
      <c r="K8" s="145"/>
      <c r="L8" s="159"/>
      <c r="M8" s="158"/>
      <c r="N8" s="145"/>
      <c r="O8" s="145"/>
      <c r="P8" s="145"/>
      <c r="Q8" s="145"/>
      <c r="R8" s="145"/>
      <c r="S8" s="159"/>
      <c r="T8" s="281">
        <v>0</v>
      </c>
      <c r="U8" s="281"/>
      <c r="V8" s="160">
        <f t="shared" ref="V8:V20" si="0">SUM(C8:S8)</f>
        <v>0</v>
      </c>
    </row>
    <row r="9" spans="1:22" s="146" customFormat="1">
      <c r="A9" s="157">
        <v>3</v>
      </c>
      <c r="B9" s="1" t="s">
        <v>268</v>
      </c>
      <c r="C9" s="158"/>
      <c r="D9" s="145">
        <v>0</v>
      </c>
      <c r="E9" s="145"/>
      <c r="F9" s="145"/>
      <c r="G9" s="145"/>
      <c r="H9" s="145"/>
      <c r="I9" s="145"/>
      <c r="J9" s="145">
        <v>0</v>
      </c>
      <c r="K9" s="145"/>
      <c r="L9" s="159"/>
      <c r="M9" s="158"/>
      <c r="N9" s="145"/>
      <c r="O9" s="145"/>
      <c r="P9" s="145"/>
      <c r="Q9" s="145"/>
      <c r="R9" s="145"/>
      <c r="S9" s="159"/>
      <c r="T9" s="281">
        <v>0</v>
      </c>
      <c r="U9" s="281"/>
      <c r="V9" s="160">
        <f t="shared" si="0"/>
        <v>0</v>
      </c>
    </row>
    <row r="10" spans="1:22" s="146" customFormat="1">
      <c r="A10" s="157">
        <v>4</v>
      </c>
      <c r="B10" s="1" t="s">
        <v>96</v>
      </c>
      <c r="C10" s="158"/>
      <c r="D10" s="145">
        <v>0</v>
      </c>
      <c r="E10" s="145"/>
      <c r="F10" s="145"/>
      <c r="G10" s="145"/>
      <c r="H10" s="145"/>
      <c r="I10" s="145"/>
      <c r="J10" s="145">
        <v>0</v>
      </c>
      <c r="K10" s="145"/>
      <c r="L10" s="159"/>
      <c r="M10" s="158"/>
      <c r="N10" s="145"/>
      <c r="O10" s="145"/>
      <c r="P10" s="145"/>
      <c r="Q10" s="145"/>
      <c r="R10" s="145"/>
      <c r="S10" s="159"/>
      <c r="T10" s="281">
        <v>0</v>
      </c>
      <c r="U10" s="281"/>
      <c r="V10" s="160">
        <f t="shared" si="0"/>
        <v>0</v>
      </c>
    </row>
    <row r="11" spans="1:22" s="146" customFormat="1">
      <c r="A11" s="157">
        <v>5</v>
      </c>
      <c r="B11" s="1" t="s">
        <v>97</v>
      </c>
      <c r="C11" s="158"/>
      <c r="D11" s="145">
        <v>0</v>
      </c>
      <c r="E11" s="145"/>
      <c r="F11" s="145"/>
      <c r="G11" s="145"/>
      <c r="H11" s="145"/>
      <c r="I11" s="145"/>
      <c r="J11" s="145">
        <v>0</v>
      </c>
      <c r="K11" s="145"/>
      <c r="L11" s="159"/>
      <c r="M11" s="158"/>
      <c r="N11" s="145"/>
      <c r="O11" s="145"/>
      <c r="P11" s="145"/>
      <c r="Q11" s="145"/>
      <c r="R11" s="145"/>
      <c r="S11" s="159"/>
      <c r="T11" s="281">
        <v>0</v>
      </c>
      <c r="U11" s="281"/>
      <c r="V11" s="160">
        <f t="shared" si="0"/>
        <v>0</v>
      </c>
    </row>
    <row r="12" spans="1:22" s="146" customFormat="1">
      <c r="A12" s="157">
        <v>6</v>
      </c>
      <c r="B12" s="1" t="s">
        <v>98</v>
      </c>
      <c r="C12" s="158"/>
      <c r="D12" s="145">
        <v>0</v>
      </c>
      <c r="E12" s="145"/>
      <c r="F12" s="145"/>
      <c r="G12" s="145"/>
      <c r="H12" s="145"/>
      <c r="I12" s="145"/>
      <c r="J12" s="145">
        <v>0</v>
      </c>
      <c r="K12" s="145"/>
      <c r="L12" s="159"/>
      <c r="M12" s="158"/>
      <c r="N12" s="145"/>
      <c r="O12" s="145"/>
      <c r="P12" s="145"/>
      <c r="Q12" s="145"/>
      <c r="R12" s="145"/>
      <c r="S12" s="159"/>
      <c r="T12" s="281">
        <v>0</v>
      </c>
      <c r="U12" s="281"/>
      <c r="V12" s="160">
        <f t="shared" si="0"/>
        <v>0</v>
      </c>
    </row>
    <row r="13" spans="1:22" s="146" customFormat="1">
      <c r="A13" s="157">
        <v>7</v>
      </c>
      <c r="B13" s="1" t="s">
        <v>99</v>
      </c>
      <c r="C13" s="158"/>
      <c r="D13" s="145">
        <v>16256528.071820002</v>
      </c>
      <c r="E13" s="145"/>
      <c r="F13" s="145"/>
      <c r="G13" s="145"/>
      <c r="H13" s="145"/>
      <c r="I13" s="145"/>
      <c r="J13" s="145">
        <v>0</v>
      </c>
      <c r="K13" s="145"/>
      <c r="L13" s="159"/>
      <c r="M13" s="158"/>
      <c r="N13" s="145"/>
      <c r="O13" s="145"/>
      <c r="P13" s="145"/>
      <c r="Q13" s="145"/>
      <c r="R13" s="145"/>
      <c r="S13" s="159"/>
      <c r="T13" s="281">
        <v>13682693.133420002</v>
      </c>
      <c r="U13" s="281">
        <v>2573834.9384000003</v>
      </c>
      <c r="V13" s="160">
        <f t="shared" si="0"/>
        <v>16256528.071820002</v>
      </c>
    </row>
    <row r="14" spans="1:22" s="146" customFormat="1">
      <c r="A14" s="157">
        <v>8</v>
      </c>
      <c r="B14" s="1" t="s">
        <v>100</v>
      </c>
      <c r="C14" s="158"/>
      <c r="D14" s="145">
        <v>0</v>
      </c>
      <c r="E14" s="145"/>
      <c r="F14" s="145"/>
      <c r="G14" s="145"/>
      <c r="H14" s="145"/>
      <c r="I14" s="145"/>
      <c r="J14" s="145">
        <v>0</v>
      </c>
      <c r="K14" s="145"/>
      <c r="L14" s="159"/>
      <c r="M14" s="158"/>
      <c r="N14" s="145"/>
      <c r="O14" s="145"/>
      <c r="P14" s="145"/>
      <c r="Q14" s="145"/>
      <c r="R14" s="145"/>
      <c r="S14" s="159"/>
      <c r="T14" s="281">
        <v>0</v>
      </c>
      <c r="U14" s="281">
        <v>0</v>
      </c>
      <c r="V14" s="160">
        <f t="shared" si="0"/>
        <v>0</v>
      </c>
    </row>
    <row r="15" spans="1:22" s="146" customFormat="1">
      <c r="A15" s="157">
        <v>9</v>
      </c>
      <c r="B15" s="1" t="s">
        <v>101</v>
      </c>
      <c r="C15" s="158"/>
      <c r="D15" s="145">
        <v>0</v>
      </c>
      <c r="E15" s="145"/>
      <c r="F15" s="145"/>
      <c r="G15" s="145"/>
      <c r="H15" s="145"/>
      <c r="I15" s="145"/>
      <c r="J15" s="145">
        <v>0</v>
      </c>
      <c r="K15" s="145"/>
      <c r="L15" s="159"/>
      <c r="M15" s="158"/>
      <c r="N15" s="145"/>
      <c r="O15" s="145"/>
      <c r="P15" s="145"/>
      <c r="Q15" s="145"/>
      <c r="R15" s="145"/>
      <c r="S15" s="159"/>
      <c r="T15" s="281">
        <v>0</v>
      </c>
      <c r="U15" s="281"/>
      <c r="V15" s="160">
        <f t="shared" si="0"/>
        <v>0</v>
      </c>
    </row>
    <row r="16" spans="1:22" s="146" customFormat="1">
      <c r="A16" s="157">
        <v>10</v>
      </c>
      <c r="B16" s="1" t="s">
        <v>102</v>
      </c>
      <c r="C16" s="158"/>
      <c r="D16" s="145">
        <v>0</v>
      </c>
      <c r="E16" s="145"/>
      <c r="F16" s="145"/>
      <c r="G16" s="145"/>
      <c r="H16" s="145"/>
      <c r="I16" s="145"/>
      <c r="J16" s="145">
        <v>0</v>
      </c>
      <c r="K16" s="145"/>
      <c r="L16" s="159"/>
      <c r="M16" s="158"/>
      <c r="N16" s="145"/>
      <c r="O16" s="145"/>
      <c r="P16" s="145"/>
      <c r="Q16" s="145"/>
      <c r="R16" s="145"/>
      <c r="S16" s="159"/>
      <c r="T16" s="281">
        <v>0</v>
      </c>
      <c r="U16" s="281"/>
      <c r="V16" s="160">
        <f t="shared" si="0"/>
        <v>0</v>
      </c>
    </row>
    <row r="17" spans="1:22" s="146" customFormat="1">
      <c r="A17" s="157">
        <v>11</v>
      </c>
      <c r="B17" s="1" t="s">
        <v>103</v>
      </c>
      <c r="C17" s="158"/>
      <c r="D17" s="145">
        <v>0</v>
      </c>
      <c r="E17" s="145"/>
      <c r="F17" s="145"/>
      <c r="G17" s="145"/>
      <c r="H17" s="145"/>
      <c r="I17" s="145"/>
      <c r="J17" s="145">
        <v>0</v>
      </c>
      <c r="K17" s="145"/>
      <c r="L17" s="159"/>
      <c r="M17" s="158"/>
      <c r="N17" s="145"/>
      <c r="O17" s="145"/>
      <c r="P17" s="145"/>
      <c r="Q17" s="145"/>
      <c r="R17" s="145"/>
      <c r="S17" s="159"/>
      <c r="T17" s="281">
        <v>0</v>
      </c>
      <c r="U17" s="281"/>
      <c r="V17" s="160">
        <f t="shared" si="0"/>
        <v>0</v>
      </c>
    </row>
    <row r="18" spans="1:22" s="146" customFormat="1">
      <c r="A18" s="157">
        <v>12</v>
      </c>
      <c r="B18" s="1" t="s">
        <v>104</v>
      </c>
      <c r="C18" s="158"/>
      <c r="D18" s="145">
        <v>0</v>
      </c>
      <c r="E18" s="145"/>
      <c r="F18" s="145"/>
      <c r="G18" s="145"/>
      <c r="H18" s="145"/>
      <c r="I18" s="145"/>
      <c r="J18" s="145">
        <v>0</v>
      </c>
      <c r="K18" s="145"/>
      <c r="L18" s="159"/>
      <c r="M18" s="158"/>
      <c r="N18" s="145"/>
      <c r="O18" s="145"/>
      <c r="P18" s="145"/>
      <c r="Q18" s="145"/>
      <c r="R18" s="145"/>
      <c r="S18" s="159"/>
      <c r="T18" s="281">
        <v>0</v>
      </c>
      <c r="U18" s="281"/>
      <c r="V18" s="160">
        <f t="shared" si="0"/>
        <v>0</v>
      </c>
    </row>
    <row r="19" spans="1:22" s="146" customFormat="1">
      <c r="A19" s="157">
        <v>13</v>
      </c>
      <c r="B19" s="1" t="s">
        <v>105</v>
      </c>
      <c r="C19" s="158"/>
      <c r="D19" s="145">
        <v>0</v>
      </c>
      <c r="E19" s="145"/>
      <c r="F19" s="145"/>
      <c r="G19" s="145"/>
      <c r="H19" s="145"/>
      <c r="I19" s="145"/>
      <c r="J19" s="145">
        <v>0</v>
      </c>
      <c r="K19" s="145"/>
      <c r="L19" s="159"/>
      <c r="M19" s="158"/>
      <c r="N19" s="145"/>
      <c r="O19" s="145"/>
      <c r="P19" s="145"/>
      <c r="Q19" s="145"/>
      <c r="R19" s="145"/>
      <c r="S19" s="159"/>
      <c r="T19" s="281">
        <v>0</v>
      </c>
      <c r="U19" s="281"/>
      <c r="V19" s="160">
        <f t="shared" si="0"/>
        <v>0</v>
      </c>
    </row>
    <row r="20" spans="1:22" s="146" customFormat="1">
      <c r="A20" s="157">
        <v>14</v>
      </c>
      <c r="B20" s="1" t="s">
        <v>106</v>
      </c>
      <c r="C20" s="158"/>
      <c r="D20" s="145">
        <v>0</v>
      </c>
      <c r="E20" s="145"/>
      <c r="F20" s="145"/>
      <c r="G20" s="145"/>
      <c r="H20" s="145"/>
      <c r="I20" s="145"/>
      <c r="J20" s="145">
        <v>0</v>
      </c>
      <c r="K20" s="145"/>
      <c r="L20" s="159"/>
      <c r="M20" s="158"/>
      <c r="N20" s="145"/>
      <c r="O20" s="145"/>
      <c r="P20" s="145"/>
      <c r="Q20" s="145"/>
      <c r="R20" s="145"/>
      <c r="S20" s="159"/>
      <c r="T20" s="281">
        <v>0</v>
      </c>
      <c r="U20" s="281"/>
      <c r="V20" s="160">
        <f t="shared" si="0"/>
        <v>0</v>
      </c>
    </row>
    <row r="21" spans="1:22" ht="13.8" thickBot="1">
      <c r="A21" s="147"/>
      <c r="B21" s="161" t="s">
        <v>107</v>
      </c>
      <c r="C21" s="162">
        <f>SUM(C7:C20)</f>
        <v>0</v>
      </c>
      <c r="D21" s="149">
        <f t="shared" ref="D21:V21" si="1">SUM(D7:D20)</f>
        <v>16256528.071820002</v>
      </c>
      <c r="E21" s="149">
        <f t="shared" si="1"/>
        <v>0</v>
      </c>
      <c r="F21" s="149">
        <f t="shared" si="1"/>
        <v>0</v>
      </c>
      <c r="G21" s="149">
        <f t="shared" si="1"/>
        <v>0</v>
      </c>
      <c r="H21" s="149">
        <f t="shared" si="1"/>
        <v>0</v>
      </c>
      <c r="I21" s="149">
        <f t="shared" si="1"/>
        <v>0</v>
      </c>
      <c r="J21" s="149">
        <f t="shared" si="1"/>
        <v>0</v>
      </c>
      <c r="K21" s="149">
        <f t="shared" si="1"/>
        <v>0</v>
      </c>
      <c r="L21" s="163">
        <f t="shared" si="1"/>
        <v>0</v>
      </c>
      <c r="M21" s="162">
        <f t="shared" si="1"/>
        <v>0</v>
      </c>
      <c r="N21" s="149">
        <f t="shared" si="1"/>
        <v>0</v>
      </c>
      <c r="O21" s="149">
        <f t="shared" si="1"/>
        <v>0</v>
      </c>
      <c r="P21" s="149">
        <f t="shared" si="1"/>
        <v>0</v>
      </c>
      <c r="Q21" s="149">
        <f t="shared" si="1"/>
        <v>0</v>
      </c>
      <c r="R21" s="149">
        <f t="shared" si="1"/>
        <v>0</v>
      </c>
      <c r="S21" s="163">
        <f>SUM(S7:S20)</f>
        <v>0</v>
      </c>
      <c r="T21" s="163">
        <f>SUM(T7:T20)</f>
        <v>13682693.133420002</v>
      </c>
      <c r="U21" s="163">
        <f>SUM(U7:U20)</f>
        <v>2573834.9384000003</v>
      </c>
      <c r="V21" s="164">
        <f t="shared" si="1"/>
        <v>16256528.071820002</v>
      </c>
    </row>
    <row r="24" spans="1:22">
      <c r="A24" s="7"/>
      <c r="B24" s="7"/>
      <c r="C24" s="66"/>
      <c r="D24" s="66"/>
      <c r="E24" s="66"/>
    </row>
    <row r="25" spans="1:22">
      <c r="A25" s="165"/>
      <c r="B25" s="165"/>
      <c r="C25" s="7"/>
      <c r="D25" s="66"/>
      <c r="E25" s="66"/>
    </row>
    <row r="26" spans="1:22">
      <c r="A26" s="165"/>
      <c r="B26" s="67"/>
      <c r="C26" s="7"/>
      <c r="D26" s="66"/>
      <c r="E26" s="66"/>
    </row>
    <row r="27" spans="1:22">
      <c r="A27" s="165"/>
      <c r="B27" s="165"/>
      <c r="C27" s="7"/>
      <c r="D27" s="66"/>
      <c r="E27" s="66"/>
    </row>
    <row r="28" spans="1:22">
      <c r="A28" s="165"/>
      <c r="B28" s="67"/>
      <c r="C28" s="7"/>
      <c r="D28" s="66"/>
      <c r="E28" s="66"/>
    </row>
  </sheetData>
  <mergeCells count="5">
    <mergeCell ref="C5:L5"/>
    <mergeCell ref="M5:S5"/>
    <mergeCell ref="V5:V6"/>
    <mergeCell ref="T5:T6"/>
    <mergeCell ref="U5:U6"/>
  </mergeCells>
  <pageMargins left="0.7" right="0.7" top="0.75" bottom="0.75" header="0.3" footer="0.3"/>
  <pageSetup paperSize="9" scale="2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zoomScale="80" zoomScaleNormal="80" workbookViewId="0">
      <pane xSplit="1" ySplit="7" topLeftCell="B8" activePane="bottomRight" state="frozen"/>
      <selection activeCell="B3" sqref="B3"/>
      <selection pane="topRight" activeCell="B3" sqref="B3"/>
      <selection pane="bottomLeft" activeCell="B3" sqref="B3"/>
      <selection pane="bottomRight" activeCell="C15" sqref="C15:G15"/>
    </sheetView>
  </sheetViews>
  <sheetFormatPr defaultColWidth="9.109375" defaultRowHeight="13.8"/>
  <cols>
    <col min="1" max="1" width="10.5546875" style="4" bestFit="1" customWidth="1"/>
    <col min="2" max="2" width="101.88671875" style="4" customWidth="1"/>
    <col min="3" max="3" width="13.6640625" style="282" customWidth="1"/>
    <col min="4" max="4" width="14.88671875" style="282" bestFit="1" customWidth="1"/>
    <col min="5" max="5" width="17.6640625" style="282" customWidth="1"/>
    <col min="6" max="6" width="15.88671875" style="282" customWidth="1"/>
    <col min="7" max="7" width="17.44140625" style="282" customWidth="1"/>
    <col min="8" max="8" width="15.33203125" style="282" customWidth="1"/>
    <col min="9" max="16384" width="9.109375" style="38"/>
  </cols>
  <sheetData>
    <row r="1" spans="1:9">
      <c r="A1" s="2" t="s">
        <v>30</v>
      </c>
      <c r="B1" s="4" t="str">
        <f>'Info '!C2</f>
        <v>JSC "VTB Bank (Georgia)"</v>
      </c>
      <c r="C1" s="3"/>
    </row>
    <row r="2" spans="1:9">
      <c r="A2" s="2" t="s">
        <v>31</v>
      </c>
      <c r="B2" s="431">
        <f>'1. key ratios '!B2</f>
        <v>44834</v>
      </c>
      <c r="C2" s="430"/>
    </row>
    <row r="4" spans="1:9" ht="14.4" thickBot="1">
      <c r="A4" s="2" t="s">
        <v>251</v>
      </c>
      <c r="B4" s="150" t="s">
        <v>374</v>
      </c>
    </row>
    <row r="5" spans="1:9">
      <c r="A5" s="151"/>
      <c r="B5" s="166"/>
      <c r="C5" s="283" t="s">
        <v>0</v>
      </c>
      <c r="D5" s="283" t="s">
        <v>1</v>
      </c>
      <c r="E5" s="283" t="s">
        <v>2</v>
      </c>
      <c r="F5" s="283" t="s">
        <v>3</v>
      </c>
      <c r="G5" s="284" t="s">
        <v>4</v>
      </c>
      <c r="H5" s="285" t="s">
        <v>5</v>
      </c>
      <c r="I5" s="167"/>
    </row>
    <row r="6" spans="1:9" s="167" customFormat="1" ht="12.75" customHeight="1">
      <c r="A6" s="168"/>
      <c r="B6" s="732" t="s">
        <v>250</v>
      </c>
      <c r="C6" s="734" t="s">
        <v>366</v>
      </c>
      <c r="D6" s="736" t="s">
        <v>365</v>
      </c>
      <c r="E6" s="737"/>
      <c r="F6" s="734" t="s">
        <v>370</v>
      </c>
      <c r="G6" s="734" t="s">
        <v>371</v>
      </c>
      <c r="H6" s="730" t="s">
        <v>369</v>
      </c>
    </row>
    <row r="7" spans="1:9" ht="41.4">
      <c r="A7" s="170"/>
      <c r="B7" s="733"/>
      <c r="C7" s="735"/>
      <c r="D7" s="286" t="s">
        <v>368</v>
      </c>
      <c r="E7" s="286" t="s">
        <v>367</v>
      </c>
      <c r="F7" s="735"/>
      <c r="G7" s="735"/>
      <c r="H7" s="731"/>
      <c r="I7" s="167"/>
    </row>
    <row r="8" spans="1:9">
      <c r="A8" s="168">
        <v>1</v>
      </c>
      <c r="B8" s="1" t="s">
        <v>94</v>
      </c>
      <c r="C8" s="597">
        <v>351</v>
      </c>
      <c r="D8" s="598">
        <v>0</v>
      </c>
      <c r="E8" s="597">
        <v>0</v>
      </c>
      <c r="F8" s="597">
        <v>0</v>
      </c>
      <c r="G8" s="599">
        <v>0</v>
      </c>
      <c r="H8" s="601">
        <f>IFERROR(G8/(C8+E8),0)</f>
        <v>0</v>
      </c>
    </row>
    <row r="9" spans="1:9" ht="15" customHeight="1">
      <c r="A9" s="168">
        <v>2</v>
      </c>
      <c r="B9" s="1" t="s">
        <v>95</v>
      </c>
      <c r="C9" s="597">
        <v>0</v>
      </c>
      <c r="D9" s="598">
        <v>0</v>
      </c>
      <c r="E9" s="597">
        <v>0</v>
      </c>
      <c r="F9" s="597">
        <v>0</v>
      </c>
      <c r="G9" s="599">
        <v>0</v>
      </c>
      <c r="H9" s="601">
        <f t="shared" ref="H9:H21" si="0">IFERROR(G9/(C9+E9),0)</f>
        <v>0</v>
      </c>
    </row>
    <row r="10" spans="1:9">
      <c r="A10" s="168">
        <v>3</v>
      </c>
      <c r="B10" s="1" t="s">
        <v>268</v>
      </c>
      <c r="C10" s="597">
        <v>0</v>
      </c>
      <c r="D10" s="598">
        <v>0</v>
      </c>
      <c r="E10" s="597">
        <v>0</v>
      </c>
      <c r="F10" s="597">
        <v>0</v>
      </c>
      <c r="G10" s="599">
        <v>0</v>
      </c>
      <c r="H10" s="601">
        <f t="shared" si="0"/>
        <v>0</v>
      </c>
    </row>
    <row r="11" spans="1:9">
      <c r="A11" s="168">
        <v>4</v>
      </c>
      <c r="B11" s="1" t="s">
        <v>96</v>
      </c>
      <c r="C11" s="597">
        <v>0</v>
      </c>
      <c r="D11" s="598">
        <v>0</v>
      </c>
      <c r="E11" s="597">
        <v>0</v>
      </c>
      <c r="F11" s="597">
        <v>0</v>
      </c>
      <c r="G11" s="599">
        <v>0</v>
      </c>
      <c r="H11" s="601">
        <f t="shared" si="0"/>
        <v>0</v>
      </c>
    </row>
    <row r="12" spans="1:9">
      <c r="A12" s="168">
        <v>5</v>
      </c>
      <c r="B12" s="1" t="s">
        <v>97</v>
      </c>
      <c r="C12" s="597">
        <v>0</v>
      </c>
      <c r="D12" s="598">
        <v>0</v>
      </c>
      <c r="E12" s="597">
        <v>0</v>
      </c>
      <c r="F12" s="597">
        <v>0</v>
      </c>
      <c r="G12" s="599">
        <v>0</v>
      </c>
      <c r="H12" s="601">
        <f t="shared" si="0"/>
        <v>0</v>
      </c>
    </row>
    <row r="13" spans="1:9">
      <c r="A13" s="168">
        <v>6</v>
      </c>
      <c r="B13" s="1" t="s">
        <v>98</v>
      </c>
      <c r="C13" s="597">
        <v>6139715</v>
      </c>
      <c r="D13" s="598">
        <v>0</v>
      </c>
      <c r="E13" s="597">
        <v>0</v>
      </c>
      <c r="F13" s="597">
        <v>1326680.73539</v>
      </c>
      <c r="G13" s="599">
        <v>1326680.73539</v>
      </c>
      <c r="H13" s="601">
        <f t="shared" si="0"/>
        <v>0.21608181086418507</v>
      </c>
    </row>
    <row r="14" spans="1:9">
      <c r="A14" s="168">
        <v>7</v>
      </c>
      <c r="B14" s="1" t="s">
        <v>99</v>
      </c>
      <c r="C14" s="597">
        <v>259751246.00611997</v>
      </c>
      <c r="D14" s="598">
        <v>41000614.997679994</v>
      </c>
      <c r="E14" s="597">
        <v>21037989.957319994</v>
      </c>
      <c r="F14" s="598">
        <v>280789700.23843992</v>
      </c>
      <c r="G14" s="600">
        <v>264533172.16661996</v>
      </c>
      <c r="H14" s="601">
        <f t="shared" si="0"/>
        <v>0.94210581562700435</v>
      </c>
    </row>
    <row r="15" spans="1:9">
      <c r="A15" s="168">
        <v>8</v>
      </c>
      <c r="B15" s="1" t="s">
        <v>100</v>
      </c>
      <c r="C15" s="598">
        <v>0</v>
      </c>
      <c r="D15" s="598">
        <v>0</v>
      </c>
      <c r="E15" s="598">
        <v>0</v>
      </c>
      <c r="F15" s="598">
        <v>0</v>
      </c>
      <c r="G15" s="598">
        <v>0</v>
      </c>
      <c r="H15" s="601">
        <f t="shared" si="0"/>
        <v>0</v>
      </c>
    </row>
    <row r="16" spans="1:9">
      <c r="A16" s="168">
        <v>9</v>
      </c>
      <c r="B16" s="1" t="s">
        <v>101</v>
      </c>
      <c r="C16" s="597">
        <v>11464067.844489999</v>
      </c>
      <c r="D16" s="598">
        <v>16934.669999999998</v>
      </c>
      <c r="E16" s="597">
        <v>8467.3349999999991</v>
      </c>
      <c r="F16" s="598">
        <v>4015387.3128214991</v>
      </c>
      <c r="G16" s="600">
        <v>4015387.3128214991</v>
      </c>
      <c r="H16" s="601">
        <f t="shared" si="0"/>
        <v>0.34999999999999992</v>
      </c>
    </row>
    <row r="17" spans="1:8">
      <c r="A17" s="168">
        <v>10</v>
      </c>
      <c r="B17" s="1" t="s">
        <v>102</v>
      </c>
      <c r="C17" s="597">
        <v>8825722.3670700006</v>
      </c>
      <c r="D17" s="598">
        <v>0</v>
      </c>
      <c r="E17" s="597">
        <v>0</v>
      </c>
      <c r="F17" s="598">
        <v>9162907.5870699994</v>
      </c>
      <c r="G17" s="600">
        <v>9162907.5870699994</v>
      </c>
      <c r="H17" s="601">
        <f t="shared" si="0"/>
        <v>1.0382048296984827</v>
      </c>
    </row>
    <row r="18" spans="1:8">
      <c r="A18" s="168">
        <v>11</v>
      </c>
      <c r="B18" s="1" t="s">
        <v>103</v>
      </c>
      <c r="C18" s="597">
        <v>0</v>
      </c>
      <c r="D18" s="598">
        <v>0</v>
      </c>
      <c r="E18" s="597">
        <v>0</v>
      </c>
      <c r="F18" s="598">
        <v>0</v>
      </c>
      <c r="G18" s="600">
        <v>0</v>
      </c>
      <c r="H18" s="601">
        <f t="shared" si="0"/>
        <v>0</v>
      </c>
    </row>
    <row r="19" spans="1:8">
      <c r="A19" s="168">
        <v>12</v>
      </c>
      <c r="B19" s="1" t="s">
        <v>104</v>
      </c>
      <c r="C19" s="597">
        <v>0</v>
      </c>
      <c r="D19" s="598">
        <v>0</v>
      </c>
      <c r="E19" s="597">
        <v>0</v>
      </c>
      <c r="F19" s="598">
        <v>0</v>
      </c>
      <c r="G19" s="600">
        <v>0</v>
      </c>
      <c r="H19" s="601">
        <f t="shared" si="0"/>
        <v>0</v>
      </c>
    </row>
    <row r="20" spans="1:8">
      <c r="A20" s="168">
        <v>13</v>
      </c>
      <c r="B20" s="1" t="s">
        <v>245</v>
      </c>
      <c r="C20" s="597">
        <v>0</v>
      </c>
      <c r="D20" s="598">
        <v>0</v>
      </c>
      <c r="E20" s="597">
        <v>0</v>
      </c>
      <c r="F20" s="598">
        <v>0</v>
      </c>
      <c r="G20" s="600">
        <v>0</v>
      </c>
      <c r="H20" s="601">
        <f t="shared" si="0"/>
        <v>0</v>
      </c>
    </row>
    <row r="21" spans="1:8">
      <c r="A21" s="168">
        <v>14</v>
      </c>
      <c r="B21" s="1" t="s">
        <v>106</v>
      </c>
      <c r="C21" s="597">
        <v>163450307.36899996</v>
      </c>
      <c r="D21" s="598">
        <v>0</v>
      </c>
      <c r="E21" s="597">
        <v>0</v>
      </c>
      <c r="F21" s="598">
        <v>75233103.369000003</v>
      </c>
      <c r="G21" s="600">
        <v>75233103.369000003</v>
      </c>
      <c r="H21" s="601">
        <f t="shared" si="0"/>
        <v>0.4602811984877842</v>
      </c>
    </row>
    <row r="22" spans="1:8" ht="14.4" thickBot="1">
      <c r="A22" s="171"/>
      <c r="B22" s="172" t="s">
        <v>107</v>
      </c>
      <c r="C22" s="287">
        <f>SUM(C8:C21)</f>
        <v>449631409.58667994</v>
      </c>
      <c r="D22" s="287">
        <f>SUM(D8:D21)</f>
        <v>41017549.667679995</v>
      </c>
      <c r="E22" s="287">
        <f>SUM(E8:E21)</f>
        <v>21046457.292319994</v>
      </c>
      <c r="F22" s="287">
        <f>SUM(F8:F21)</f>
        <v>370527779.24272144</v>
      </c>
      <c r="G22" s="287">
        <f>SUM(G8:G21)</f>
        <v>354271251.17090148</v>
      </c>
      <c r="H22" s="288">
        <f>G22/(C22+E22)</f>
        <v>0.75268304736746028</v>
      </c>
    </row>
  </sheetData>
  <mergeCells count="6">
    <mergeCell ref="H6:H7"/>
    <mergeCell ref="B6:B7"/>
    <mergeCell ref="C6:C7"/>
    <mergeCell ref="D6:E6"/>
    <mergeCell ref="F6:F7"/>
    <mergeCell ref="G6:G7"/>
  </mergeCells>
  <pageMargins left="0.7" right="0.7" top="0.75" bottom="0.75" header="0.3" footer="0.3"/>
  <pageSetup scale="59"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0"/>
  <sheetViews>
    <sheetView zoomScale="70" zoomScaleNormal="70" workbookViewId="0">
      <pane xSplit="2" ySplit="6" topLeftCell="C7" activePane="bottomRight" state="frozen"/>
      <selection activeCell="B3" sqref="B3"/>
      <selection pane="topRight" activeCell="B3" sqref="B3"/>
      <selection pane="bottomLeft" activeCell="B3" sqref="B3"/>
      <selection pane="bottomRight" activeCell="G23" sqref="F23:K24"/>
    </sheetView>
  </sheetViews>
  <sheetFormatPr defaultColWidth="9.109375" defaultRowHeight="13.8"/>
  <cols>
    <col min="1" max="1" width="10.5546875" style="282" bestFit="1" customWidth="1"/>
    <col min="2" max="2" width="104.109375" style="282" customWidth="1"/>
    <col min="3" max="3" width="13.6640625" style="282" bestFit="1" customWidth="1"/>
    <col min="4" max="4" width="14.109375" style="282" customWidth="1"/>
    <col min="5" max="5" width="14.6640625" style="282" customWidth="1"/>
    <col min="6" max="6" width="12.6640625" style="282" customWidth="1"/>
    <col min="7" max="7" width="13.33203125" style="282" bestFit="1" customWidth="1"/>
    <col min="8" max="8" width="13.44140625" style="282" bestFit="1" customWidth="1"/>
    <col min="9" max="9" width="12.6640625" style="282" customWidth="1"/>
    <col min="10" max="10" width="14" style="282" bestFit="1" customWidth="1"/>
    <col min="11" max="11" width="12.6640625" style="282" customWidth="1"/>
    <col min="12" max="16384" width="9.109375" style="282"/>
  </cols>
  <sheetData>
    <row r="1" spans="1:11">
      <c r="A1" s="282" t="s">
        <v>30</v>
      </c>
      <c r="B1" s="3" t="str">
        <f>'Info '!C2</f>
        <v>JSC "VTB Bank (Georgia)"</v>
      </c>
    </row>
    <row r="2" spans="1:11">
      <c r="A2" s="282" t="s">
        <v>31</v>
      </c>
      <c r="B2" s="693">
        <f>'1. key ratios '!B2</f>
        <v>44834</v>
      </c>
      <c r="C2" s="302"/>
      <c r="D2" s="302"/>
    </row>
    <row r="3" spans="1:11">
      <c r="B3" s="302"/>
      <c r="C3" s="302"/>
      <c r="D3" s="302"/>
    </row>
    <row r="4" spans="1:11" ht="14.4" thickBot="1">
      <c r="A4" s="282" t="s">
        <v>247</v>
      </c>
      <c r="B4" s="329" t="s">
        <v>375</v>
      </c>
      <c r="C4" s="302"/>
      <c r="D4" s="302"/>
    </row>
    <row r="5" spans="1:11" ht="30" customHeight="1">
      <c r="A5" s="738"/>
      <c r="B5" s="739"/>
      <c r="C5" s="740" t="s">
        <v>427</v>
      </c>
      <c r="D5" s="740"/>
      <c r="E5" s="740"/>
      <c r="F5" s="740" t="s">
        <v>428</v>
      </c>
      <c r="G5" s="740"/>
      <c r="H5" s="740"/>
      <c r="I5" s="740" t="s">
        <v>429</v>
      </c>
      <c r="J5" s="740"/>
      <c r="K5" s="741"/>
    </row>
    <row r="6" spans="1:11">
      <c r="A6" s="303"/>
      <c r="B6" s="304"/>
      <c r="C6" s="45" t="s">
        <v>69</v>
      </c>
      <c r="D6" s="45" t="s">
        <v>70</v>
      </c>
      <c r="E6" s="45" t="s">
        <v>71</v>
      </c>
      <c r="F6" s="45" t="s">
        <v>69</v>
      </c>
      <c r="G6" s="45" t="s">
        <v>70</v>
      </c>
      <c r="H6" s="45" t="s">
        <v>71</v>
      </c>
      <c r="I6" s="45" t="s">
        <v>69</v>
      </c>
      <c r="J6" s="45" t="s">
        <v>70</v>
      </c>
      <c r="K6" s="45" t="s">
        <v>71</v>
      </c>
    </row>
    <row r="7" spans="1:11">
      <c r="A7" s="305" t="s">
        <v>378</v>
      </c>
      <c r="B7" s="306"/>
      <c r="C7" s="306"/>
      <c r="D7" s="306"/>
      <c r="E7" s="306"/>
      <c r="F7" s="306"/>
      <c r="G7" s="306"/>
      <c r="H7" s="306"/>
      <c r="I7" s="306"/>
      <c r="J7" s="306"/>
      <c r="K7" s="307"/>
    </row>
    <row r="8" spans="1:11">
      <c r="A8" s="308">
        <v>1</v>
      </c>
      <c r="B8" s="309" t="s">
        <v>376</v>
      </c>
      <c r="C8" s="310"/>
      <c r="D8" s="310"/>
      <c r="E8" s="310"/>
      <c r="F8" s="551">
        <v>45516409.834021755</v>
      </c>
      <c r="G8" s="551">
        <v>37350602.296951078</v>
      </c>
      <c r="H8" s="551">
        <v>82867012.130972847</v>
      </c>
      <c r="I8" s="551">
        <v>45516409.834021755</v>
      </c>
      <c r="J8" s="551">
        <v>32334585.727609016</v>
      </c>
      <c r="K8" s="552">
        <v>77850995.561630771</v>
      </c>
    </row>
    <row r="9" spans="1:11">
      <c r="A9" s="305" t="s">
        <v>379</v>
      </c>
      <c r="B9" s="306"/>
      <c r="C9" s="306"/>
      <c r="D9" s="306"/>
      <c r="E9" s="306"/>
      <c r="F9" s="306"/>
      <c r="G9" s="306"/>
      <c r="H9" s="306"/>
      <c r="I9" s="306"/>
      <c r="J9" s="306"/>
      <c r="K9" s="307"/>
    </row>
    <row r="10" spans="1:11">
      <c r="A10" s="311">
        <v>2</v>
      </c>
      <c r="B10" s="312" t="s">
        <v>387</v>
      </c>
      <c r="C10" s="553">
        <v>4168534.4707538737</v>
      </c>
      <c r="D10" s="554">
        <v>15557756.692082239</v>
      </c>
      <c r="E10" s="554">
        <v>19726291.162836112</v>
      </c>
      <c r="F10" s="554">
        <v>716001.89821319596</v>
      </c>
      <c r="G10" s="554">
        <v>122166.40134122428</v>
      </c>
      <c r="H10" s="554">
        <v>838168.29955442029</v>
      </c>
      <c r="I10" s="554">
        <v>177575.00972216026</v>
      </c>
      <c r="J10" s="554">
        <v>22305.253186660513</v>
      </c>
      <c r="K10" s="555">
        <v>199880.26290882076</v>
      </c>
    </row>
    <row r="11" spans="1:11">
      <c r="A11" s="311">
        <v>3</v>
      </c>
      <c r="B11" s="312" t="s">
        <v>381</v>
      </c>
      <c r="C11" s="553">
        <v>8067269.8585847048</v>
      </c>
      <c r="D11" s="554">
        <v>122884096.18692957</v>
      </c>
      <c r="E11" s="554">
        <v>130951366.04551427</v>
      </c>
      <c r="F11" s="554">
        <v>1653018.2519270941</v>
      </c>
      <c r="G11" s="554">
        <v>2418844.1256457758</v>
      </c>
      <c r="H11" s="554">
        <v>4071862.3775728699</v>
      </c>
      <c r="I11" s="554">
        <v>1074816.6437605855</v>
      </c>
      <c r="J11" s="554">
        <v>1770282.4711259254</v>
      </c>
      <c r="K11" s="555">
        <v>2845099.1148865111</v>
      </c>
    </row>
    <row r="12" spans="1:11">
      <c r="A12" s="311">
        <v>4</v>
      </c>
      <c r="B12" s="312" t="s">
        <v>382</v>
      </c>
      <c r="C12" s="553">
        <v>0</v>
      </c>
      <c r="D12" s="554">
        <v>0</v>
      </c>
      <c r="E12" s="554">
        <v>0</v>
      </c>
      <c r="F12" s="554">
        <v>0</v>
      </c>
      <c r="G12" s="554">
        <v>0</v>
      </c>
      <c r="H12" s="554">
        <v>0</v>
      </c>
      <c r="I12" s="554">
        <v>0</v>
      </c>
      <c r="J12" s="554">
        <v>0</v>
      </c>
      <c r="K12" s="555">
        <v>0</v>
      </c>
    </row>
    <row r="13" spans="1:11">
      <c r="A13" s="311">
        <v>5</v>
      </c>
      <c r="B13" s="312" t="s">
        <v>390</v>
      </c>
      <c r="C13" s="553">
        <v>20755866.15460749</v>
      </c>
      <c r="D13" s="554">
        <v>53017365.830008864</v>
      </c>
      <c r="E13" s="554">
        <v>73773231.984616354</v>
      </c>
      <c r="F13" s="554">
        <v>5317729.7740639271</v>
      </c>
      <c r="G13" s="554">
        <v>11032593.072324304</v>
      </c>
      <c r="H13" s="554">
        <v>16350322.846388232</v>
      </c>
      <c r="I13" s="554">
        <v>1531475.6084039877</v>
      </c>
      <c r="J13" s="554">
        <v>3598948.7786794961</v>
      </c>
      <c r="K13" s="555">
        <v>5130424.3870834839</v>
      </c>
    </row>
    <row r="14" spans="1:11">
      <c r="A14" s="311">
        <v>6</v>
      </c>
      <c r="B14" s="312" t="s">
        <v>422</v>
      </c>
      <c r="C14" s="553">
        <v>0</v>
      </c>
      <c r="D14" s="554">
        <v>0</v>
      </c>
      <c r="E14" s="554">
        <v>0</v>
      </c>
      <c r="F14" s="554">
        <v>0</v>
      </c>
      <c r="G14" s="554">
        <v>0</v>
      </c>
      <c r="H14" s="554">
        <v>0</v>
      </c>
      <c r="I14" s="554">
        <v>0</v>
      </c>
      <c r="J14" s="554">
        <v>0</v>
      </c>
      <c r="K14" s="555">
        <v>0</v>
      </c>
    </row>
    <row r="15" spans="1:11">
      <c r="A15" s="311">
        <v>7</v>
      </c>
      <c r="B15" s="312" t="s">
        <v>423</v>
      </c>
      <c r="C15" s="553">
        <v>14141158.977176253</v>
      </c>
      <c r="D15" s="554">
        <v>22673358.135988362</v>
      </c>
      <c r="E15" s="554">
        <v>36814517.113164619</v>
      </c>
      <c r="F15" s="554">
        <v>1800801.2419095992</v>
      </c>
      <c r="G15" s="554">
        <v>18769328.854409557</v>
      </c>
      <c r="H15" s="554">
        <v>20570130.096319158</v>
      </c>
      <c r="I15" s="554">
        <v>1800801.2419095992</v>
      </c>
      <c r="J15" s="554">
        <v>18769328.854409557</v>
      </c>
      <c r="K15" s="555">
        <v>20570130.096319158</v>
      </c>
    </row>
    <row r="16" spans="1:11">
      <c r="A16" s="311">
        <v>8</v>
      </c>
      <c r="B16" s="313" t="s">
        <v>383</v>
      </c>
      <c r="C16" s="553">
        <v>47132829.461122334</v>
      </c>
      <c r="D16" s="554">
        <v>214132576.845009</v>
      </c>
      <c r="E16" s="554">
        <v>261265406.30613133</v>
      </c>
      <c r="F16" s="554">
        <v>9487551.1661138106</v>
      </c>
      <c r="G16" s="554">
        <v>32342932.453720875</v>
      </c>
      <c r="H16" s="554">
        <v>41830483.619834684</v>
      </c>
      <c r="I16" s="554">
        <v>4584668.5037963344</v>
      </c>
      <c r="J16" s="554">
        <v>24160865.35740165</v>
      </c>
      <c r="K16" s="555">
        <v>28745533.861197986</v>
      </c>
    </row>
    <row r="17" spans="1:11">
      <c r="A17" s="305" t="s">
        <v>380</v>
      </c>
      <c r="B17" s="306"/>
      <c r="C17" s="556">
        <v>0</v>
      </c>
      <c r="D17" s="556">
        <v>0</v>
      </c>
      <c r="E17" s="556">
        <v>0</v>
      </c>
      <c r="F17" s="556">
        <v>0</v>
      </c>
      <c r="G17" s="556">
        <v>0</v>
      </c>
      <c r="H17" s="556">
        <v>0</v>
      </c>
      <c r="I17" s="556">
        <v>0</v>
      </c>
      <c r="J17" s="556">
        <v>0</v>
      </c>
      <c r="K17" s="557">
        <v>0</v>
      </c>
    </row>
    <row r="18" spans="1:11">
      <c r="A18" s="311">
        <v>9</v>
      </c>
      <c r="B18" s="312" t="s">
        <v>386</v>
      </c>
      <c r="C18" s="553">
        <v>0</v>
      </c>
      <c r="D18" s="554">
        <v>0</v>
      </c>
      <c r="E18" s="554">
        <v>0</v>
      </c>
      <c r="F18" s="554">
        <v>0</v>
      </c>
      <c r="G18" s="554">
        <v>0</v>
      </c>
      <c r="H18" s="554">
        <v>0</v>
      </c>
      <c r="I18" s="554">
        <v>0</v>
      </c>
      <c r="J18" s="554">
        <v>0</v>
      </c>
      <c r="K18" s="555">
        <v>0</v>
      </c>
    </row>
    <row r="19" spans="1:11">
      <c r="A19" s="311">
        <v>10</v>
      </c>
      <c r="B19" s="312" t="s">
        <v>424</v>
      </c>
      <c r="C19" s="553">
        <v>114781569.580198</v>
      </c>
      <c r="D19" s="554">
        <v>122771014.90493138</v>
      </c>
      <c r="E19" s="554">
        <v>237552584.48512939</v>
      </c>
      <c r="F19" s="554">
        <v>2280602.7493852698</v>
      </c>
      <c r="G19" s="554">
        <v>4181643.0633632499</v>
      </c>
      <c r="H19" s="554">
        <v>6462245.8127485197</v>
      </c>
      <c r="I19" s="554">
        <v>2280602.7493852698</v>
      </c>
      <c r="J19" s="554">
        <v>9259180.538104374</v>
      </c>
      <c r="K19" s="555">
        <v>11539783.287489643</v>
      </c>
    </row>
    <row r="20" spans="1:11">
      <c r="A20" s="311">
        <v>11</v>
      </c>
      <c r="B20" s="312" t="s">
        <v>385</v>
      </c>
      <c r="C20" s="553">
        <v>6562119.2628711266</v>
      </c>
      <c r="D20" s="554">
        <v>5894216.8465214632</v>
      </c>
      <c r="E20" s="554">
        <v>12456336.109392591</v>
      </c>
      <c r="F20" s="554">
        <v>45142.492292376839</v>
      </c>
      <c r="G20" s="554">
        <v>0</v>
      </c>
      <c r="H20" s="554">
        <v>45142.492292376839</v>
      </c>
      <c r="I20" s="554">
        <v>45142.492292376839</v>
      </c>
      <c r="J20" s="554">
        <v>0</v>
      </c>
      <c r="K20" s="555">
        <v>45142.492292376839</v>
      </c>
    </row>
    <row r="21" spans="1:11" ht="14.4" thickBot="1">
      <c r="A21" s="314">
        <v>12</v>
      </c>
      <c r="B21" s="315" t="s">
        <v>384</v>
      </c>
      <c r="C21" s="558">
        <v>121343688.84306909</v>
      </c>
      <c r="D21" s="559">
        <v>128665231.75145279</v>
      </c>
      <c r="E21" s="558">
        <v>250008920.59452188</v>
      </c>
      <c r="F21" s="559">
        <v>2325745.2416776465</v>
      </c>
      <c r="G21" s="559">
        <v>4181643.0633632499</v>
      </c>
      <c r="H21" s="559">
        <v>6507388.3050408959</v>
      </c>
      <c r="I21" s="559">
        <v>2325745.2416776465</v>
      </c>
      <c r="J21" s="559">
        <v>9259180.538104374</v>
      </c>
      <c r="K21" s="560">
        <v>11584925.77978202</v>
      </c>
    </row>
    <row r="22" spans="1:11" ht="38.25" customHeight="1" thickBot="1">
      <c r="A22" s="316"/>
      <c r="B22" s="317"/>
      <c r="C22" s="317"/>
      <c r="D22" s="317"/>
      <c r="E22" s="317"/>
      <c r="F22" s="742" t="s">
        <v>426</v>
      </c>
      <c r="G22" s="740"/>
      <c r="H22" s="740"/>
      <c r="I22" s="742" t="s">
        <v>391</v>
      </c>
      <c r="J22" s="740"/>
      <c r="K22" s="741"/>
    </row>
    <row r="23" spans="1:11">
      <c r="A23" s="318">
        <v>13</v>
      </c>
      <c r="B23" s="319" t="s">
        <v>376</v>
      </c>
      <c r="C23" s="320"/>
      <c r="D23" s="320"/>
      <c r="E23" s="320"/>
      <c r="F23" s="561">
        <v>45516409.834021755</v>
      </c>
      <c r="G23" s="561">
        <v>37350602.296951078</v>
      </c>
      <c r="H23" s="561">
        <v>82867012.130972847</v>
      </c>
      <c r="I23" s="561">
        <v>45516409.834021755</v>
      </c>
      <c r="J23" s="695">
        <v>32334585.727609016</v>
      </c>
      <c r="K23" s="562">
        <v>77850995.561630771</v>
      </c>
    </row>
    <row r="24" spans="1:11" ht="14.4" thickBot="1">
      <c r="A24" s="321">
        <v>14</v>
      </c>
      <c r="B24" s="322" t="s">
        <v>388</v>
      </c>
      <c r="C24" s="323"/>
      <c r="D24" s="324"/>
      <c r="E24" s="325"/>
      <c r="F24" s="563">
        <v>7161805.9244361632</v>
      </c>
      <c r="G24" s="563">
        <v>28161289.390357625</v>
      </c>
      <c r="H24" s="563">
        <v>35323095.314793803</v>
      </c>
      <c r="I24" s="563">
        <v>2258923.2621186883</v>
      </c>
      <c r="J24" s="563">
        <v>14901684.819297276</v>
      </c>
      <c r="K24" s="564">
        <v>17160608.081415966</v>
      </c>
    </row>
    <row r="25" spans="1:11" ht="14.4" thickBot="1">
      <c r="A25" s="326">
        <v>15</v>
      </c>
      <c r="B25" s="327" t="s">
        <v>389</v>
      </c>
      <c r="C25" s="328"/>
      <c r="D25" s="328"/>
      <c r="E25" s="328"/>
      <c r="F25" s="565">
        <f>F23/F24</f>
        <v>6.3554374852185322</v>
      </c>
      <c r="G25" s="565">
        <f t="shared" ref="G25:K25" si="0">G23/G24</f>
        <v>1.3263100911047012</v>
      </c>
      <c r="H25" s="565">
        <f t="shared" si="0"/>
        <v>2.3459725540039802</v>
      </c>
      <c r="I25" s="565">
        <f t="shared" si="0"/>
        <v>20.149604281524386</v>
      </c>
      <c r="J25" s="565">
        <f t="shared" si="0"/>
        <v>2.1698610673698191</v>
      </c>
      <c r="K25" s="566">
        <f t="shared" si="0"/>
        <v>4.5366105438850557</v>
      </c>
    </row>
    <row r="27" spans="1:11" ht="27">
      <c r="B27" s="301" t="s">
        <v>425</v>
      </c>
      <c r="F27" s="694">
        <f>F16-F21-F24</f>
        <v>0</v>
      </c>
      <c r="G27" s="694">
        <f t="shared" ref="G27:K27" si="1">G16-G21-G24</f>
        <v>0</v>
      </c>
      <c r="H27" s="694">
        <f t="shared" si="1"/>
        <v>0</v>
      </c>
      <c r="I27" s="694">
        <f t="shared" si="1"/>
        <v>0</v>
      </c>
      <c r="J27" s="694">
        <f t="shared" si="1"/>
        <v>0</v>
      </c>
      <c r="K27" s="694">
        <f t="shared" si="1"/>
        <v>0</v>
      </c>
    </row>
    <row r="29" spans="1:11">
      <c r="F29" s="694"/>
    </row>
    <row r="30" spans="1:11">
      <c r="F30" s="694"/>
    </row>
  </sheetData>
  <mergeCells count="6">
    <mergeCell ref="A5:B5"/>
    <mergeCell ref="C5:E5"/>
    <mergeCell ref="F5:H5"/>
    <mergeCell ref="I5:K5"/>
    <mergeCell ref="F22:H22"/>
    <mergeCell ref="I22:K22"/>
  </mergeCells>
  <pageMargins left="0.7" right="0.7" top="0.75" bottom="0.75" header="0.3" footer="0.3"/>
  <pageSetup paperSize="9"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zoomScale="60" zoomScaleNormal="60" workbookViewId="0">
      <pane xSplit="1" ySplit="5" topLeftCell="B6" activePane="bottomRight" state="frozen"/>
      <selection activeCell="B3" sqref="B3"/>
      <selection pane="topRight" activeCell="B3" sqref="B3"/>
      <selection pane="bottomLeft" activeCell="B3" sqref="B3"/>
      <selection pane="bottomRight" activeCell="K9" sqref="K9"/>
    </sheetView>
  </sheetViews>
  <sheetFormatPr defaultColWidth="9.109375" defaultRowHeight="13.2"/>
  <cols>
    <col min="1" max="1" width="10.5546875" style="4" bestFit="1" customWidth="1"/>
    <col min="2" max="2" width="95" style="4" customWidth="1"/>
    <col min="3" max="3" width="15.109375" style="4" bestFit="1" customWidth="1"/>
    <col min="4" max="4" width="11.44140625" style="4" customWidth="1"/>
    <col min="5" max="5" width="18.33203125" style="4" bestFit="1" customWidth="1"/>
    <col min="6" max="13" width="12.6640625" style="4" customWidth="1"/>
    <col min="14" max="14" width="31" style="4" bestFit="1" customWidth="1"/>
    <col min="15" max="16384" width="9.109375" style="38"/>
  </cols>
  <sheetData>
    <row r="1" spans="1:14">
      <c r="A1" s="4" t="s">
        <v>30</v>
      </c>
      <c r="B1" s="3" t="str">
        <f>'Info '!C2</f>
        <v>JSC "VTB Bank (Georgia)"</v>
      </c>
    </row>
    <row r="2" spans="1:14" ht="14.25" customHeight="1">
      <c r="A2" s="4" t="s">
        <v>31</v>
      </c>
      <c r="B2" s="430">
        <f>'1. key ratios '!B2</f>
        <v>44834</v>
      </c>
    </row>
    <row r="3" spans="1:14" ht="14.25" customHeight="1"/>
    <row r="4" spans="1:14" ht="13.8" thickBot="1">
      <c r="A4" s="4" t="s">
        <v>263</v>
      </c>
      <c r="B4" s="245" t="s">
        <v>28</v>
      </c>
    </row>
    <row r="5" spans="1:14" s="178" customFormat="1">
      <c r="A5" s="174"/>
      <c r="B5" s="175"/>
      <c r="C5" s="176" t="s">
        <v>0</v>
      </c>
      <c r="D5" s="176" t="s">
        <v>1</v>
      </c>
      <c r="E5" s="176" t="s">
        <v>2</v>
      </c>
      <c r="F5" s="176" t="s">
        <v>3</v>
      </c>
      <c r="G5" s="176" t="s">
        <v>4</v>
      </c>
      <c r="H5" s="176" t="s">
        <v>5</v>
      </c>
      <c r="I5" s="176" t="s">
        <v>8</v>
      </c>
      <c r="J5" s="176" t="s">
        <v>9</v>
      </c>
      <c r="K5" s="176" t="s">
        <v>10</v>
      </c>
      <c r="L5" s="176" t="s">
        <v>11</v>
      </c>
      <c r="M5" s="176" t="s">
        <v>12</v>
      </c>
      <c r="N5" s="177" t="s">
        <v>13</v>
      </c>
    </row>
    <row r="6" spans="1:14" ht="26.4">
      <c r="A6" s="179"/>
      <c r="B6" s="180"/>
      <c r="C6" s="181" t="s">
        <v>262</v>
      </c>
      <c r="D6" s="182" t="s">
        <v>261</v>
      </c>
      <c r="E6" s="183" t="s">
        <v>260</v>
      </c>
      <c r="F6" s="184">
        <v>0</v>
      </c>
      <c r="G6" s="184">
        <v>0.2</v>
      </c>
      <c r="H6" s="184">
        <v>0.35</v>
      </c>
      <c r="I6" s="184">
        <v>0.5</v>
      </c>
      <c r="J6" s="184">
        <v>0.75</v>
      </c>
      <c r="K6" s="184">
        <v>1</v>
      </c>
      <c r="L6" s="184">
        <v>1.5</v>
      </c>
      <c r="M6" s="184">
        <v>2.5</v>
      </c>
      <c r="N6" s="244" t="s">
        <v>274</v>
      </c>
    </row>
    <row r="7" spans="1:14" ht="13.8">
      <c r="A7" s="185">
        <v>1</v>
      </c>
      <c r="B7" s="186" t="s">
        <v>259</v>
      </c>
      <c r="C7" s="187">
        <f>SUM(C8:C13)</f>
        <v>0</v>
      </c>
      <c r="D7" s="180"/>
      <c r="E7" s="188">
        <f t="shared" ref="E7:M7" si="0">SUM(E8:E13)</f>
        <v>0</v>
      </c>
      <c r="F7" s="189">
        <f>SUM(F8:F13)</f>
        <v>0</v>
      </c>
      <c r="G7" s="189">
        <f t="shared" si="0"/>
        <v>0</v>
      </c>
      <c r="H7" s="189">
        <f t="shared" si="0"/>
        <v>0</v>
      </c>
      <c r="I7" s="189">
        <f t="shared" si="0"/>
        <v>0</v>
      </c>
      <c r="J7" s="189">
        <f t="shared" si="0"/>
        <v>0</v>
      </c>
      <c r="K7" s="189">
        <f t="shared" si="0"/>
        <v>0</v>
      </c>
      <c r="L7" s="189">
        <f t="shared" si="0"/>
        <v>0</v>
      </c>
      <c r="M7" s="189">
        <f t="shared" si="0"/>
        <v>0</v>
      </c>
      <c r="N7" s="190">
        <f>SUM(N8:N13)</f>
        <v>0</v>
      </c>
    </row>
    <row r="8" spans="1:14" ht="13.8">
      <c r="A8" s="185">
        <v>1.1000000000000001</v>
      </c>
      <c r="B8" s="191" t="s">
        <v>257</v>
      </c>
      <c r="C8" s="602">
        <v>0</v>
      </c>
      <c r="D8" s="192">
        <v>0.02</v>
      </c>
      <c r="E8" s="188">
        <f>C8*D8</f>
        <v>0</v>
      </c>
      <c r="F8" s="189"/>
      <c r="G8" s="189"/>
      <c r="H8" s="189"/>
      <c r="I8" s="189"/>
      <c r="J8" s="189"/>
      <c r="K8" s="602">
        <v>0</v>
      </c>
      <c r="L8" s="189"/>
      <c r="M8" s="189"/>
      <c r="N8" s="190">
        <f>SUMPRODUCT($F$6:$M$6,F8:M8)</f>
        <v>0</v>
      </c>
    </row>
    <row r="9" spans="1:14" ht="13.8">
      <c r="A9" s="185">
        <v>1.2</v>
      </c>
      <c r="B9" s="191" t="s">
        <v>256</v>
      </c>
      <c r="C9" s="602">
        <v>0</v>
      </c>
      <c r="D9" s="192">
        <v>0.05</v>
      </c>
      <c r="E9" s="188">
        <f>C9*D9</f>
        <v>0</v>
      </c>
      <c r="F9" s="189"/>
      <c r="G9" s="189"/>
      <c r="H9" s="189"/>
      <c r="I9" s="189"/>
      <c r="J9" s="189"/>
      <c r="K9" s="602">
        <v>0</v>
      </c>
      <c r="L9" s="189"/>
      <c r="M9" s="189"/>
      <c r="N9" s="190">
        <f t="shared" ref="N9:N12" si="1">SUMPRODUCT($F$6:$M$6,F9:M9)</f>
        <v>0</v>
      </c>
    </row>
    <row r="10" spans="1:14" ht="13.8">
      <c r="A10" s="185">
        <v>1.3</v>
      </c>
      <c r="B10" s="191" t="s">
        <v>255</v>
      </c>
      <c r="C10" s="602">
        <v>0</v>
      </c>
      <c r="D10" s="192">
        <v>0.08</v>
      </c>
      <c r="E10" s="188">
        <f>C10*D10</f>
        <v>0</v>
      </c>
      <c r="F10" s="189"/>
      <c r="G10" s="189"/>
      <c r="H10" s="189"/>
      <c r="I10" s="189"/>
      <c r="J10" s="189"/>
      <c r="K10" s="602">
        <v>0</v>
      </c>
      <c r="L10" s="189"/>
      <c r="M10" s="189"/>
      <c r="N10" s="190">
        <f>SUMPRODUCT($F$6:$M$6,F10:M10)</f>
        <v>0</v>
      </c>
    </row>
    <row r="11" spans="1:14" ht="13.8">
      <c r="A11" s="185">
        <v>1.4</v>
      </c>
      <c r="B11" s="191" t="s">
        <v>254</v>
      </c>
      <c r="C11" s="602">
        <v>0</v>
      </c>
      <c r="D11" s="192">
        <v>0.11</v>
      </c>
      <c r="E11" s="188">
        <f>C11*D11</f>
        <v>0</v>
      </c>
      <c r="F11" s="189"/>
      <c r="G11" s="189"/>
      <c r="H11" s="189"/>
      <c r="I11" s="189"/>
      <c r="J11" s="189"/>
      <c r="K11" s="602">
        <v>0</v>
      </c>
      <c r="L11" s="189"/>
      <c r="M11" s="189"/>
      <c r="N11" s="190">
        <f t="shared" si="1"/>
        <v>0</v>
      </c>
    </row>
    <row r="12" spans="1:14" ht="13.8">
      <c r="A12" s="185">
        <v>1.5</v>
      </c>
      <c r="B12" s="191" t="s">
        <v>253</v>
      </c>
      <c r="C12" s="602">
        <v>0</v>
      </c>
      <c r="D12" s="192">
        <v>0.14000000000000001</v>
      </c>
      <c r="E12" s="188">
        <f>C12*D12</f>
        <v>0</v>
      </c>
      <c r="F12" s="189"/>
      <c r="G12" s="189"/>
      <c r="H12" s="189"/>
      <c r="I12" s="189"/>
      <c r="J12" s="189"/>
      <c r="K12" s="602">
        <v>0</v>
      </c>
      <c r="L12" s="189"/>
      <c r="M12" s="189"/>
      <c r="N12" s="190">
        <f t="shared" si="1"/>
        <v>0</v>
      </c>
    </row>
    <row r="13" spans="1:14" ht="13.8">
      <c r="A13" s="185">
        <v>1.6</v>
      </c>
      <c r="B13" s="193" t="s">
        <v>252</v>
      </c>
      <c r="C13" s="602">
        <v>0</v>
      </c>
      <c r="D13" s="194"/>
      <c r="E13" s="189"/>
      <c r="F13" s="189"/>
      <c r="G13" s="189"/>
      <c r="H13" s="189"/>
      <c r="I13" s="189"/>
      <c r="J13" s="189"/>
      <c r="K13" s="602">
        <v>0</v>
      </c>
      <c r="L13" s="189"/>
      <c r="M13" s="189"/>
      <c r="N13" s="190">
        <f>SUMPRODUCT($F$6:$M$6,F13:M13)</f>
        <v>0</v>
      </c>
    </row>
    <row r="14" spans="1:14" ht="13.8">
      <c r="A14" s="185">
        <v>2</v>
      </c>
      <c r="B14" s="195" t="s">
        <v>258</v>
      </c>
      <c r="C14" s="187">
        <f>SUM(C15:C20)</f>
        <v>0</v>
      </c>
      <c r="D14" s="180"/>
      <c r="E14" s="188">
        <f t="shared" ref="E14:M14" si="2">SUM(E15:E20)</f>
        <v>0</v>
      </c>
      <c r="F14" s="189">
        <f t="shared" si="2"/>
        <v>0</v>
      </c>
      <c r="G14" s="189">
        <f t="shared" si="2"/>
        <v>0</v>
      </c>
      <c r="H14" s="189">
        <f t="shared" si="2"/>
        <v>0</v>
      </c>
      <c r="I14" s="189">
        <f t="shared" si="2"/>
        <v>0</v>
      </c>
      <c r="J14" s="189">
        <f t="shared" si="2"/>
        <v>0</v>
      </c>
      <c r="K14" s="189">
        <f t="shared" si="2"/>
        <v>0</v>
      </c>
      <c r="L14" s="189">
        <f t="shared" si="2"/>
        <v>0</v>
      </c>
      <c r="M14" s="189">
        <f t="shared" si="2"/>
        <v>0</v>
      </c>
      <c r="N14" s="190">
        <f>SUM(N15:N20)</f>
        <v>0</v>
      </c>
    </row>
    <row r="15" spans="1:14" ht="13.8">
      <c r="A15" s="185">
        <v>2.1</v>
      </c>
      <c r="B15" s="193" t="s">
        <v>257</v>
      </c>
      <c r="C15" s="189"/>
      <c r="D15" s="192">
        <v>5.0000000000000001E-3</v>
      </c>
      <c r="E15" s="188">
        <f>C15*D15</f>
        <v>0</v>
      </c>
      <c r="F15" s="189"/>
      <c r="G15" s="189"/>
      <c r="H15" s="189"/>
      <c r="I15" s="189"/>
      <c r="J15" s="189"/>
      <c r="K15" s="189"/>
      <c r="L15" s="189"/>
      <c r="M15" s="189"/>
      <c r="N15" s="190">
        <f>SUMPRODUCT($F$6:$M$6,F15:M15)</f>
        <v>0</v>
      </c>
    </row>
    <row r="16" spans="1:14" ht="13.8">
      <c r="A16" s="185">
        <v>2.2000000000000002</v>
      </c>
      <c r="B16" s="193" t="s">
        <v>256</v>
      </c>
      <c r="C16" s="189"/>
      <c r="D16" s="192">
        <v>0.01</v>
      </c>
      <c r="E16" s="188">
        <f>C16*D16</f>
        <v>0</v>
      </c>
      <c r="F16" s="189"/>
      <c r="G16" s="189"/>
      <c r="H16" s="189"/>
      <c r="I16" s="189"/>
      <c r="J16" s="189"/>
      <c r="K16" s="189"/>
      <c r="L16" s="189"/>
      <c r="M16" s="189"/>
      <c r="N16" s="190">
        <f t="shared" ref="N16:N20" si="3">SUMPRODUCT($F$6:$M$6,F16:M16)</f>
        <v>0</v>
      </c>
    </row>
    <row r="17" spans="1:14" ht="13.8">
      <c r="A17" s="185">
        <v>2.2999999999999998</v>
      </c>
      <c r="B17" s="193" t="s">
        <v>255</v>
      </c>
      <c r="C17" s="189"/>
      <c r="D17" s="192">
        <v>0.02</v>
      </c>
      <c r="E17" s="188">
        <f>C17*D17</f>
        <v>0</v>
      </c>
      <c r="F17" s="189"/>
      <c r="G17" s="189"/>
      <c r="H17" s="189"/>
      <c r="I17" s="189"/>
      <c r="J17" s="189"/>
      <c r="K17" s="189"/>
      <c r="L17" s="189"/>
      <c r="M17" s="189"/>
      <c r="N17" s="190">
        <f t="shared" si="3"/>
        <v>0</v>
      </c>
    </row>
    <row r="18" spans="1:14" ht="13.8">
      <c r="A18" s="185">
        <v>2.4</v>
      </c>
      <c r="B18" s="193" t="s">
        <v>254</v>
      </c>
      <c r="C18" s="189"/>
      <c r="D18" s="192">
        <v>0.03</v>
      </c>
      <c r="E18" s="188">
        <f>C18*D18</f>
        <v>0</v>
      </c>
      <c r="F18" s="189"/>
      <c r="G18" s="189"/>
      <c r="H18" s="189"/>
      <c r="I18" s="189"/>
      <c r="J18" s="189"/>
      <c r="K18" s="189"/>
      <c r="L18" s="189"/>
      <c r="M18" s="189"/>
      <c r="N18" s="190">
        <f t="shared" si="3"/>
        <v>0</v>
      </c>
    </row>
    <row r="19" spans="1:14" ht="13.8">
      <c r="A19" s="185">
        <v>2.5</v>
      </c>
      <c r="B19" s="193" t="s">
        <v>253</v>
      </c>
      <c r="C19" s="189"/>
      <c r="D19" s="192">
        <v>0.04</v>
      </c>
      <c r="E19" s="188">
        <f>C19*D19</f>
        <v>0</v>
      </c>
      <c r="F19" s="189"/>
      <c r="G19" s="189"/>
      <c r="H19" s="189"/>
      <c r="I19" s="189"/>
      <c r="J19" s="189"/>
      <c r="K19" s="189"/>
      <c r="L19" s="189"/>
      <c r="M19" s="189"/>
      <c r="N19" s="190">
        <f t="shared" si="3"/>
        <v>0</v>
      </c>
    </row>
    <row r="20" spans="1:14" ht="13.8">
      <c r="A20" s="185">
        <v>2.6</v>
      </c>
      <c r="B20" s="193" t="s">
        <v>252</v>
      </c>
      <c r="C20" s="189"/>
      <c r="D20" s="194"/>
      <c r="E20" s="196"/>
      <c r="F20" s="189"/>
      <c r="G20" s="189"/>
      <c r="H20" s="189"/>
      <c r="I20" s="189"/>
      <c r="J20" s="189"/>
      <c r="K20" s="189"/>
      <c r="L20" s="189"/>
      <c r="M20" s="189"/>
      <c r="N20" s="190">
        <f t="shared" si="3"/>
        <v>0</v>
      </c>
    </row>
    <row r="21" spans="1:14" ht="14.4" thickBot="1">
      <c r="A21" s="197"/>
      <c r="B21" s="198" t="s">
        <v>107</v>
      </c>
      <c r="C21" s="173">
        <f>C14+C7</f>
        <v>0</v>
      </c>
      <c r="D21" s="199"/>
      <c r="E21" s="200">
        <f>E14+E7</f>
        <v>0</v>
      </c>
      <c r="F21" s="201">
        <f>F7+F14</f>
        <v>0</v>
      </c>
      <c r="G21" s="201">
        <f t="shared" ref="G21:L21" si="4">G7+G14</f>
        <v>0</v>
      </c>
      <c r="H21" s="201">
        <f t="shared" si="4"/>
        <v>0</v>
      </c>
      <c r="I21" s="201">
        <f t="shared" si="4"/>
        <v>0</v>
      </c>
      <c r="J21" s="201">
        <f t="shared" si="4"/>
        <v>0</v>
      </c>
      <c r="K21" s="201">
        <f t="shared" si="4"/>
        <v>0</v>
      </c>
      <c r="L21" s="201">
        <f t="shared" si="4"/>
        <v>0</v>
      </c>
      <c r="M21" s="201">
        <f>M7+M14</f>
        <v>0</v>
      </c>
      <c r="N21" s="202">
        <f>N14+N7</f>
        <v>0</v>
      </c>
    </row>
    <row r="22" spans="1:14">
      <c r="E22" s="203"/>
      <c r="F22" s="203"/>
      <c r="G22" s="203"/>
      <c r="H22" s="203"/>
      <c r="I22" s="203"/>
      <c r="J22" s="203"/>
      <c r="K22" s="203"/>
      <c r="L22" s="203"/>
      <c r="M22" s="20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scale="43"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55" zoomScaleNormal="55" workbookViewId="0">
      <selection activeCell="C35" sqref="C35:C36"/>
    </sheetView>
  </sheetViews>
  <sheetFormatPr defaultRowHeight="14.4"/>
  <cols>
    <col min="1" max="1" width="11.44140625" customWidth="1"/>
    <col min="2" max="2" width="76.88671875" style="364" customWidth="1"/>
    <col min="3" max="3" width="22.88671875" customWidth="1"/>
  </cols>
  <sheetData>
    <row r="1" spans="1:3">
      <c r="A1" s="2" t="s">
        <v>30</v>
      </c>
      <c r="B1" s="3" t="str">
        <f>'Info '!C2</f>
        <v>JSC "VTB Bank (Georgia)"</v>
      </c>
    </row>
    <row r="2" spans="1:3">
      <c r="A2" s="2" t="s">
        <v>31</v>
      </c>
      <c r="B2" s="430">
        <f>'1. key ratios '!B2</f>
        <v>44834</v>
      </c>
    </row>
    <row r="3" spans="1:3">
      <c r="A3" s="4"/>
      <c r="B3"/>
    </row>
    <row r="4" spans="1:3">
      <c r="A4" s="4" t="s">
        <v>430</v>
      </c>
      <c r="B4" t="s">
        <v>431</v>
      </c>
    </row>
    <row r="5" spans="1:3">
      <c r="A5" s="365" t="s">
        <v>432</v>
      </c>
      <c r="B5" s="366"/>
      <c r="C5" s="367"/>
    </row>
    <row r="6" spans="1:3">
      <c r="A6" s="368">
        <v>1</v>
      </c>
      <c r="B6" s="369" t="s">
        <v>483</v>
      </c>
      <c r="C6" s="370">
        <v>470432061.37667996</v>
      </c>
    </row>
    <row r="7" spans="1:3">
      <c r="A7" s="368">
        <v>2</v>
      </c>
      <c r="B7" s="369" t="s">
        <v>433</v>
      </c>
      <c r="C7" s="370">
        <v>-32645461.789999999</v>
      </c>
    </row>
    <row r="8" spans="1:3" ht="24">
      <c r="A8" s="371">
        <v>3</v>
      </c>
      <c r="B8" s="372" t="s">
        <v>434</v>
      </c>
      <c r="C8" s="370">
        <v>437786599.58667994</v>
      </c>
    </row>
    <row r="9" spans="1:3">
      <c r="A9" s="365" t="s">
        <v>435</v>
      </c>
      <c r="B9" s="366"/>
      <c r="C9" s="373"/>
    </row>
    <row r="10" spans="1:3">
      <c r="A10" s="374">
        <v>4</v>
      </c>
      <c r="B10" s="375" t="s">
        <v>436</v>
      </c>
      <c r="C10" s="370"/>
    </row>
    <row r="11" spans="1:3">
      <c r="A11" s="374">
        <v>5</v>
      </c>
      <c r="B11" s="376" t="s">
        <v>437</v>
      </c>
      <c r="C11" s="370"/>
    </row>
    <row r="12" spans="1:3">
      <c r="A12" s="374" t="s">
        <v>438</v>
      </c>
      <c r="B12" s="376" t="s">
        <v>439</v>
      </c>
      <c r="C12" s="370">
        <v>0</v>
      </c>
    </row>
    <row r="13" spans="1:3" ht="22.8">
      <c r="A13" s="377">
        <v>6</v>
      </c>
      <c r="B13" s="375" t="s">
        <v>440</v>
      </c>
      <c r="C13" s="370"/>
    </row>
    <row r="14" spans="1:3">
      <c r="A14" s="377">
        <v>7</v>
      </c>
      <c r="B14" s="378" t="s">
        <v>441</v>
      </c>
      <c r="C14" s="370"/>
    </row>
    <row r="15" spans="1:3">
      <c r="A15" s="379">
        <v>8</v>
      </c>
      <c r="B15" s="380" t="s">
        <v>442</v>
      </c>
      <c r="C15" s="370"/>
    </row>
    <row r="16" spans="1:3">
      <c r="A16" s="377">
        <v>9</v>
      </c>
      <c r="B16" s="378" t="s">
        <v>443</v>
      </c>
      <c r="C16" s="370"/>
    </row>
    <row r="17" spans="1:3">
      <c r="A17" s="377">
        <v>10</v>
      </c>
      <c r="B17" s="378" t="s">
        <v>444</v>
      </c>
      <c r="C17" s="370"/>
    </row>
    <row r="18" spans="1:3">
      <c r="A18" s="381">
        <v>11</v>
      </c>
      <c r="B18" s="382" t="s">
        <v>445</v>
      </c>
      <c r="C18" s="383">
        <v>0</v>
      </c>
    </row>
    <row r="19" spans="1:3">
      <c r="A19" s="384" t="s">
        <v>446</v>
      </c>
      <c r="B19" s="385"/>
      <c r="C19" s="386"/>
    </row>
    <row r="20" spans="1:3">
      <c r="A20" s="387">
        <v>12</v>
      </c>
      <c r="B20" s="375" t="s">
        <v>447</v>
      </c>
      <c r="C20" s="370"/>
    </row>
    <row r="21" spans="1:3">
      <c r="A21" s="387">
        <v>13</v>
      </c>
      <c r="B21" s="375" t="s">
        <v>448</v>
      </c>
      <c r="C21" s="370"/>
    </row>
    <row r="22" spans="1:3">
      <c r="A22" s="387">
        <v>14</v>
      </c>
      <c r="B22" s="375" t="s">
        <v>449</v>
      </c>
      <c r="C22" s="370"/>
    </row>
    <row r="23" spans="1:3" ht="22.8">
      <c r="A23" s="387" t="s">
        <v>450</v>
      </c>
      <c r="B23" s="375" t="s">
        <v>451</v>
      </c>
      <c r="C23" s="370"/>
    </row>
    <row r="24" spans="1:3">
      <c r="A24" s="387">
        <v>15</v>
      </c>
      <c r="B24" s="375" t="s">
        <v>452</v>
      </c>
      <c r="C24" s="370"/>
    </row>
    <row r="25" spans="1:3">
      <c r="A25" s="387" t="s">
        <v>453</v>
      </c>
      <c r="B25" s="375" t="s">
        <v>454</v>
      </c>
      <c r="C25" s="370"/>
    </row>
    <row r="26" spans="1:3">
      <c r="A26" s="388">
        <v>16</v>
      </c>
      <c r="B26" s="389" t="s">
        <v>455</v>
      </c>
      <c r="C26" s="383">
        <v>0</v>
      </c>
    </row>
    <row r="27" spans="1:3">
      <c r="A27" s="365" t="s">
        <v>456</v>
      </c>
      <c r="B27" s="366"/>
      <c r="C27" s="373"/>
    </row>
    <row r="28" spans="1:3">
      <c r="A28" s="390">
        <v>17</v>
      </c>
      <c r="B28" s="376" t="s">
        <v>457</v>
      </c>
      <c r="C28" s="370">
        <v>41017549.667680003</v>
      </c>
    </row>
    <row r="29" spans="1:3">
      <c r="A29" s="390">
        <v>18</v>
      </c>
      <c r="B29" s="376" t="s">
        <v>458</v>
      </c>
      <c r="C29" s="370">
        <v>-19971092.375360001</v>
      </c>
    </row>
    <row r="30" spans="1:3">
      <c r="A30" s="388">
        <v>19</v>
      </c>
      <c r="B30" s="389" t="s">
        <v>459</v>
      </c>
      <c r="C30" s="383">
        <v>21046457.292320002</v>
      </c>
    </row>
    <row r="31" spans="1:3">
      <c r="A31" s="365" t="s">
        <v>460</v>
      </c>
      <c r="B31" s="366"/>
      <c r="C31" s="373"/>
    </row>
    <row r="32" spans="1:3" ht="22.8">
      <c r="A32" s="390" t="s">
        <v>461</v>
      </c>
      <c r="B32" s="375" t="s">
        <v>462</v>
      </c>
      <c r="C32" s="391"/>
    </row>
    <row r="33" spans="1:3">
      <c r="A33" s="390" t="s">
        <v>463</v>
      </c>
      <c r="B33" s="376" t="s">
        <v>464</v>
      </c>
      <c r="C33" s="391"/>
    </row>
    <row r="34" spans="1:3">
      <c r="A34" s="365" t="s">
        <v>465</v>
      </c>
      <c r="B34" s="366"/>
      <c r="C34" s="373"/>
    </row>
    <row r="35" spans="1:3">
      <c r="A35" s="392">
        <v>20</v>
      </c>
      <c r="B35" s="393" t="s">
        <v>466</v>
      </c>
      <c r="C35" s="383">
        <v>206320756.21000001</v>
      </c>
    </row>
    <row r="36" spans="1:3">
      <c r="A36" s="388">
        <v>21</v>
      </c>
      <c r="B36" s="389" t="s">
        <v>467</v>
      </c>
      <c r="C36" s="383">
        <v>458833056.87899995</v>
      </c>
    </row>
    <row r="37" spans="1:3">
      <c r="A37" s="365" t="s">
        <v>468</v>
      </c>
      <c r="B37" s="366"/>
      <c r="C37" s="373"/>
    </row>
    <row r="38" spans="1:3">
      <c r="A38" s="388">
        <v>22</v>
      </c>
      <c r="B38" s="389" t="s">
        <v>468</v>
      </c>
      <c r="C38" s="603">
        <f t="shared" ref="C38" si="0">C35/C36</f>
        <v>0.44966410574992505</v>
      </c>
    </row>
    <row r="39" spans="1:3">
      <c r="A39" s="365" t="s">
        <v>469</v>
      </c>
      <c r="B39" s="366"/>
      <c r="C39" s="373"/>
    </row>
    <row r="40" spans="1:3">
      <c r="A40" s="394" t="s">
        <v>470</v>
      </c>
      <c r="B40" s="375" t="s">
        <v>471</v>
      </c>
      <c r="C40" s="391"/>
    </row>
    <row r="41" spans="1:3" ht="22.8">
      <c r="A41" s="395" t="s">
        <v>472</v>
      </c>
      <c r="B41" s="369" t="s">
        <v>473</v>
      </c>
      <c r="C41" s="391"/>
    </row>
    <row r="43" spans="1:3">
      <c r="B43" s="364" t="s">
        <v>484</v>
      </c>
    </row>
  </sheetData>
  <pageMargins left="0.7" right="0.7" top="0.75" bottom="0.75" header="0.3" footer="0.3"/>
  <pageSetup scale="81"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60" zoomScaleNormal="60" workbookViewId="0">
      <pane xSplit="2" ySplit="6" topLeftCell="C7" activePane="bottomRight" state="frozen"/>
      <selection activeCell="B3" sqref="B3"/>
      <selection pane="topRight" activeCell="B3" sqref="B3"/>
      <selection pane="bottomLeft" activeCell="B3" sqref="B3"/>
      <selection pane="bottomRight" activeCell="C23" sqref="C23:G36"/>
    </sheetView>
  </sheetViews>
  <sheetFormatPr defaultRowHeight="14.4"/>
  <cols>
    <col min="1" max="1" width="8.6640625" style="282"/>
    <col min="2" max="2" width="82.5546875" style="438" customWidth="1"/>
    <col min="3" max="7" width="17.5546875" style="282" customWidth="1"/>
    <col min="9" max="9" width="12.5546875" bestFit="1" customWidth="1"/>
  </cols>
  <sheetData>
    <row r="1" spans="1:7">
      <c r="A1" s="282" t="s">
        <v>30</v>
      </c>
      <c r="B1" s="3" t="str">
        <f>'Info '!C2</f>
        <v>JSC "VTB Bank (Georgia)"</v>
      </c>
    </row>
    <row r="2" spans="1:7">
      <c r="A2" s="282" t="s">
        <v>31</v>
      </c>
      <c r="B2" s="430">
        <f>'1. key ratios '!B2</f>
        <v>44834</v>
      </c>
    </row>
    <row r="4" spans="1:7" ht="15" thickBot="1">
      <c r="A4" s="282" t="s">
        <v>534</v>
      </c>
      <c r="B4" s="439" t="s">
        <v>495</v>
      </c>
    </row>
    <row r="5" spans="1:7">
      <c r="A5" s="440"/>
      <c r="B5" s="441"/>
      <c r="C5" s="743" t="s">
        <v>496</v>
      </c>
      <c r="D5" s="743"/>
      <c r="E5" s="743"/>
      <c r="F5" s="743"/>
      <c r="G5" s="744" t="s">
        <v>497</v>
      </c>
    </row>
    <row r="6" spans="1:7">
      <c r="A6" s="442"/>
      <c r="B6" s="443"/>
      <c r="C6" s="444" t="s">
        <v>498</v>
      </c>
      <c r="D6" s="445" t="s">
        <v>499</v>
      </c>
      <c r="E6" s="445" t="s">
        <v>500</v>
      </c>
      <c r="F6" s="445" t="s">
        <v>501</v>
      </c>
      <c r="G6" s="745"/>
    </row>
    <row r="7" spans="1:7">
      <c r="A7" s="446"/>
      <c r="B7" s="447" t="s">
        <v>502</v>
      </c>
      <c r="C7" s="448"/>
      <c r="D7" s="448"/>
      <c r="E7" s="448"/>
      <c r="F7" s="448"/>
      <c r="G7" s="449"/>
    </row>
    <row r="8" spans="1:7">
      <c r="A8" s="450">
        <v>1</v>
      </c>
      <c r="B8" s="451" t="s">
        <v>503</v>
      </c>
      <c r="C8" s="452">
        <v>206320756.21000004</v>
      </c>
      <c r="D8" s="452">
        <v>0</v>
      </c>
      <c r="E8" s="452">
        <v>0</v>
      </c>
      <c r="F8" s="452">
        <v>141491804.16152</v>
      </c>
      <c r="G8" s="453">
        <v>347812560.37152004</v>
      </c>
    </row>
    <row r="9" spans="1:7">
      <c r="A9" s="450">
        <v>2</v>
      </c>
      <c r="B9" s="454" t="s">
        <v>504</v>
      </c>
      <c r="C9" s="452">
        <v>206320756.21000004</v>
      </c>
      <c r="D9" s="452"/>
      <c r="E9" s="452"/>
      <c r="F9" s="452">
        <v>124848343.13952</v>
      </c>
      <c r="G9" s="453">
        <v>331169099.34952003</v>
      </c>
    </row>
    <row r="10" spans="1:7" ht="27.6">
      <c r="A10" s="450">
        <v>3</v>
      </c>
      <c r="B10" s="454" t="s">
        <v>505</v>
      </c>
      <c r="C10" s="455"/>
      <c r="D10" s="455"/>
      <c r="E10" s="455"/>
      <c r="F10" s="452">
        <v>16643461.022</v>
      </c>
      <c r="G10" s="453">
        <v>16643461.022</v>
      </c>
    </row>
    <row r="11" spans="1:7" ht="14.4" customHeight="1">
      <c r="A11" s="450">
        <v>4</v>
      </c>
      <c r="B11" s="451" t="s">
        <v>506</v>
      </c>
      <c r="C11" s="452">
        <v>3764283.2800000003</v>
      </c>
      <c r="D11" s="452">
        <v>16098018.54611</v>
      </c>
      <c r="E11" s="452">
        <v>1067930.2538900001</v>
      </c>
      <c r="F11" s="452">
        <v>0</v>
      </c>
      <c r="G11" s="453">
        <v>15030973.710999999</v>
      </c>
    </row>
    <row r="12" spans="1:7">
      <c r="A12" s="450">
        <v>5</v>
      </c>
      <c r="B12" s="454" t="s">
        <v>507</v>
      </c>
      <c r="C12" s="452">
        <v>3612401.58</v>
      </c>
      <c r="D12" s="456">
        <v>6073888.7999999998</v>
      </c>
      <c r="E12" s="452">
        <v>460060</v>
      </c>
      <c r="F12" s="452">
        <v>0</v>
      </c>
      <c r="G12" s="453">
        <v>9639032.8609999977</v>
      </c>
    </row>
    <row r="13" spans="1:7">
      <c r="A13" s="450">
        <v>6</v>
      </c>
      <c r="B13" s="454" t="s">
        <v>508</v>
      </c>
      <c r="C13" s="452">
        <v>151881.69999999998</v>
      </c>
      <c r="D13" s="456">
        <v>10024129.74611</v>
      </c>
      <c r="E13" s="452">
        <v>607870.25389000005</v>
      </c>
      <c r="F13" s="452">
        <v>0</v>
      </c>
      <c r="G13" s="453">
        <v>5391940.8500000006</v>
      </c>
    </row>
    <row r="14" spans="1:7">
      <c r="A14" s="450">
        <v>7</v>
      </c>
      <c r="B14" s="451" t="s">
        <v>509</v>
      </c>
      <c r="C14" s="452">
        <v>20813262.402800005</v>
      </c>
      <c r="D14" s="452">
        <v>9631957.127700001</v>
      </c>
      <c r="E14" s="452">
        <v>1912467.05</v>
      </c>
      <c r="F14" s="452">
        <v>0</v>
      </c>
      <c r="G14" s="453">
        <v>12415995.235000003</v>
      </c>
    </row>
    <row r="15" spans="1:7" ht="41.4">
      <c r="A15" s="450">
        <v>8</v>
      </c>
      <c r="B15" s="454" t="s">
        <v>510</v>
      </c>
      <c r="C15" s="452">
        <v>20453561.370000005</v>
      </c>
      <c r="D15" s="456">
        <v>2465998.87</v>
      </c>
      <c r="E15" s="452">
        <v>1912430.23</v>
      </c>
      <c r="F15" s="452">
        <v>0</v>
      </c>
      <c r="G15" s="453">
        <v>12415995.235000003</v>
      </c>
    </row>
    <row r="16" spans="1:7" ht="27.6">
      <c r="A16" s="450">
        <v>9</v>
      </c>
      <c r="B16" s="454" t="s">
        <v>511</v>
      </c>
      <c r="C16" s="452">
        <v>359701.03279999999</v>
      </c>
      <c r="D16" s="456">
        <v>7165958.2577</v>
      </c>
      <c r="E16" s="452">
        <v>36.82</v>
      </c>
      <c r="F16" s="452">
        <v>0</v>
      </c>
      <c r="G16" s="453">
        <v>0</v>
      </c>
    </row>
    <row r="17" spans="1:9">
      <c r="A17" s="450">
        <v>10</v>
      </c>
      <c r="B17" s="451" t="s">
        <v>512</v>
      </c>
      <c r="C17" s="452"/>
      <c r="D17" s="456"/>
      <c r="E17" s="452"/>
      <c r="F17" s="452"/>
      <c r="G17" s="453">
        <v>0</v>
      </c>
    </row>
    <row r="18" spans="1:9">
      <c r="A18" s="450">
        <v>11</v>
      </c>
      <c r="B18" s="451" t="s">
        <v>513</v>
      </c>
      <c r="C18" s="452">
        <v>26881784.262499999</v>
      </c>
      <c r="D18" s="456">
        <v>2694112.2744400003</v>
      </c>
      <c r="E18" s="452">
        <v>198089.32393999997</v>
      </c>
      <c r="F18" s="452">
        <v>2032856.8104999997</v>
      </c>
      <c r="G18" s="453">
        <v>0</v>
      </c>
    </row>
    <row r="19" spans="1:9">
      <c r="A19" s="450">
        <v>12</v>
      </c>
      <c r="B19" s="454" t="s">
        <v>514</v>
      </c>
      <c r="C19" s="455"/>
      <c r="D19" s="456">
        <v>0</v>
      </c>
      <c r="E19" s="452">
        <v>0</v>
      </c>
      <c r="F19" s="452">
        <v>0</v>
      </c>
      <c r="G19" s="453">
        <v>0</v>
      </c>
    </row>
    <row r="20" spans="1:9">
      <c r="A20" s="450">
        <v>13</v>
      </c>
      <c r="B20" s="454" t="s">
        <v>515</v>
      </c>
      <c r="C20" s="452">
        <v>26881784.262499999</v>
      </c>
      <c r="D20" s="452">
        <v>2694112.2744400003</v>
      </c>
      <c r="E20" s="452">
        <v>198089.32393999997</v>
      </c>
      <c r="F20" s="452">
        <v>2032856.8104999997</v>
      </c>
      <c r="G20" s="453">
        <v>0</v>
      </c>
    </row>
    <row r="21" spans="1:9">
      <c r="A21" s="457">
        <v>14</v>
      </c>
      <c r="B21" s="458" t="s">
        <v>516</v>
      </c>
      <c r="C21" s="455"/>
      <c r="D21" s="455"/>
      <c r="E21" s="455"/>
      <c r="F21" s="455"/>
      <c r="G21" s="648">
        <f>SUM(G8,G11,G14,G17,G18)</f>
        <v>375259529.31752008</v>
      </c>
      <c r="I21" s="676"/>
    </row>
    <row r="22" spans="1:9">
      <c r="A22" s="459"/>
      <c r="B22" s="460" t="s">
        <v>517</v>
      </c>
      <c r="C22" s="461"/>
      <c r="D22" s="462"/>
      <c r="E22" s="461"/>
      <c r="F22" s="461"/>
      <c r="G22" s="463"/>
    </row>
    <row r="23" spans="1:9">
      <c r="A23" s="450">
        <v>15</v>
      </c>
      <c r="B23" s="451" t="s">
        <v>518</v>
      </c>
      <c r="C23" s="464">
        <v>97748320.386800006</v>
      </c>
      <c r="D23" s="465">
        <v>0</v>
      </c>
      <c r="E23" s="464">
        <v>0</v>
      </c>
      <c r="F23" s="464">
        <v>0</v>
      </c>
      <c r="G23" s="453">
        <v>448836.39944499999</v>
      </c>
    </row>
    <row r="24" spans="1:9">
      <c r="A24" s="450">
        <v>16</v>
      </c>
      <c r="B24" s="451" t="s">
        <v>519</v>
      </c>
      <c r="C24" s="452">
        <v>1256894.9942379999</v>
      </c>
      <c r="D24" s="456">
        <v>80806615.755082041</v>
      </c>
      <c r="E24" s="452">
        <v>25360099.186218005</v>
      </c>
      <c r="F24" s="452">
        <v>128367257.37903801</v>
      </c>
      <c r="G24" s="453">
        <v>159574469.34964287</v>
      </c>
    </row>
    <row r="25" spans="1:9">
      <c r="A25" s="450">
        <v>17</v>
      </c>
      <c r="B25" s="454" t="s">
        <v>520</v>
      </c>
      <c r="C25" s="452">
        <v>0</v>
      </c>
      <c r="D25" s="456">
        <v>0</v>
      </c>
      <c r="E25" s="452">
        <v>0</v>
      </c>
      <c r="F25" s="452">
        <v>0</v>
      </c>
      <c r="G25" s="453">
        <v>0</v>
      </c>
    </row>
    <row r="26" spans="1:9" ht="27.6">
      <c r="A26" s="450">
        <v>18</v>
      </c>
      <c r="B26" s="454" t="s">
        <v>521</v>
      </c>
      <c r="C26" s="452">
        <v>1255798.1841</v>
      </c>
      <c r="D26" s="456">
        <v>526594.56090000004</v>
      </c>
      <c r="E26" s="452">
        <v>0</v>
      </c>
      <c r="F26" s="452">
        <v>0</v>
      </c>
      <c r="G26" s="453">
        <v>267358.91174999997</v>
      </c>
    </row>
    <row r="27" spans="1:9">
      <c r="A27" s="450">
        <v>19</v>
      </c>
      <c r="B27" s="454" t="s">
        <v>522</v>
      </c>
      <c r="C27" s="452">
        <v>1096.8101380000001</v>
      </c>
      <c r="D27" s="456">
        <v>79069374.798831046</v>
      </c>
      <c r="E27" s="452">
        <v>24991382.911878005</v>
      </c>
      <c r="F27" s="452">
        <v>121450475.41913301</v>
      </c>
      <c r="G27" s="453">
        <v>154940543.28669459</v>
      </c>
    </row>
    <row r="28" spans="1:9">
      <c r="A28" s="450">
        <v>20</v>
      </c>
      <c r="B28" s="466" t="s">
        <v>523</v>
      </c>
      <c r="C28" s="452">
        <v>0</v>
      </c>
      <c r="D28" s="456">
        <v>0</v>
      </c>
      <c r="E28" s="452">
        <v>0</v>
      </c>
      <c r="F28" s="452">
        <v>0</v>
      </c>
      <c r="G28" s="453">
        <v>0</v>
      </c>
    </row>
    <row r="29" spans="1:9">
      <c r="A29" s="450">
        <v>21</v>
      </c>
      <c r="B29" s="454" t="s">
        <v>524</v>
      </c>
      <c r="C29" s="452">
        <v>0</v>
      </c>
      <c r="D29" s="456">
        <v>566236.39535100001</v>
      </c>
      <c r="E29" s="452">
        <v>368716.27434000018</v>
      </c>
      <c r="F29" s="452">
        <v>6916781.9599049995</v>
      </c>
      <c r="G29" s="453">
        <v>4044362.1511983005</v>
      </c>
    </row>
    <row r="30" spans="1:9">
      <c r="A30" s="450">
        <v>22</v>
      </c>
      <c r="B30" s="466" t="s">
        <v>523</v>
      </c>
      <c r="C30" s="452">
        <v>0</v>
      </c>
      <c r="D30" s="456">
        <v>566236.39535100001</v>
      </c>
      <c r="E30" s="452">
        <v>368716.27434000018</v>
      </c>
      <c r="F30" s="452">
        <v>6916781.9599049995</v>
      </c>
      <c r="G30" s="453">
        <v>4044362.1511983005</v>
      </c>
    </row>
    <row r="31" spans="1:9">
      <c r="A31" s="450">
        <v>23</v>
      </c>
      <c r="B31" s="454" t="s">
        <v>525</v>
      </c>
      <c r="C31" s="452">
        <v>0</v>
      </c>
      <c r="D31" s="456">
        <v>644410</v>
      </c>
      <c r="E31" s="452">
        <v>0</v>
      </c>
      <c r="F31" s="452">
        <v>0</v>
      </c>
      <c r="G31" s="453">
        <v>322205</v>
      </c>
    </row>
    <row r="32" spans="1:9">
      <c r="A32" s="450">
        <v>24</v>
      </c>
      <c r="B32" s="451" t="s">
        <v>526</v>
      </c>
      <c r="C32" s="452">
        <v>0</v>
      </c>
      <c r="D32" s="456">
        <v>0</v>
      </c>
      <c r="E32" s="452">
        <v>0</v>
      </c>
      <c r="F32" s="452">
        <v>0</v>
      </c>
      <c r="G32" s="453">
        <v>0</v>
      </c>
    </row>
    <row r="33" spans="1:9">
      <c r="A33" s="450">
        <v>25</v>
      </c>
      <c r="B33" s="451" t="s">
        <v>527</v>
      </c>
      <c r="C33" s="452">
        <v>56077108.433300018</v>
      </c>
      <c r="D33" s="452">
        <v>25724527.437220998</v>
      </c>
      <c r="E33" s="452">
        <v>2937068.6623100005</v>
      </c>
      <c r="F33" s="452">
        <v>26930905.967960995</v>
      </c>
      <c r="G33" s="453">
        <v>97746016.437601805</v>
      </c>
    </row>
    <row r="34" spans="1:9">
      <c r="A34" s="450">
        <v>26</v>
      </c>
      <c r="B34" s="454" t="s">
        <v>528</v>
      </c>
      <c r="C34" s="455"/>
      <c r="D34" s="456">
        <v>0</v>
      </c>
      <c r="E34" s="452">
        <v>0</v>
      </c>
      <c r="F34" s="452">
        <v>0</v>
      </c>
      <c r="G34" s="453">
        <v>0</v>
      </c>
    </row>
    <row r="35" spans="1:9">
      <c r="A35" s="450">
        <v>27</v>
      </c>
      <c r="B35" s="454" t="s">
        <v>529</v>
      </c>
      <c r="C35" s="452">
        <v>56077108.433300018</v>
      </c>
      <c r="D35" s="456">
        <v>25724527.437220998</v>
      </c>
      <c r="E35" s="452">
        <v>2937068.6623100005</v>
      </c>
      <c r="F35" s="452">
        <v>26930905.967960995</v>
      </c>
      <c r="G35" s="453">
        <v>97746016.437601805</v>
      </c>
    </row>
    <row r="36" spans="1:9">
      <c r="A36" s="450">
        <v>28</v>
      </c>
      <c r="B36" s="451" t="s">
        <v>530</v>
      </c>
      <c r="C36" s="452">
        <v>0</v>
      </c>
      <c r="D36" s="456">
        <v>8265228.4456199994</v>
      </c>
      <c r="E36" s="452">
        <v>8914449.8948800005</v>
      </c>
      <c r="F36" s="452">
        <v>24086646.500669997</v>
      </c>
      <c r="G36" s="453">
        <v>3201064.5382015002</v>
      </c>
    </row>
    <row r="37" spans="1:9">
      <c r="A37" s="457">
        <v>29</v>
      </c>
      <c r="B37" s="458" t="s">
        <v>531</v>
      </c>
      <c r="C37" s="455"/>
      <c r="D37" s="455"/>
      <c r="E37" s="455"/>
      <c r="F37" s="455"/>
      <c r="G37" s="648">
        <f>SUM(G23:G24,G32:G33,G36)</f>
        <v>260970386.72489119</v>
      </c>
      <c r="I37" s="676"/>
    </row>
    <row r="38" spans="1:9">
      <c r="A38" s="446"/>
      <c r="B38" s="467"/>
      <c r="C38" s="468"/>
      <c r="D38" s="468"/>
      <c r="E38" s="468"/>
      <c r="F38" s="468"/>
      <c r="G38" s="469"/>
    </row>
    <row r="39" spans="1:9" ht="15" thickBot="1">
      <c r="A39" s="470">
        <v>30</v>
      </c>
      <c r="B39" s="471" t="s">
        <v>532</v>
      </c>
      <c r="C39" s="323"/>
      <c r="D39" s="324"/>
      <c r="E39" s="324"/>
      <c r="F39" s="325"/>
      <c r="G39" s="472">
        <f>IFERROR(G21/G37,0)</f>
        <v>1.4379391241547641</v>
      </c>
    </row>
    <row r="42" spans="1:9" ht="41.4">
      <c r="B42" s="438" t="s">
        <v>533</v>
      </c>
    </row>
  </sheetData>
  <mergeCells count="2">
    <mergeCell ref="C5:F5"/>
    <mergeCell ref="G5:G6"/>
  </mergeCells>
  <pageMargins left="0.7" right="0.7" top="0.75" bottom="0.75" header="0.3" footer="0.3"/>
  <pageSetup scale="68"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80" zoomScaleNormal="80" workbookViewId="0">
      <pane xSplit="1" ySplit="5" topLeftCell="B6" activePane="bottomRight" state="frozen"/>
      <selection activeCell="B9" sqref="B9"/>
      <selection pane="topRight" activeCell="B9" sqref="B9"/>
      <selection pane="bottomLeft" activeCell="B9" sqref="B9"/>
      <selection pane="bottomRight" activeCell="C8" sqref="C8:G48"/>
    </sheetView>
  </sheetViews>
  <sheetFormatPr defaultColWidth="9.109375" defaultRowHeight="13.8"/>
  <cols>
    <col min="1" max="1" width="9.5546875" style="3" bestFit="1" customWidth="1"/>
    <col min="2" max="2" width="86" style="3" customWidth="1"/>
    <col min="3" max="3" width="14.33203125" style="3" bestFit="1" customWidth="1"/>
    <col min="4" max="7" width="14.33203125" style="4" bestFit="1" customWidth="1"/>
    <col min="8" max="13" width="6.6640625" style="5" customWidth="1"/>
    <col min="14" max="16384" width="9.109375" style="5"/>
  </cols>
  <sheetData>
    <row r="1" spans="1:8">
      <c r="A1" s="2" t="s">
        <v>30</v>
      </c>
      <c r="B1" s="3" t="str">
        <f>'Info '!C2</f>
        <v>JSC "VTB Bank (Georgia)"</v>
      </c>
    </row>
    <row r="2" spans="1:8">
      <c r="A2" s="2" t="s">
        <v>31</v>
      </c>
      <c r="B2" s="430">
        <f>'Info '!D2</f>
        <v>44834</v>
      </c>
      <c r="C2" s="6"/>
      <c r="D2" s="7"/>
      <c r="E2" s="7"/>
      <c r="F2" s="7"/>
      <c r="G2" s="7"/>
      <c r="H2" s="8"/>
    </row>
    <row r="3" spans="1:8">
      <c r="A3" s="2"/>
      <c r="B3" s="6"/>
      <c r="C3" s="6"/>
      <c r="D3" s="7"/>
      <c r="E3" s="7"/>
      <c r="F3" s="7"/>
      <c r="G3" s="7"/>
      <c r="H3" s="8"/>
    </row>
    <row r="4" spans="1:8" ht="14.4" thickBot="1">
      <c r="A4" s="9" t="s">
        <v>138</v>
      </c>
      <c r="B4" s="10" t="s">
        <v>137</v>
      </c>
      <c r="C4" s="10"/>
      <c r="D4" s="10"/>
      <c r="E4" s="10"/>
      <c r="F4" s="10"/>
      <c r="G4" s="10"/>
      <c r="H4" s="8"/>
    </row>
    <row r="5" spans="1:8">
      <c r="A5" s="11" t="s">
        <v>6</v>
      </c>
      <c r="B5" s="12"/>
      <c r="C5" s="428" t="str">
        <f>INT((MONTH($B$2))/3)&amp;"Q"&amp;"-"&amp;YEAR($B$2)</f>
        <v>3Q-2022</v>
      </c>
      <c r="D5" s="428" t="str">
        <f>IF(INT(MONTH($B$2))=3, "4"&amp;"Q"&amp;"-"&amp;YEAR($B$2)-1, IF(INT(MONTH($B$2))=6, "1"&amp;"Q"&amp;"-"&amp;YEAR($B$2), IF(INT(MONTH($B$2))=9, "2"&amp;"Q"&amp;"-"&amp;YEAR($B$2),IF(INT(MONTH($B$2))=12, "3"&amp;"Q"&amp;"-"&amp;YEAR($B$2), 0))))</f>
        <v>2Q-2022</v>
      </c>
      <c r="E5" s="428" t="str">
        <f>IF(INT(MONTH($B$2))=3, "3"&amp;"Q"&amp;"-"&amp;YEAR($B$2)-1, IF(INT(MONTH($B$2))=6, "4"&amp;"Q"&amp;"-"&amp;YEAR($B$2)-1, IF(INT(MONTH($B$2))=9, "1"&amp;"Q"&amp;"-"&amp;YEAR($B$2),IF(INT(MONTH($B$2))=12, "2"&amp;"Q"&amp;"-"&amp;YEAR($B$2), 0))))</f>
        <v>1Q-2022</v>
      </c>
      <c r="F5" s="428" t="str">
        <f>IF(INT(MONTH($B$2))=3, "2"&amp;"Q"&amp;"-"&amp;YEAR($B$2)-1, IF(INT(MONTH($B$2))=6, "3"&amp;"Q"&amp;"-"&amp;YEAR($B$2)-1, IF(INT(MONTH($B$2))=9, "4"&amp;"Q"&amp;"-"&amp;YEAR($B$2)-1,IF(INT(MONTH($B$2))=12, "1"&amp;"Q"&amp;"-"&amp;YEAR($B$2), 0))))</f>
        <v>4Q-2021</v>
      </c>
      <c r="G5" s="429" t="str">
        <f>IF(INT(MONTH($B$2))=3, "1"&amp;"Q"&amp;"-"&amp;YEAR($B$2)-1, IF(INT(MONTH($B$2))=6, "2"&amp;"Q"&amp;"-"&amp;YEAR($B$2)-1, IF(INT(MONTH($B$2))=9, "3"&amp;"Q"&amp;"-"&amp;YEAR($B$2)-1,IF(INT(MONTH($B$2))=12, "4"&amp;"Q"&amp;"-"&amp;YEAR($B$2)-1, 0))))</f>
        <v>3Q-2021</v>
      </c>
    </row>
    <row r="6" spans="1:8">
      <c r="B6" s="222" t="s">
        <v>136</v>
      </c>
      <c r="C6" s="432"/>
      <c r="D6" s="432"/>
      <c r="E6" s="432"/>
      <c r="F6" s="432"/>
      <c r="G6" s="433"/>
    </row>
    <row r="7" spans="1:8">
      <c r="A7" s="13"/>
      <c r="B7" s="223" t="s">
        <v>134</v>
      </c>
      <c r="C7" s="432"/>
      <c r="D7" s="432"/>
      <c r="E7" s="432"/>
      <c r="F7" s="432"/>
      <c r="G7" s="433"/>
    </row>
    <row r="8" spans="1:8">
      <c r="A8" s="434">
        <v>1</v>
      </c>
      <c r="B8" s="14" t="s">
        <v>485</v>
      </c>
      <c r="C8" s="654">
        <v>123068356.21000001</v>
      </c>
      <c r="D8" s="654">
        <v>97550117.25999999</v>
      </c>
      <c r="E8" s="654">
        <v>197758571.21000001</v>
      </c>
      <c r="F8" s="655">
        <v>213542927.88999999</v>
      </c>
      <c r="G8" s="656">
        <v>209721421.75</v>
      </c>
    </row>
    <row r="9" spans="1:8">
      <c r="A9" s="434">
        <v>2</v>
      </c>
      <c r="B9" s="14" t="s">
        <v>486</v>
      </c>
      <c r="C9" s="654">
        <v>206320756.21000001</v>
      </c>
      <c r="D9" s="654">
        <v>193618817.25999999</v>
      </c>
      <c r="E9" s="654">
        <v>260272671.21000001</v>
      </c>
      <c r="F9" s="655">
        <v>284057227.88999999</v>
      </c>
      <c r="G9" s="656">
        <v>222598621.75</v>
      </c>
    </row>
    <row r="10" spans="1:8">
      <c r="A10" s="434">
        <v>3</v>
      </c>
      <c r="B10" s="14" t="s">
        <v>243</v>
      </c>
      <c r="C10" s="654">
        <v>335597489.98915482</v>
      </c>
      <c r="D10" s="654">
        <v>351715872.50590324</v>
      </c>
      <c r="E10" s="654">
        <v>365701071.6205008</v>
      </c>
      <c r="F10" s="655">
        <v>418561315.12311542</v>
      </c>
      <c r="G10" s="656">
        <v>322293617.32583743</v>
      </c>
    </row>
    <row r="11" spans="1:8">
      <c r="A11" s="434">
        <v>4</v>
      </c>
      <c r="B11" s="14" t="s">
        <v>488</v>
      </c>
      <c r="C11" s="654">
        <v>78866578.923875332</v>
      </c>
      <c r="D11" s="654">
        <v>83391364.626940504</v>
      </c>
      <c r="E11" s="654">
        <v>91944550.403344125</v>
      </c>
      <c r="F11" s="655">
        <v>196083037.99368137</v>
      </c>
      <c r="G11" s="656">
        <v>128366649.34787115</v>
      </c>
    </row>
    <row r="12" spans="1:8">
      <c r="A12" s="434">
        <v>5</v>
      </c>
      <c r="B12" s="14" t="s">
        <v>489</v>
      </c>
      <c r="C12" s="654">
        <v>99184694.542334527</v>
      </c>
      <c r="D12" s="654">
        <v>104972620.19246118</v>
      </c>
      <c r="E12" s="654">
        <v>115707018.95688154</v>
      </c>
      <c r="F12" s="655">
        <v>244837373.2587193</v>
      </c>
      <c r="G12" s="656">
        <v>171193808.84873107</v>
      </c>
    </row>
    <row r="13" spans="1:8">
      <c r="A13" s="434">
        <v>6</v>
      </c>
      <c r="B13" s="14" t="s">
        <v>487</v>
      </c>
      <c r="C13" s="654">
        <v>151075860.5501211</v>
      </c>
      <c r="D13" s="654">
        <v>159874396.44267264</v>
      </c>
      <c r="E13" s="654">
        <v>176030767.19531107</v>
      </c>
      <c r="F13" s="655">
        <v>405081980.88216537</v>
      </c>
      <c r="G13" s="656">
        <v>281717633.72788191</v>
      </c>
    </row>
    <row r="14" spans="1:8">
      <c r="A14" s="13"/>
      <c r="B14" s="222" t="s">
        <v>491</v>
      </c>
      <c r="C14" s="310"/>
      <c r="D14" s="310"/>
      <c r="E14" s="310"/>
      <c r="F14" s="310"/>
      <c r="G14" s="617"/>
    </row>
    <row r="15" spans="1:8" ht="15" customHeight="1">
      <c r="A15" s="434">
        <v>7</v>
      </c>
      <c r="B15" s="14" t="s">
        <v>490</v>
      </c>
      <c r="C15" s="657">
        <v>720058855.16812253</v>
      </c>
      <c r="D15" s="657">
        <v>750031042.29229617</v>
      </c>
      <c r="E15" s="657">
        <v>831027869.56018901</v>
      </c>
      <c r="F15" s="655">
        <v>2007149129.51177</v>
      </c>
      <c r="G15" s="656">
        <v>1945990533.6706531</v>
      </c>
    </row>
    <row r="16" spans="1:8">
      <c r="A16" s="13"/>
      <c r="B16" s="222" t="s">
        <v>492</v>
      </c>
      <c r="C16" s="310"/>
      <c r="D16" s="310"/>
      <c r="E16" s="310"/>
      <c r="F16" s="310"/>
      <c r="G16" s="617"/>
    </row>
    <row r="17" spans="1:7" s="15" customFormat="1">
      <c r="A17" s="434"/>
      <c r="B17" s="223" t="s">
        <v>476</v>
      </c>
      <c r="C17" s="310"/>
      <c r="D17" s="310"/>
      <c r="E17" s="310"/>
      <c r="F17" s="310"/>
      <c r="G17" s="617"/>
    </row>
    <row r="18" spans="1:7">
      <c r="A18" s="11">
        <v>8</v>
      </c>
      <c r="B18" s="14" t="s">
        <v>485</v>
      </c>
      <c r="C18" s="658">
        <v>0.17091430141674385</v>
      </c>
      <c r="D18" s="658">
        <v>0.13547519978380596</v>
      </c>
      <c r="E18" s="658">
        <v>0.23796863914402921</v>
      </c>
      <c r="F18" s="658">
        <v>0.10639116184752219</v>
      </c>
      <c r="G18" s="659">
        <v>0.1077710390267983</v>
      </c>
    </row>
    <row r="19" spans="1:7" ht="15" customHeight="1">
      <c r="A19" s="11">
        <v>9</v>
      </c>
      <c r="B19" s="14" t="s">
        <v>486</v>
      </c>
      <c r="C19" s="658">
        <v>0.28653318368236347</v>
      </c>
      <c r="D19" s="658">
        <v>0.26889304377041934</v>
      </c>
      <c r="E19" s="658">
        <v>0.31319367345375076</v>
      </c>
      <c r="F19" s="658">
        <v>0.14152273177583752</v>
      </c>
      <c r="G19" s="659">
        <v>0.11438833740373859</v>
      </c>
    </row>
    <row r="20" spans="1:7">
      <c r="A20" s="11">
        <v>10</v>
      </c>
      <c r="B20" s="14" t="s">
        <v>243</v>
      </c>
      <c r="C20" s="658">
        <v>0.46606952692887588</v>
      </c>
      <c r="D20" s="658">
        <v>0.48845433950504374</v>
      </c>
      <c r="E20" s="658">
        <v>0.44005873330583184</v>
      </c>
      <c r="F20" s="658">
        <v>0.20853523486066458</v>
      </c>
      <c r="G20" s="659">
        <v>0.1656193140456374</v>
      </c>
    </row>
    <row r="21" spans="1:7">
      <c r="A21" s="11">
        <v>11</v>
      </c>
      <c r="B21" s="14" t="s">
        <v>488</v>
      </c>
      <c r="C21" s="658">
        <v>0.10952796199619157</v>
      </c>
      <c r="D21" s="658">
        <v>0.11581187291623532</v>
      </c>
      <c r="E21" s="658">
        <v>0.11063955105621742</v>
      </c>
      <c r="F21" s="658">
        <v>9.769231150322033E-2</v>
      </c>
      <c r="G21" s="659">
        <v>6.5964683345986111E-2</v>
      </c>
    </row>
    <row r="22" spans="1:7">
      <c r="A22" s="11">
        <v>12</v>
      </c>
      <c r="B22" s="14" t="s">
        <v>489</v>
      </c>
      <c r="C22" s="658">
        <v>0.1377452604470456</v>
      </c>
      <c r="D22" s="658">
        <v>0.14578338900915497</v>
      </c>
      <c r="E22" s="658">
        <v>0.13923362042974324</v>
      </c>
      <c r="F22" s="658">
        <v>0.12198265174161468</v>
      </c>
      <c r="G22" s="659">
        <v>8.7972580486203211E-2</v>
      </c>
    </row>
    <row r="23" spans="1:7">
      <c r="A23" s="11">
        <v>13</v>
      </c>
      <c r="B23" s="14" t="s">
        <v>487</v>
      </c>
      <c r="C23" s="658">
        <v>0.20981043350247702</v>
      </c>
      <c r="D23" s="658">
        <v>0.22202962340535964</v>
      </c>
      <c r="E23" s="658">
        <v>0.21182294077390343</v>
      </c>
      <c r="F23" s="658">
        <v>0.20181957330729069</v>
      </c>
      <c r="G23" s="659">
        <v>0.14476824468230476</v>
      </c>
    </row>
    <row r="24" spans="1:7">
      <c r="A24" s="13"/>
      <c r="B24" s="222" t="s">
        <v>133</v>
      </c>
      <c r="C24" s="577"/>
      <c r="D24" s="577"/>
      <c r="E24" s="577"/>
      <c r="F24" s="577"/>
      <c r="G24" s="578"/>
    </row>
    <row r="25" spans="1:7" ht="15" customHeight="1">
      <c r="A25" s="435">
        <v>14</v>
      </c>
      <c r="B25" s="14" t="s">
        <v>132</v>
      </c>
      <c r="C25" s="660">
        <v>7.7634809308243305E-2</v>
      </c>
      <c r="D25" s="660">
        <v>8.4395159284060689E-2</v>
      </c>
      <c r="E25" s="660">
        <v>9.9097397498722775E-2</v>
      </c>
      <c r="F25" s="660">
        <v>8.4623656605720549E-2</v>
      </c>
      <c r="G25" s="661">
        <v>8.2731848469545621E-2</v>
      </c>
    </row>
    <row r="26" spans="1:7">
      <c r="A26" s="435">
        <v>15</v>
      </c>
      <c r="B26" s="14" t="s">
        <v>131</v>
      </c>
      <c r="C26" s="660">
        <v>3.3402212845211866E-2</v>
      </c>
      <c r="D26" s="660">
        <v>3.4836944085148112E-2</v>
      </c>
      <c r="E26" s="660">
        <v>3.9403538505869008E-2</v>
      </c>
      <c r="F26" s="660">
        <v>4.6283344568689939E-2</v>
      </c>
      <c r="G26" s="661">
        <v>4.6164917716603963E-2</v>
      </c>
    </row>
    <row r="27" spans="1:7">
      <c r="A27" s="435">
        <v>16</v>
      </c>
      <c r="B27" s="14" t="s">
        <v>130</v>
      </c>
      <c r="C27" s="660">
        <v>-0.13130846296029966</v>
      </c>
      <c r="D27" s="660">
        <v>-0.15649794619329424</v>
      </c>
      <c r="E27" s="660">
        <v>-0.2100187685797632</v>
      </c>
      <c r="F27" s="660">
        <v>2.4110914148929661E-2</v>
      </c>
      <c r="G27" s="661">
        <v>2.7115893841948138E-2</v>
      </c>
    </row>
    <row r="28" spans="1:7">
      <c r="A28" s="435">
        <v>17</v>
      </c>
      <c r="B28" s="14" t="s">
        <v>129</v>
      </c>
      <c r="C28" s="660">
        <v>4.4232596463031432E-2</v>
      </c>
      <c r="D28" s="660">
        <v>4.9558215198912577E-2</v>
      </c>
      <c r="E28" s="660">
        <v>5.9693858992853767E-2</v>
      </c>
      <c r="F28" s="660">
        <v>3.8116281570470166E-2</v>
      </c>
      <c r="G28" s="661">
        <v>3.6566930752941651E-2</v>
      </c>
    </row>
    <row r="29" spans="1:7">
      <c r="A29" s="435">
        <v>18</v>
      </c>
      <c r="B29" s="14" t="s">
        <v>269</v>
      </c>
      <c r="C29" s="660">
        <v>-0.10992833803176086</v>
      </c>
      <c r="D29" s="660">
        <v>-0.15465787943188825</v>
      </c>
      <c r="E29" s="660">
        <v>-5.64075665483251E-2</v>
      </c>
      <c r="F29" s="660">
        <v>1.8011498217913709E-2</v>
      </c>
      <c r="G29" s="661">
        <v>2.0797156085889952E-2</v>
      </c>
    </row>
    <row r="30" spans="1:7">
      <c r="A30" s="435">
        <v>19</v>
      </c>
      <c r="B30" s="14" t="s">
        <v>270</v>
      </c>
      <c r="C30" s="660">
        <v>-0.38465596238470484</v>
      </c>
      <c r="D30" s="660">
        <v>-0.63465599921697247</v>
      </c>
      <c r="E30" s="660">
        <v>-0.30698112402107558</v>
      </c>
      <c r="F30" s="660">
        <v>0.16337826854708234</v>
      </c>
      <c r="G30" s="661">
        <v>0.1988438430128053</v>
      </c>
    </row>
    <row r="31" spans="1:7">
      <c r="A31" s="13"/>
      <c r="B31" s="222" t="s">
        <v>349</v>
      </c>
      <c r="C31" s="577"/>
      <c r="D31" s="577"/>
      <c r="E31" s="577"/>
      <c r="F31" s="577"/>
      <c r="G31" s="578"/>
    </row>
    <row r="32" spans="1:7">
      <c r="A32" s="435">
        <v>20</v>
      </c>
      <c r="B32" s="14" t="s">
        <v>128</v>
      </c>
      <c r="C32" s="660">
        <v>9.9947136602163519E-2</v>
      </c>
      <c r="D32" s="660">
        <v>9.5758209827775109E-2</v>
      </c>
      <c r="E32" s="660">
        <v>0.10667320006279053</v>
      </c>
      <c r="F32" s="660">
        <v>7.4066826461870586E-2</v>
      </c>
      <c r="G32" s="661">
        <v>7.1179594462969939E-2</v>
      </c>
    </row>
    <row r="33" spans="1:7" ht="15" customHeight="1">
      <c r="A33" s="435">
        <v>21</v>
      </c>
      <c r="B33" s="14" t="s">
        <v>127</v>
      </c>
      <c r="C33" s="660">
        <v>6.1807935696612401E-2</v>
      </c>
      <c r="D33" s="660">
        <v>6.0275134930636284E-2</v>
      </c>
      <c r="E33" s="660">
        <v>6.3363512498074342E-2</v>
      </c>
      <c r="F33" s="660">
        <v>6.6006677320015084E-2</v>
      </c>
      <c r="G33" s="661">
        <v>7.3505392712674353E-2</v>
      </c>
    </row>
    <row r="34" spans="1:7">
      <c r="A34" s="435">
        <v>22</v>
      </c>
      <c r="B34" s="14" t="s">
        <v>126</v>
      </c>
      <c r="C34" s="660">
        <v>0.56487382793667418</v>
      </c>
      <c r="D34" s="660">
        <v>0.60460694583327945</v>
      </c>
      <c r="E34" s="660">
        <v>0.61604556522452203</v>
      </c>
      <c r="F34" s="660">
        <v>0.42399589135120613</v>
      </c>
      <c r="G34" s="661">
        <v>0.41426777140714177</v>
      </c>
    </row>
    <row r="35" spans="1:7" ht="15" customHeight="1">
      <c r="A35" s="435">
        <v>23</v>
      </c>
      <c r="B35" s="14" t="s">
        <v>125</v>
      </c>
      <c r="C35" s="660">
        <v>0.43628267214717148</v>
      </c>
      <c r="D35" s="660">
        <v>0.46545933205483053</v>
      </c>
      <c r="E35" s="660">
        <v>0.48944875380331204</v>
      </c>
      <c r="F35" s="660">
        <v>0.43622191430362067</v>
      </c>
      <c r="G35" s="661">
        <v>0.43860206936939283</v>
      </c>
    </row>
    <row r="36" spans="1:7">
      <c r="A36" s="435">
        <v>24</v>
      </c>
      <c r="B36" s="14" t="s">
        <v>124</v>
      </c>
      <c r="C36" s="660">
        <v>-0.81266548764717739</v>
      </c>
      <c r="D36" s="660">
        <v>-0.79963144119043283</v>
      </c>
      <c r="E36" s="660">
        <v>-0.77664793934325005</v>
      </c>
      <c r="F36" s="660">
        <v>0.10059901604330683</v>
      </c>
      <c r="G36" s="661">
        <v>8.2851065719489789E-2</v>
      </c>
    </row>
    <row r="37" spans="1:7" ht="15" customHeight="1">
      <c r="A37" s="13"/>
      <c r="B37" s="222" t="s">
        <v>350</v>
      </c>
      <c r="C37" s="577"/>
      <c r="D37" s="577"/>
      <c r="E37" s="577"/>
      <c r="F37" s="577"/>
      <c r="G37" s="578"/>
    </row>
    <row r="38" spans="1:7" ht="15" customHeight="1">
      <c r="A38" s="435">
        <v>25</v>
      </c>
      <c r="B38" s="14" t="s">
        <v>123</v>
      </c>
      <c r="C38" s="660">
        <v>0.17769890976607933</v>
      </c>
      <c r="D38" s="660">
        <v>0.13890320034068263</v>
      </c>
      <c r="E38" s="660">
        <v>0.62385938027872301</v>
      </c>
      <c r="F38" s="660">
        <v>0.21613788967762129</v>
      </c>
      <c r="G38" s="661">
        <v>0.21721680605307936</v>
      </c>
    </row>
    <row r="39" spans="1:7" ht="15" customHeight="1">
      <c r="A39" s="435">
        <v>26</v>
      </c>
      <c r="B39" s="14" t="s">
        <v>122</v>
      </c>
      <c r="C39" s="660">
        <v>0.85733926382005543</v>
      </c>
      <c r="D39" s="660">
        <v>0.91980449813592069</v>
      </c>
      <c r="E39" s="660">
        <v>0.86213003164649171</v>
      </c>
      <c r="F39" s="660">
        <v>0.51634865937253704</v>
      </c>
      <c r="G39" s="661">
        <v>0.51599724812451586</v>
      </c>
    </row>
    <row r="40" spans="1:7" ht="15" customHeight="1">
      <c r="A40" s="435">
        <v>27</v>
      </c>
      <c r="B40" s="14" t="s">
        <v>121</v>
      </c>
      <c r="C40" s="660">
        <v>5.2112615909823246E-2</v>
      </c>
      <c r="D40" s="660">
        <v>1.9941291773219919E-2</v>
      </c>
      <c r="E40" s="660">
        <v>2.9844274428294546E-2</v>
      </c>
      <c r="F40" s="660">
        <v>0.29461746959729818</v>
      </c>
      <c r="G40" s="661">
        <v>0.30945352255153885</v>
      </c>
    </row>
    <row r="41" spans="1:7" ht="15" customHeight="1">
      <c r="A41" s="436"/>
      <c r="B41" s="222" t="s">
        <v>393</v>
      </c>
      <c r="C41" s="577"/>
      <c r="D41" s="577"/>
      <c r="E41" s="577"/>
      <c r="F41" s="577"/>
      <c r="G41" s="578"/>
    </row>
    <row r="42" spans="1:7">
      <c r="A42" s="435">
        <v>28</v>
      </c>
      <c r="B42" s="14" t="s">
        <v>376</v>
      </c>
      <c r="C42" s="662">
        <v>94006183.738099992</v>
      </c>
      <c r="D42" s="662">
        <v>72465351.318500012</v>
      </c>
      <c r="E42" s="662">
        <v>60002397.2399</v>
      </c>
      <c r="F42" s="662">
        <v>491165378.5406</v>
      </c>
      <c r="G42" s="663">
        <v>479677908.15499997</v>
      </c>
    </row>
    <row r="43" spans="1:7" ht="15" customHeight="1">
      <c r="A43" s="435">
        <v>29</v>
      </c>
      <c r="B43" s="14" t="s">
        <v>388</v>
      </c>
      <c r="C43" s="662">
        <v>44215640.588050902</v>
      </c>
      <c r="D43" s="662">
        <v>41457514.171200298</v>
      </c>
      <c r="E43" s="662">
        <v>60110687.133380756</v>
      </c>
      <c r="F43" s="662">
        <v>346253740.62839264</v>
      </c>
      <c r="G43" s="663">
        <v>351119376.24543029</v>
      </c>
    </row>
    <row r="44" spans="1:7" ht="15" customHeight="1">
      <c r="A44" s="473">
        <v>30</v>
      </c>
      <c r="B44" s="474" t="s">
        <v>377</v>
      </c>
      <c r="C44" s="660">
        <v>2.1260844010819282</v>
      </c>
      <c r="D44" s="660">
        <v>1.747942508546261</v>
      </c>
      <c r="E44" s="660">
        <v>0.99819849183822384</v>
      </c>
      <c r="F44" s="660">
        <v>1.4185128445088189</v>
      </c>
      <c r="G44" s="661">
        <v>1.3661390985717292</v>
      </c>
    </row>
    <row r="45" spans="1:7" ht="15" customHeight="1">
      <c r="A45" s="473"/>
      <c r="B45" s="222" t="s">
        <v>495</v>
      </c>
      <c r="C45" s="577"/>
      <c r="D45" s="577"/>
      <c r="E45" s="577"/>
      <c r="F45" s="577"/>
      <c r="G45" s="578"/>
    </row>
    <row r="46" spans="1:7" ht="15" customHeight="1">
      <c r="A46" s="473">
        <v>31</v>
      </c>
      <c r="B46" s="474" t="s">
        <v>502</v>
      </c>
      <c r="C46" s="618">
        <v>375259529.31752008</v>
      </c>
      <c r="D46" s="618">
        <v>378929003.44039506</v>
      </c>
      <c r="E46" s="618">
        <v>399105599.50152498</v>
      </c>
      <c r="F46" s="618">
        <v>1412006679.7827301</v>
      </c>
      <c r="G46" s="619">
        <v>1373364971.7683897</v>
      </c>
    </row>
    <row r="47" spans="1:7" ht="15" customHeight="1">
      <c r="A47" s="473">
        <v>32</v>
      </c>
      <c r="B47" s="474" t="s">
        <v>517</v>
      </c>
      <c r="C47" s="618">
        <v>260970387.62678415</v>
      </c>
      <c r="D47" s="618">
        <v>275184712.78868794</v>
      </c>
      <c r="E47" s="618">
        <v>308066326.75466096</v>
      </c>
      <c r="F47" s="618">
        <v>1109557054.566102</v>
      </c>
      <c r="G47" s="619">
        <v>1104800976.2696989</v>
      </c>
    </row>
    <row r="48" spans="1:7" ht="14.4" thickBot="1">
      <c r="A48" s="437">
        <v>33</v>
      </c>
      <c r="B48" s="224" t="s">
        <v>535</v>
      </c>
      <c r="C48" s="579">
        <v>1.4379391191853605</v>
      </c>
      <c r="D48" s="579">
        <v>1.3769987424096901</v>
      </c>
      <c r="E48" s="579">
        <v>1.2955184154851376</v>
      </c>
      <c r="F48" s="579">
        <v>1.272585915228039</v>
      </c>
      <c r="G48" s="580">
        <v>1.2430881228992781</v>
      </c>
    </row>
    <row r="49" spans="1:2">
      <c r="A49" s="16"/>
    </row>
    <row r="50" spans="1:2" ht="39.6">
      <c r="B50" s="301" t="s">
        <v>477</v>
      </c>
    </row>
    <row r="51" spans="1:2" ht="52.8">
      <c r="B51" s="301" t="s">
        <v>392</v>
      </c>
    </row>
    <row r="53" spans="1:2" ht="14.4">
      <c r="B53" s="300"/>
    </row>
  </sheetData>
  <pageMargins left="0.7" right="0.7" top="0.75" bottom="0.75" header="0.3" footer="0.3"/>
  <pageSetup paperSize="9" scale="6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70" zoomScaleNormal="70" workbookViewId="0">
      <selection activeCell="C8" sqref="C8:G21"/>
    </sheetView>
  </sheetViews>
  <sheetFormatPr defaultColWidth="9.109375" defaultRowHeight="12"/>
  <cols>
    <col min="1" max="1" width="11.88671875" style="485" bestFit="1" customWidth="1"/>
    <col min="2" max="2" width="94.6640625" style="485" customWidth="1"/>
    <col min="3" max="3" width="15.5546875" style="485" bestFit="1" customWidth="1"/>
    <col min="4" max="5" width="18.88671875" style="485" bestFit="1" customWidth="1"/>
    <col min="6" max="6" width="19.33203125" style="485" bestFit="1" customWidth="1"/>
    <col min="7" max="7" width="28.6640625" style="485" bestFit="1" customWidth="1"/>
    <col min="8" max="8" width="17.44140625" style="485" bestFit="1" customWidth="1"/>
    <col min="9" max="16384" width="9.109375" style="485"/>
  </cols>
  <sheetData>
    <row r="1" spans="1:8" ht="13.2">
      <c r="A1" s="475" t="s">
        <v>30</v>
      </c>
      <c r="B1" s="3" t="str">
        <f>'Info '!C2</f>
        <v>JSC "VTB Bank (Georgia)"</v>
      </c>
    </row>
    <row r="2" spans="1:8" ht="13.2">
      <c r="A2" s="476" t="s">
        <v>31</v>
      </c>
      <c r="B2" s="512">
        <f>'1. key ratios '!B2</f>
        <v>44834</v>
      </c>
    </row>
    <row r="3" spans="1:8">
      <c r="A3" s="477" t="s">
        <v>542</v>
      </c>
    </row>
    <row r="5" spans="1:8" ht="15" customHeight="1">
      <c r="A5" s="746" t="s">
        <v>543</v>
      </c>
      <c r="B5" s="747"/>
      <c r="C5" s="752" t="s">
        <v>544</v>
      </c>
      <c r="D5" s="753"/>
      <c r="E5" s="753"/>
      <c r="F5" s="753"/>
      <c r="G5" s="753"/>
      <c r="H5" s="754"/>
    </row>
    <row r="6" spans="1:8">
      <c r="A6" s="748"/>
      <c r="B6" s="749"/>
      <c r="C6" s="755"/>
      <c r="D6" s="756"/>
      <c r="E6" s="756"/>
      <c r="F6" s="756"/>
      <c r="G6" s="756"/>
      <c r="H6" s="757"/>
    </row>
    <row r="7" spans="1:8">
      <c r="A7" s="750"/>
      <c r="B7" s="751"/>
      <c r="C7" s="509" t="s">
        <v>545</v>
      </c>
      <c r="D7" s="509" t="s">
        <v>546</v>
      </c>
      <c r="E7" s="509" t="s">
        <v>547</v>
      </c>
      <c r="F7" s="509" t="s">
        <v>548</v>
      </c>
      <c r="G7" s="509" t="s">
        <v>549</v>
      </c>
      <c r="H7" s="509" t="s">
        <v>107</v>
      </c>
    </row>
    <row r="8" spans="1:8">
      <c r="A8" s="479">
        <v>1</v>
      </c>
      <c r="B8" s="478" t="s">
        <v>94</v>
      </c>
      <c r="C8" s="605">
        <v>351</v>
      </c>
      <c r="D8" s="605">
        <v>0.36000000000001364</v>
      </c>
      <c r="E8" s="605">
        <v>0</v>
      </c>
      <c r="F8" s="605">
        <v>0</v>
      </c>
      <c r="G8" s="605"/>
      <c r="H8" s="677">
        <f>SUM(C8:G8)</f>
        <v>351.36</v>
      </c>
    </row>
    <row r="9" spans="1:8">
      <c r="A9" s="479">
        <v>2</v>
      </c>
      <c r="B9" s="478" t="s">
        <v>95</v>
      </c>
      <c r="C9" s="605"/>
      <c r="D9" s="605"/>
      <c r="E9" s="605"/>
      <c r="F9" s="605"/>
      <c r="G9" s="605"/>
      <c r="H9" s="677">
        <f t="shared" ref="H9:H21" si="0">SUM(C9:G9)</f>
        <v>0</v>
      </c>
    </row>
    <row r="10" spans="1:8">
      <c r="A10" s="479">
        <v>3</v>
      </c>
      <c r="B10" s="478" t="s">
        <v>267</v>
      </c>
      <c r="C10" s="605"/>
      <c r="D10" s="605"/>
      <c r="E10" s="605"/>
      <c r="F10" s="605"/>
      <c r="G10" s="605"/>
      <c r="H10" s="677">
        <f t="shared" si="0"/>
        <v>0</v>
      </c>
    </row>
    <row r="11" spans="1:8">
      <c r="A11" s="479">
        <v>4</v>
      </c>
      <c r="B11" s="478" t="s">
        <v>96</v>
      </c>
      <c r="C11" s="605"/>
      <c r="D11" s="605"/>
      <c r="E11" s="605"/>
      <c r="F11" s="605"/>
      <c r="G11" s="605"/>
      <c r="H11" s="677">
        <f t="shared" si="0"/>
        <v>0</v>
      </c>
    </row>
    <row r="12" spans="1:8">
      <c r="A12" s="479">
        <v>5</v>
      </c>
      <c r="B12" s="478" t="s">
        <v>97</v>
      </c>
      <c r="C12" s="605"/>
      <c r="D12" s="605"/>
      <c r="E12" s="605"/>
      <c r="F12" s="605"/>
      <c r="G12" s="605"/>
      <c r="H12" s="677">
        <f t="shared" si="0"/>
        <v>0</v>
      </c>
    </row>
    <row r="13" spans="1:8">
      <c r="A13" s="479">
        <v>6</v>
      </c>
      <c r="B13" s="478" t="s">
        <v>98</v>
      </c>
      <c r="C13" s="605">
        <v>6019076.1900000004</v>
      </c>
      <c r="D13" s="605">
        <v>120638.89</v>
      </c>
      <c r="E13" s="605">
        <v>0</v>
      </c>
      <c r="F13" s="605">
        <v>0</v>
      </c>
      <c r="G13" s="605"/>
      <c r="H13" s="677">
        <f t="shared" si="0"/>
        <v>6139715.0800000001</v>
      </c>
    </row>
    <row r="14" spans="1:8">
      <c r="A14" s="479">
        <v>7</v>
      </c>
      <c r="B14" s="478" t="s">
        <v>99</v>
      </c>
      <c r="C14" s="605">
        <v>1119</v>
      </c>
      <c r="D14" s="605">
        <v>86801747</v>
      </c>
      <c r="E14" s="605">
        <v>112949239</v>
      </c>
      <c r="F14" s="605">
        <v>67304905</v>
      </c>
      <c r="G14" s="605">
        <v>1519959</v>
      </c>
      <c r="H14" s="677">
        <f t="shared" si="0"/>
        <v>268576969</v>
      </c>
    </row>
    <row r="15" spans="1:8">
      <c r="A15" s="479">
        <v>8</v>
      </c>
      <c r="B15" s="478" t="s">
        <v>100</v>
      </c>
      <c r="C15" s="605" t="s">
        <v>776</v>
      </c>
      <c r="D15" s="605" t="s">
        <v>777</v>
      </c>
      <c r="E15" s="605" t="s">
        <v>778</v>
      </c>
      <c r="F15" s="605" t="s">
        <v>779</v>
      </c>
      <c r="G15" s="605" t="s">
        <v>780</v>
      </c>
      <c r="H15" s="677">
        <f t="shared" si="0"/>
        <v>0</v>
      </c>
    </row>
    <row r="16" spans="1:8">
      <c r="A16" s="479">
        <v>9</v>
      </c>
      <c r="B16" s="478" t="s">
        <v>101</v>
      </c>
      <c r="C16" s="605" t="s">
        <v>776</v>
      </c>
      <c r="D16" s="605">
        <v>277746</v>
      </c>
      <c r="E16" s="605">
        <v>4029288</v>
      </c>
      <c r="F16" s="605">
        <v>7157033</v>
      </c>
      <c r="G16" s="605" t="s">
        <v>780</v>
      </c>
      <c r="H16" s="677">
        <f t="shared" si="0"/>
        <v>11464067</v>
      </c>
    </row>
    <row r="17" spans="1:8">
      <c r="A17" s="479">
        <v>10</v>
      </c>
      <c r="B17" s="513" t="s">
        <v>561</v>
      </c>
      <c r="C17" s="605" t="s">
        <v>776</v>
      </c>
      <c r="D17" s="605" t="s">
        <v>777</v>
      </c>
      <c r="E17" s="605">
        <v>7333671</v>
      </c>
      <c r="F17" s="605" t="s">
        <v>779</v>
      </c>
      <c r="G17" s="605">
        <v>1492051</v>
      </c>
      <c r="H17" s="677">
        <f t="shared" si="0"/>
        <v>8825722</v>
      </c>
    </row>
    <row r="18" spans="1:8">
      <c r="A18" s="479">
        <v>11</v>
      </c>
      <c r="B18" s="478" t="s">
        <v>103</v>
      </c>
      <c r="C18" s="605">
        <v>0</v>
      </c>
      <c r="D18" s="605">
        <v>0</v>
      </c>
      <c r="E18" s="605">
        <v>0</v>
      </c>
      <c r="F18" s="605">
        <v>0</v>
      </c>
      <c r="G18" s="605">
        <v>0</v>
      </c>
      <c r="H18" s="677">
        <f t="shared" si="0"/>
        <v>0</v>
      </c>
    </row>
    <row r="19" spans="1:8">
      <c r="A19" s="479">
        <v>12</v>
      </c>
      <c r="B19" s="478" t="s">
        <v>104</v>
      </c>
      <c r="C19" s="605"/>
      <c r="D19" s="605"/>
      <c r="E19" s="605"/>
      <c r="F19" s="605"/>
      <c r="G19" s="605"/>
      <c r="H19" s="677">
        <f t="shared" si="0"/>
        <v>0</v>
      </c>
    </row>
    <row r="20" spans="1:8">
      <c r="A20" s="479">
        <v>13</v>
      </c>
      <c r="B20" s="478" t="s">
        <v>245</v>
      </c>
      <c r="C20" s="605"/>
      <c r="D20" s="605"/>
      <c r="E20" s="605"/>
      <c r="F20" s="605"/>
      <c r="G20" s="605"/>
      <c r="H20" s="677">
        <f t="shared" si="0"/>
        <v>0</v>
      </c>
    </row>
    <row r="21" spans="1:8">
      <c r="A21" s="479">
        <v>14</v>
      </c>
      <c r="B21" s="478" t="s">
        <v>106</v>
      </c>
      <c r="C21" s="605">
        <v>88771241</v>
      </c>
      <c r="D21" s="605">
        <v>18567247.365599949</v>
      </c>
      <c r="E21" s="605">
        <v>2037004.7324000001</v>
      </c>
      <c r="F21" s="605">
        <v>0</v>
      </c>
      <c r="G21" s="605">
        <v>54074814.270999998</v>
      </c>
      <c r="H21" s="677">
        <f t="shared" si="0"/>
        <v>163450307.36899996</v>
      </c>
    </row>
    <row r="22" spans="1:8">
      <c r="A22" s="480">
        <v>15</v>
      </c>
      <c r="B22" s="487" t="s">
        <v>107</v>
      </c>
      <c r="C22" s="677">
        <f>SUM(C18:C21)+SUM(C8:C16)</f>
        <v>94791787.189999998</v>
      </c>
      <c r="D22" s="677">
        <f t="shared" ref="D22:G22" si="1">SUM(D18:D21)+SUM(D8:D16)</f>
        <v>105767379.61559995</v>
      </c>
      <c r="E22" s="677">
        <f t="shared" si="1"/>
        <v>119015531.7324</v>
      </c>
      <c r="F22" s="677">
        <f t="shared" si="1"/>
        <v>74461938</v>
      </c>
      <c r="G22" s="677">
        <f t="shared" si="1"/>
        <v>55594773.270999998</v>
      </c>
      <c r="H22" s="677">
        <f>SUM(H18:H21)+SUM(H8:H16)</f>
        <v>449631409.80899996</v>
      </c>
    </row>
    <row r="26" spans="1:8" ht="24">
      <c r="B26" s="514" t="s">
        <v>690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scale="5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showGridLines="0" zoomScale="70" zoomScaleNormal="70" workbookViewId="0">
      <selection activeCell="H21" sqref="H21"/>
    </sheetView>
  </sheetViews>
  <sheetFormatPr defaultColWidth="9.109375" defaultRowHeight="12"/>
  <cols>
    <col min="1" max="1" width="11.88671875" style="515" bestFit="1" customWidth="1"/>
    <col min="2" max="2" width="88" style="485" customWidth="1"/>
    <col min="3" max="3" width="22.44140625" style="485" customWidth="1"/>
    <col min="4" max="4" width="23.5546875" style="485" customWidth="1"/>
    <col min="5" max="7" width="15.33203125" style="485" customWidth="1"/>
    <col min="8" max="8" width="16.44140625" style="485" customWidth="1"/>
    <col min="9" max="9" width="14.33203125" style="485" bestFit="1" customWidth="1"/>
    <col min="10" max="16384" width="9.109375" style="485"/>
  </cols>
  <sheetData>
    <row r="1" spans="1:9" ht="13.2">
      <c r="A1" s="475" t="s">
        <v>30</v>
      </c>
      <c r="B1" s="3" t="str">
        <f>'Info '!C2</f>
        <v>JSC "VTB Bank (Georgia)"</v>
      </c>
    </row>
    <row r="2" spans="1:9" ht="13.2">
      <c r="A2" s="476" t="s">
        <v>31</v>
      </c>
      <c r="B2" s="512">
        <f>'1. key ratios '!B2</f>
        <v>44834</v>
      </c>
    </row>
    <row r="3" spans="1:9">
      <c r="A3" s="477" t="s">
        <v>550</v>
      </c>
    </row>
    <row r="4" spans="1:9">
      <c r="C4" s="516" t="s">
        <v>0</v>
      </c>
      <c r="D4" s="516" t="s">
        <v>1</v>
      </c>
      <c r="E4" s="516" t="s">
        <v>2</v>
      </c>
      <c r="F4" s="516" t="s">
        <v>3</v>
      </c>
      <c r="G4" s="516" t="s">
        <v>4</v>
      </c>
      <c r="H4" s="516" t="s">
        <v>5</v>
      </c>
      <c r="I4" s="516" t="s">
        <v>8</v>
      </c>
    </row>
    <row r="5" spans="1:9" ht="44.25" customHeight="1">
      <c r="A5" s="746" t="s">
        <v>551</v>
      </c>
      <c r="B5" s="747"/>
      <c r="C5" s="760" t="s">
        <v>552</v>
      </c>
      <c r="D5" s="760"/>
      <c r="E5" s="760" t="s">
        <v>553</v>
      </c>
      <c r="F5" s="760" t="s">
        <v>554</v>
      </c>
      <c r="G5" s="758" t="s">
        <v>555</v>
      </c>
      <c r="H5" s="758" t="s">
        <v>556</v>
      </c>
      <c r="I5" s="517" t="s">
        <v>557</v>
      </c>
    </row>
    <row r="6" spans="1:9" ht="60" customHeight="1">
      <c r="A6" s="750"/>
      <c r="B6" s="751"/>
      <c r="C6" s="505" t="s">
        <v>558</v>
      </c>
      <c r="D6" s="505" t="s">
        <v>559</v>
      </c>
      <c r="E6" s="760"/>
      <c r="F6" s="760"/>
      <c r="G6" s="759"/>
      <c r="H6" s="759"/>
      <c r="I6" s="517" t="s">
        <v>560</v>
      </c>
    </row>
    <row r="7" spans="1:9">
      <c r="A7" s="483">
        <v>1</v>
      </c>
      <c r="B7" s="478" t="s">
        <v>94</v>
      </c>
      <c r="C7" s="606"/>
      <c r="D7" s="606">
        <v>351</v>
      </c>
      <c r="E7" s="607"/>
      <c r="F7" s="607"/>
      <c r="G7" s="607"/>
      <c r="H7" s="606"/>
      <c r="I7" s="482">
        <f t="shared" ref="I7:I23" si="0">C7+D7-E7-F7-G7</f>
        <v>351</v>
      </c>
    </row>
    <row r="8" spans="1:9">
      <c r="A8" s="483">
        <v>2</v>
      </c>
      <c r="B8" s="478" t="s">
        <v>95</v>
      </c>
      <c r="C8" s="606"/>
      <c r="D8" s="606"/>
      <c r="E8" s="607"/>
      <c r="F8" s="607"/>
      <c r="G8" s="607"/>
      <c r="H8" s="606"/>
      <c r="I8" s="482">
        <f t="shared" si="0"/>
        <v>0</v>
      </c>
    </row>
    <row r="9" spans="1:9">
      <c r="A9" s="483">
        <v>3</v>
      </c>
      <c r="B9" s="478" t="s">
        <v>267</v>
      </c>
      <c r="C9" s="606"/>
      <c r="D9" s="606"/>
      <c r="E9" s="607"/>
      <c r="F9" s="607"/>
      <c r="G9" s="607"/>
      <c r="H9" s="606"/>
      <c r="I9" s="482">
        <f t="shared" si="0"/>
        <v>0</v>
      </c>
    </row>
    <row r="10" spans="1:9">
      <c r="A10" s="483">
        <v>4</v>
      </c>
      <c r="B10" s="478" t="s">
        <v>96</v>
      </c>
      <c r="C10" s="606"/>
      <c r="D10" s="606"/>
      <c r="E10" s="607"/>
      <c r="F10" s="607"/>
      <c r="G10" s="607"/>
      <c r="H10" s="606"/>
      <c r="I10" s="482">
        <f t="shared" si="0"/>
        <v>0</v>
      </c>
    </row>
    <row r="11" spans="1:9">
      <c r="A11" s="483">
        <v>5</v>
      </c>
      <c r="B11" s="478" t="s">
        <v>97</v>
      </c>
      <c r="C11" s="606"/>
      <c r="D11" s="606"/>
      <c r="E11" s="607"/>
      <c r="F11" s="607"/>
      <c r="G11" s="607"/>
      <c r="H11" s="606"/>
      <c r="I11" s="482">
        <f t="shared" si="0"/>
        <v>0</v>
      </c>
    </row>
    <row r="12" spans="1:9">
      <c r="A12" s="483">
        <v>6</v>
      </c>
      <c r="B12" s="478" t="s">
        <v>98</v>
      </c>
      <c r="C12" s="606"/>
      <c r="D12" s="606">
        <v>6139715</v>
      </c>
      <c r="E12" s="607"/>
      <c r="F12" s="607"/>
      <c r="G12" s="607"/>
      <c r="H12" s="606"/>
      <c r="I12" s="482">
        <f>C12+D12-E12-F12-G12</f>
        <v>6139715</v>
      </c>
    </row>
    <row r="13" spans="1:9">
      <c r="A13" s="483">
        <v>7</v>
      </c>
      <c r="B13" s="478" t="s">
        <v>99</v>
      </c>
      <c r="C13" s="606">
        <v>25617532.84</v>
      </c>
      <c r="D13" s="606">
        <v>255521722.44999999</v>
      </c>
      <c r="E13" s="607">
        <v>12562286.91</v>
      </c>
      <c r="F13" s="607">
        <v>4101886.57</v>
      </c>
      <c r="G13" s="607">
        <v>0</v>
      </c>
      <c r="H13" s="666">
        <v>0</v>
      </c>
      <c r="I13" s="482">
        <f t="shared" si="0"/>
        <v>264475081.80999994</v>
      </c>
    </row>
    <row r="14" spans="1:9">
      <c r="A14" s="483">
        <v>8</v>
      </c>
      <c r="B14" s="478" t="s">
        <v>100</v>
      </c>
      <c r="C14" s="606">
        <v>0</v>
      </c>
      <c r="D14" s="606">
        <v>0</v>
      </c>
      <c r="E14" s="607">
        <v>0</v>
      </c>
      <c r="F14" s="607">
        <v>0</v>
      </c>
      <c r="G14" s="607">
        <v>0</v>
      </c>
      <c r="H14" s="666">
        <v>14875.98</v>
      </c>
      <c r="I14" s="482">
        <f t="shared" si="0"/>
        <v>0</v>
      </c>
    </row>
    <row r="15" spans="1:9">
      <c r="A15" s="483">
        <v>9</v>
      </c>
      <c r="B15" s="478" t="s">
        <v>101</v>
      </c>
      <c r="C15" s="606">
        <v>3439248.89</v>
      </c>
      <c r="D15" s="606">
        <v>9170994</v>
      </c>
      <c r="E15" s="607">
        <v>1146175.04</v>
      </c>
      <c r="F15" s="607">
        <v>158547.4</v>
      </c>
      <c r="G15" s="607">
        <v>0</v>
      </c>
      <c r="H15" s="666">
        <v>0</v>
      </c>
      <c r="I15" s="482">
        <f t="shared" si="0"/>
        <v>11305520.450000001</v>
      </c>
    </row>
    <row r="16" spans="1:9">
      <c r="A16" s="483">
        <v>10</v>
      </c>
      <c r="B16" s="513" t="s">
        <v>561</v>
      </c>
      <c r="C16" s="606">
        <v>12556362.539999999</v>
      </c>
      <c r="D16" s="606">
        <v>674370.44</v>
      </c>
      <c r="E16" s="607">
        <v>4405010.62</v>
      </c>
      <c r="F16" s="607">
        <v>13487.41</v>
      </c>
      <c r="G16" s="607">
        <v>0</v>
      </c>
      <c r="H16" s="666">
        <v>0</v>
      </c>
      <c r="I16" s="482">
        <f t="shared" si="0"/>
        <v>8812234.9499999993</v>
      </c>
    </row>
    <row r="17" spans="1:9">
      <c r="A17" s="483">
        <v>11</v>
      </c>
      <c r="B17" s="478" t="s">
        <v>103</v>
      </c>
      <c r="C17" s="606">
        <v>0</v>
      </c>
      <c r="D17" s="606">
        <v>0</v>
      </c>
      <c r="E17" s="607">
        <v>0</v>
      </c>
      <c r="F17" s="607">
        <v>0</v>
      </c>
      <c r="G17" s="607">
        <v>0</v>
      </c>
      <c r="H17" s="666">
        <v>0</v>
      </c>
      <c r="I17" s="482">
        <f t="shared" si="0"/>
        <v>0</v>
      </c>
    </row>
    <row r="18" spans="1:9">
      <c r="A18" s="483">
        <v>12</v>
      </c>
      <c r="B18" s="478" t="s">
        <v>104</v>
      </c>
      <c r="C18" s="606"/>
      <c r="D18" s="606"/>
      <c r="E18" s="607"/>
      <c r="F18" s="607"/>
      <c r="G18" s="607"/>
      <c r="H18" s="666"/>
      <c r="I18" s="482">
        <f t="shared" si="0"/>
        <v>0</v>
      </c>
    </row>
    <row r="19" spans="1:9">
      <c r="A19" s="483">
        <v>13</v>
      </c>
      <c r="B19" s="478" t="s">
        <v>245</v>
      </c>
      <c r="C19" s="606"/>
      <c r="D19" s="606"/>
      <c r="E19" s="607"/>
      <c r="F19" s="607"/>
      <c r="G19" s="607"/>
      <c r="H19" s="666"/>
      <c r="I19" s="482">
        <f t="shared" si="0"/>
        <v>0</v>
      </c>
    </row>
    <row r="20" spans="1:9">
      <c r="A20" s="483">
        <v>14</v>
      </c>
      <c r="B20" s="478" t="s">
        <v>106</v>
      </c>
      <c r="C20" s="606">
        <v>32724250.229999997</v>
      </c>
      <c r="D20" s="606">
        <v>166666556.86119998</v>
      </c>
      <c r="E20" s="607">
        <v>14993007.841</v>
      </c>
      <c r="F20" s="607">
        <v>162182.0912</v>
      </c>
      <c r="G20" s="607"/>
      <c r="H20" s="666">
        <v>1450674.2638628222</v>
      </c>
      <c r="I20" s="482">
        <f t="shared" si="0"/>
        <v>184235617.15899998</v>
      </c>
    </row>
    <row r="21" spans="1:9" s="518" customFormat="1">
      <c r="A21" s="484">
        <v>15</v>
      </c>
      <c r="B21" s="487" t="s">
        <v>107</v>
      </c>
      <c r="C21" s="605">
        <v>61781031.959999993</v>
      </c>
      <c r="D21" s="605">
        <v>437499339.31119996</v>
      </c>
      <c r="E21" s="605">
        <v>28701469.791000001</v>
      </c>
      <c r="F21" s="605">
        <v>4584793.1524</v>
      </c>
      <c r="G21" s="605">
        <v>0</v>
      </c>
      <c r="H21" s="605">
        <v>1465550.2438628222</v>
      </c>
      <c r="I21" s="482">
        <f>C21+D21-E21-F21-G21</f>
        <v>465994108.32779992</v>
      </c>
    </row>
    <row r="22" spans="1:9">
      <c r="A22" s="519">
        <v>16</v>
      </c>
      <c r="B22" s="520" t="s">
        <v>562</v>
      </c>
      <c r="C22" s="666">
        <v>29056781.73</v>
      </c>
      <c r="D22" s="666">
        <v>264692716.44</v>
      </c>
      <c r="E22" s="666">
        <v>13708461.960000001</v>
      </c>
      <c r="F22" s="666">
        <v>4260433.9800000004</v>
      </c>
      <c r="G22" s="607">
        <v>0</v>
      </c>
      <c r="H22" s="666">
        <v>14875.98</v>
      </c>
      <c r="I22" s="482">
        <f t="shared" si="0"/>
        <v>275780602.23000002</v>
      </c>
    </row>
    <row r="23" spans="1:9">
      <c r="A23" s="519">
        <v>17</v>
      </c>
      <c r="B23" s="520" t="s">
        <v>563</v>
      </c>
      <c r="C23" s="606"/>
      <c r="D23" s="666">
        <v>4957000</v>
      </c>
      <c r="E23" s="607"/>
      <c r="F23" s="607">
        <v>99140</v>
      </c>
      <c r="G23" s="607"/>
      <c r="H23" s="606"/>
      <c r="I23" s="482">
        <f t="shared" si="0"/>
        <v>4857860</v>
      </c>
    </row>
    <row r="24" spans="1:9">
      <c r="I24" s="665">
        <f>I21-'7. LI1 '!C21</f>
        <v>-0.31610006093978882</v>
      </c>
    </row>
    <row r="26" spans="1:9" ht="36">
      <c r="B26" s="514" t="s">
        <v>690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scale="44" orientation="landscape"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topLeftCell="A4" zoomScale="60" zoomScaleNormal="60" workbookViewId="0">
      <selection activeCell="D7" sqref="D7:D8"/>
    </sheetView>
  </sheetViews>
  <sheetFormatPr defaultColWidth="9.109375" defaultRowHeight="12"/>
  <cols>
    <col min="1" max="1" width="11" style="485" bestFit="1" customWidth="1"/>
    <col min="2" max="2" width="93.44140625" style="485" customWidth="1"/>
    <col min="3" max="4" width="22" style="485" customWidth="1"/>
    <col min="5" max="5" width="14.88671875" style="485" bestFit="1" customWidth="1"/>
    <col min="6" max="6" width="15.109375" style="485" bestFit="1" customWidth="1"/>
    <col min="7" max="7" width="18.6640625" style="485" customWidth="1"/>
    <col min="8" max="8" width="22" style="485" customWidth="1"/>
    <col min="9" max="9" width="16.33203125" style="485" bestFit="1" customWidth="1"/>
    <col min="10" max="16384" width="9.109375" style="485"/>
  </cols>
  <sheetData>
    <row r="1" spans="1:9" ht="13.2">
      <c r="A1" s="475" t="s">
        <v>30</v>
      </c>
      <c r="B1" s="3" t="str">
        <f>'Info '!C2</f>
        <v>JSC "VTB Bank (Georgia)"</v>
      </c>
    </row>
    <row r="2" spans="1:9" ht="13.2">
      <c r="A2" s="476" t="s">
        <v>31</v>
      </c>
      <c r="B2" s="512">
        <f>'1. key ratios '!B2</f>
        <v>44834</v>
      </c>
    </row>
    <row r="3" spans="1:9">
      <c r="A3" s="477" t="s">
        <v>564</v>
      </c>
    </row>
    <row r="4" spans="1:9">
      <c r="C4" s="516" t="s">
        <v>0</v>
      </c>
      <c r="D4" s="516" t="s">
        <v>1</v>
      </c>
      <c r="E4" s="516" t="s">
        <v>2</v>
      </c>
      <c r="F4" s="516" t="s">
        <v>3</v>
      </c>
      <c r="G4" s="516" t="s">
        <v>4</v>
      </c>
      <c r="H4" s="516" t="s">
        <v>5</v>
      </c>
      <c r="I4" s="516" t="s">
        <v>8</v>
      </c>
    </row>
    <row r="5" spans="1:9" ht="46.5" customHeight="1">
      <c r="A5" s="746" t="s">
        <v>705</v>
      </c>
      <c r="B5" s="747"/>
      <c r="C5" s="760" t="s">
        <v>552</v>
      </c>
      <c r="D5" s="760"/>
      <c r="E5" s="760" t="s">
        <v>553</v>
      </c>
      <c r="F5" s="760" t="s">
        <v>554</v>
      </c>
      <c r="G5" s="758" t="s">
        <v>555</v>
      </c>
      <c r="H5" s="758" t="s">
        <v>556</v>
      </c>
      <c r="I5" s="517" t="s">
        <v>557</v>
      </c>
    </row>
    <row r="6" spans="1:9" ht="75" customHeight="1">
      <c r="A6" s="750"/>
      <c r="B6" s="751"/>
      <c r="C6" s="505" t="s">
        <v>558</v>
      </c>
      <c r="D6" s="505" t="s">
        <v>559</v>
      </c>
      <c r="E6" s="760"/>
      <c r="F6" s="760"/>
      <c r="G6" s="759"/>
      <c r="H6" s="759"/>
      <c r="I6" s="517" t="s">
        <v>560</v>
      </c>
    </row>
    <row r="7" spans="1:9">
      <c r="A7" s="481">
        <v>1</v>
      </c>
      <c r="B7" s="486" t="s">
        <v>695</v>
      </c>
      <c r="C7" s="606">
        <v>0</v>
      </c>
      <c r="D7" s="606">
        <v>351</v>
      </c>
      <c r="E7" s="606">
        <v>0</v>
      </c>
      <c r="F7" s="606">
        <v>0</v>
      </c>
      <c r="G7" s="606"/>
      <c r="H7" s="606">
        <v>0</v>
      </c>
      <c r="I7" s="615">
        <f t="shared" ref="I7:I34" si="0">C7+D7-E7-F7-G7</f>
        <v>351</v>
      </c>
    </row>
    <row r="8" spans="1:9">
      <c r="A8" s="481">
        <v>2</v>
      </c>
      <c r="B8" s="486" t="s">
        <v>565</v>
      </c>
      <c r="C8" s="606">
        <v>352921.03090000001</v>
      </c>
      <c r="D8" s="606">
        <v>17794736.536400001</v>
      </c>
      <c r="E8" s="606">
        <v>304537.02679999999</v>
      </c>
      <c r="F8" s="606">
        <v>209290.87240000017</v>
      </c>
      <c r="G8" s="606"/>
      <c r="H8" s="606">
        <v>0</v>
      </c>
      <c r="I8" s="615">
        <f t="shared" si="0"/>
        <v>17633829.668100003</v>
      </c>
    </row>
    <row r="9" spans="1:9">
      <c r="A9" s="481">
        <v>3</v>
      </c>
      <c r="B9" s="486" t="s">
        <v>566</v>
      </c>
      <c r="C9" s="606">
        <v>0</v>
      </c>
      <c r="D9" s="606">
        <v>0</v>
      </c>
      <c r="E9" s="606">
        <v>0</v>
      </c>
      <c r="F9" s="606">
        <v>0</v>
      </c>
      <c r="G9" s="606"/>
      <c r="H9" s="606">
        <v>0</v>
      </c>
      <c r="I9" s="615">
        <f t="shared" si="0"/>
        <v>0</v>
      </c>
    </row>
    <row r="10" spans="1:9">
      <c r="A10" s="481">
        <v>4</v>
      </c>
      <c r="B10" s="486" t="s">
        <v>696</v>
      </c>
      <c r="C10" s="606">
        <v>5723584.6377999997</v>
      </c>
      <c r="D10" s="606">
        <v>6465472.9811000004</v>
      </c>
      <c r="E10" s="606">
        <v>1759601.6137000001</v>
      </c>
      <c r="F10" s="606">
        <v>120731.69009999999</v>
      </c>
      <c r="G10" s="606"/>
      <c r="H10" s="666">
        <v>0</v>
      </c>
      <c r="I10" s="615">
        <f t="shared" si="0"/>
        <v>10308724.315100001</v>
      </c>
    </row>
    <row r="11" spans="1:9">
      <c r="A11" s="481">
        <v>5</v>
      </c>
      <c r="B11" s="486" t="s">
        <v>567</v>
      </c>
      <c r="C11" s="606">
        <v>0</v>
      </c>
      <c r="D11" s="606">
        <v>14943966.330400001</v>
      </c>
      <c r="E11" s="606">
        <v>68878.944199999998</v>
      </c>
      <c r="F11" s="606">
        <v>276212.37049999996</v>
      </c>
      <c r="G11" s="606"/>
      <c r="H11" s="666">
        <v>0</v>
      </c>
      <c r="I11" s="615">
        <f t="shared" si="0"/>
        <v>14598875.015700001</v>
      </c>
    </row>
    <row r="12" spans="1:9">
      <c r="A12" s="481">
        <v>6</v>
      </c>
      <c r="B12" s="486" t="s">
        <v>568</v>
      </c>
      <c r="C12" s="606">
        <v>0</v>
      </c>
      <c r="D12" s="606">
        <v>0</v>
      </c>
      <c r="E12" s="606">
        <v>0</v>
      </c>
      <c r="F12" s="606">
        <v>0</v>
      </c>
      <c r="G12" s="606"/>
      <c r="H12" s="666">
        <v>0</v>
      </c>
      <c r="I12" s="615">
        <f t="shared" si="0"/>
        <v>0</v>
      </c>
    </row>
    <row r="13" spans="1:9">
      <c r="A13" s="481">
        <v>7</v>
      </c>
      <c r="B13" s="486" t="s">
        <v>569</v>
      </c>
      <c r="C13" s="606">
        <v>0</v>
      </c>
      <c r="D13" s="606">
        <v>0</v>
      </c>
      <c r="E13" s="606">
        <v>0</v>
      </c>
      <c r="F13" s="606">
        <v>0</v>
      </c>
      <c r="G13" s="606"/>
      <c r="H13" s="666">
        <v>0</v>
      </c>
      <c r="I13" s="615">
        <f t="shared" si="0"/>
        <v>0</v>
      </c>
    </row>
    <row r="14" spans="1:9">
      <c r="A14" s="481">
        <v>8</v>
      </c>
      <c r="B14" s="486" t="s">
        <v>570</v>
      </c>
      <c r="C14" s="606">
        <v>0</v>
      </c>
      <c r="D14" s="606">
        <v>21309348.4027</v>
      </c>
      <c r="E14" s="606">
        <v>0</v>
      </c>
      <c r="F14" s="606">
        <v>404980.49069999997</v>
      </c>
      <c r="G14" s="606"/>
      <c r="H14" s="666">
        <v>0</v>
      </c>
      <c r="I14" s="615">
        <f t="shared" si="0"/>
        <v>20904367.912</v>
      </c>
    </row>
    <row r="15" spans="1:9">
      <c r="A15" s="481">
        <v>9</v>
      </c>
      <c r="B15" s="486" t="s">
        <v>571</v>
      </c>
      <c r="C15" s="606">
        <v>13401346.609200001</v>
      </c>
      <c r="D15" s="606">
        <v>33694578.6109</v>
      </c>
      <c r="E15" s="606">
        <v>6184101.4043000005</v>
      </c>
      <c r="F15" s="606">
        <v>169280.83000000002</v>
      </c>
      <c r="G15" s="606"/>
      <c r="H15" s="666">
        <v>0</v>
      </c>
      <c r="I15" s="615">
        <f t="shared" si="0"/>
        <v>40742542.985799998</v>
      </c>
    </row>
    <row r="16" spans="1:9">
      <c r="A16" s="481">
        <v>10</v>
      </c>
      <c r="B16" s="486" t="s">
        <v>572</v>
      </c>
      <c r="C16" s="606">
        <v>0</v>
      </c>
      <c r="D16" s="606">
        <v>25634.34</v>
      </c>
      <c r="E16" s="606">
        <v>2552.94</v>
      </c>
      <c r="F16" s="606">
        <v>0</v>
      </c>
      <c r="G16" s="606"/>
      <c r="H16" s="666">
        <v>0</v>
      </c>
      <c r="I16" s="615">
        <f t="shared" si="0"/>
        <v>23081.4</v>
      </c>
    </row>
    <row r="17" spans="1:10">
      <c r="A17" s="481">
        <v>11</v>
      </c>
      <c r="B17" s="486" t="s">
        <v>573</v>
      </c>
      <c r="C17" s="606">
        <v>0</v>
      </c>
      <c r="D17" s="606">
        <v>0</v>
      </c>
      <c r="E17" s="606">
        <v>0</v>
      </c>
      <c r="F17" s="606">
        <v>0</v>
      </c>
      <c r="G17" s="606"/>
      <c r="H17" s="666">
        <v>0</v>
      </c>
      <c r="I17" s="615">
        <f t="shared" si="0"/>
        <v>0</v>
      </c>
    </row>
    <row r="18" spans="1:10">
      <c r="A18" s="481">
        <v>12</v>
      </c>
      <c r="B18" s="486" t="s">
        <v>574</v>
      </c>
      <c r="C18" s="606">
        <v>0</v>
      </c>
      <c r="D18" s="606">
        <v>50768905.201799996</v>
      </c>
      <c r="E18" s="606">
        <v>1371520.1747999999</v>
      </c>
      <c r="F18" s="606">
        <v>734647.14189999993</v>
      </c>
      <c r="G18" s="606"/>
      <c r="H18" s="666">
        <v>0</v>
      </c>
      <c r="I18" s="615">
        <f t="shared" si="0"/>
        <v>48662737.885099992</v>
      </c>
    </row>
    <row r="19" spans="1:10">
      <c r="A19" s="481">
        <v>13</v>
      </c>
      <c r="B19" s="486" t="s">
        <v>575</v>
      </c>
      <c r="C19" s="606">
        <v>0</v>
      </c>
      <c r="D19" s="606">
        <v>3645213.2429</v>
      </c>
      <c r="E19" s="606">
        <v>17400</v>
      </c>
      <c r="F19" s="606">
        <v>69424.294900000008</v>
      </c>
      <c r="G19" s="606"/>
      <c r="H19" s="666">
        <v>0</v>
      </c>
      <c r="I19" s="615">
        <f t="shared" si="0"/>
        <v>3558388.9479999999</v>
      </c>
    </row>
    <row r="20" spans="1:10">
      <c r="A20" s="481">
        <v>14</v>
      </c>
      <c r="B20" s="486" t="s">
        <v>576</v>
      </c>
      <c r="C20" s="606">
        <v>0</v>
      </c>
      <c r="D20" s="606">
        <v>52986113.764299996</v>
      </c>
      <c r="E20" s="606">
        <v>428432.91</v>
      </c>
      <c r="F20" s="606">
        <v>969302.35759999987</v>
      </c>
      <c r="G20" s="606"/>
      <c r="H20" s="666">
        <v>0</v>
      </c>
      <c r="I20" s="615">
        <f t="shared" si="0"/>
        <v>51588378.496699996</v>
      </c>
    </row>
    <row r="21" spans="1:10">
      <c r="A21" s="481">
        <v>15</v>
      </c>
      <c r="B21" s="486" t="s">
        <v>577</v>
      </c>
      <c r="C21" s="606">
        <v>0</v>
      </c>
      <c r="D21" s="606">
        <v>1683170.2924000002</v>
      </c>
      <c r="E21" s="606">
        <v>0</v>
      </c>
      <c r="F21" s="606">
        <v>33504.049200000001</v>
      </c>
      <c r="G21" s="606"/>
      <c r="H21" s="666">
        <v>0</v>
      </c>
      <c r="I21" s="615">
        <f t="shared" si="0"/>
        <v>1649666.2432000001</v>
      </c>
    </row>
    <row r="22" spans="1:10">
      <c r="A22" s="481">
        <v>16</v>
      </c>
      <c r="B22" s="486" t="s">
        <v>578</v>
      </c>
      <c r="C22" s="606">
        <v>0</v>
      </c>
      <c r="D22" s="606">
        <v>0</v>
      </c>
      <c r="E22" s="606">
        <v>0</v>
      </c>
      <c r="F22" s="606">
        <v>0</v>
      </c>
      <c r="G22" s="606"/>
      <c r="H22" s="666">
        <v>0</v>
      </c>
      <c r="I22" s="615">
        <f t="shared" si="0"/>
        <v>0</v>
      </c>
    </row>
    <row r="23" spans="1:10">
      <c r="A23" s="481">
        <v>17</v>
      </c>
      <c r="B23" s="486" t="s">
        <v>699</v>
      </c>
      <c r="C23" s="606">
        <v>2622679.4470000002</v>
      </c>
      <c r="D23" s="606">
        <v>18346116.510000002</v>
      </c>
      <c r="E23" s="606">
        <v>1311339.7376999999</v>
      </c>
      <c r="F23" s="606">
        <v>357500</v>
      </c>
      <c r="G23" s="606"/>
      <c r="H23" s="666">
        <v>0</v>
      </c>
      <c r="I23" s="615">
        <f t="shared" si="0"/>
        <v>19299956.219300002</v>
      </c>
    </row>
    <row r="24" spans="1:10">
      <c r="A24" s="481">
        <v>18</v>
      </c>
      <c r="B24" s="486" t="s">
        <v>579</v>
      </c>
      <c r="C24" s="606">
        <v>0</v>
      </c>
      <c r="D24" s="606">
        <v>904049.39579999994</v>
      </c>
      <c r="E24" s="606">
        <v>0</v>
      </c>
      <c r="F24" s="606">
        <v>18080.9889</v>
      </c>
      <c r="G24" s="606"/>
      <c r="H24" s="666">
        <v>0</v>
      </c>
      <c r="I24" s="615">
        <f t="shared" si="0"/>
        <v>885968.40689999994</v>
      </c>
    </row>
    <row r="25" spans="1:10">
      <c r="A25" s="481">
        <v>19</v>
      </c>
      <c r="B25" s="486" t="s">
        <v>580</v>
      </c>
      <c r="C25" s="606">
        <v>0</v>
      </c>
      <c r="D25" s="606">
        <v>13241802.232899999</v>
      </c>
      <c r="E25" s="606">
        <v>157642.01380000002</v>
      </c>
      <c r="F25" s="606">
        <v>219499.25600000002</v>
      </c>
      <c r="G25" s="606"/>
      <c r="H25" s="666">
        <v>0</v>
      </c>
      <c r="I25" s="615">
        <f t="shared" si="0"/>
        <v>12864660.963099999</v>
      </c>
    </row>
    <row r="26" spans="1:10">
      <c r="A26" s="481">
        <v>20</v>
      </c>
      <c r="B26" s="486" t="s">
        <v>698</v>
      </c>
      <c r="C26" s="606">
        <v>0</v>
      </c>
      <c r="D26" s="606">
        <v>13475480.74</v>
      </c>
      <c r="E26" s="606">
        <v>0</v>
      </c>
      <c r="F26" s="606">
        <v>267179.67</v>
      </c>
      <c r="G26" s="606"/>
      <c r="H26" s="666">
        <v>0</v>
      </c>
      <c r="I26" s="615">
        <f t="shared" si="0"/>
        <v>13208301.07</v>
      </c>
      <c r="J26" s="488"/>
    </row>
    <row r="27" spans="1:10">
      <c r="A27" s="481">
        <v>21</v>
      </c>
      <c r="B27" s="486" t="s">
        <v>581</v>
      </c>
      <c r="C27" s="606">
        <v>0</v>
      </c>
      <c r="D27" s="606">
        <v>0</v>
      </c>
      <c r="E27" s="606">
        <v>0</v>
      </c>
      <c r="F27" s="606">
        <v>0</v>
      </c>
      <c r="G27" s="606"/>
      <c r="H27" s="666">
        <v>0</v>
      </c>
      <c r="I27" s="615">
        <f t="shared" si="0"/>
        <v>0</v>
      </c>
      <c r="J27" s="488"/>
    </row>
    <row r="28" spans="1:10">
      <c r="A28" s="481">
        <v>22</v>
      </c>
      <c r="B28" s="486" t="s">
        <v>582</v>
      </c>
      <c r="C28" s="606">
        <v>0</v>
      </c>
      <c r="D28" s="606">
        <v>3083.09</v>
      </c>
      <c r="E28" s="606">
        <v>0</v>
      </c>
      <c r="F28" s="606">
        <v>61.38</v>
      </c>
      <c r="G28" s="606"/>
      <c r="H28" s="666">
        <v>0</v>
      </c>
      <c r="I28" s="615">
        <f t="shared" si="0"/>
        <v>3021.71</v>
      </c>
      <c r="J28" s="488"/>
    </row>
    <row r="29" spans="1:10">
      <c r="A29" s="481">
        <v>23</v>
      </c>
      <c r="B29" s="486" t="s">
        <v>583</v>
      </c>
      <c r="C29" s="606">
        <v>6938313.9757000003</v>
      </c>
      <c r="D29" s="606">
        <v>13899745.965499999</v>
      </c>
      <c r="E29" s="606">
        <v>2081494.1927</v>
      </c>
      <c r="F29" s="606">
        <v>275562.85610000009</v>
      </c>
      <c r="G29" s="606"/>
      <c r="H29" s="666">
        <v>0</v>
      </c>
      <c r="I29" s="615">
        <f t="shared" si="0"/>
        <v>18481002.8924</v>
      </c>
      <c r="J29" s="488"/>
    </row>
    <row r="30" spans="1:10">
      <c r="A30" s="481">
        <v>24</v>
      </c>
      <c r="B30" s="486" t="s">
        <v>697</v>
      </c>
      <c r="C30" s="606">
        <v>0</v>
      </c>
      <c r="D30" s="606">
        <v>5740247.7001999998</v>
      </c>
      <c r="E30" s="606">
        <v>0</v>
      </c>
      <c r="F30" s="606">
        <v>110553.68879999999</v>
      </c>
      <c r="G30" s="606"/>
      <c r="H30" s="666">
        <v>0</v>
      </c>
      <c r="I30" s="615">
        <f t="shared" si="0"/>
        <v>5629694.0114000002</v>
      </c>
      <c r="J30" s="488"/>
    </row>
    <row r="31" spans="1:10">
      <c r="A31" s="481">
        <v>25</v>
      </c>
      <c r="B31" s="486" t="s">
        <v>584</v>
      </c>
      <c r="C31" s="606">
        <v>0</v>
      </c>
      <c r="D31" s="606">
        <v>1130943.6400000001</v>
      </c>
      <c r="E31" s="606">
        <v>0</v>
      </c>
      <c r="F31" s="606">
        <v>10000</v>
      </c>
      <c r="G31" s="606"/>
      <c r="H31" s="666">
        <v>0</v>
      </c>
      <c r="I31" s="615">
        <f t="shared" si="0"/>
        <v>1120943.6400000001</v>
      </c>
      <c r="J31" s="488"/>
    </row>
    <row r="32" spans="1:10">
      <c r="A32" s="481">
        <v>26</v>
      </c>
      <c r="B32" s="486" t="s">
        <v>694</v>
      </c>
      <c r="C32" s="606">
        <v>17936.03</v>
      </c>
      <c r="D32" s="606">
        <v>773822.46830000007</v>
      </c>
      <c r="E32" s="606">
        <v>20961</v>
      </c>
      <c r="F32" s="606">
        <v>14622.0414</v>
      </c>
      <c r="G32" s="606"/>
      <c r="H32" s="666">
        <v>14875.98</v>
      </c>
      <c r="I32" s="615">
        <f t="shared" si="0"/>
        <v>756175.45690000011</v>
      </c>
      <c r="J32" s="488"/>
    </row>
    <row r="33" spans="1:10">
      <c r="A33" s="481">
        <v>27</v>
      </c>
      <c r="B33" s="481" t="s">
        <v>585</v>
      </c>
      <c r="C33" s="606">
        <f>'18. Assets by Exposure classes'!C20</f>
        <v>32724250.229999997</v>
      </c>
      <c r="D33" s="606">
        <f>'18. Assets by Exposure classes'!D20</f>
        <v>166666556.86119998</v>
      </c>
      <c r="E33" s="606">
        <f>'18. Assets by Exposure classes'!E20</f>
        <v>14993007.841</v>
      </c>
      <c r="F33" s="606">
        <f>'18. Assets by Exposure classes'!F20</f>
        <v>162182.0912</v>
      </c>
      <c r="G33" s="606">
        <f>'18. Assets by Exposure classes'!G20</f>
        <v>0</v>
      </c>
      <c r="H33" s="606">
        <f>'18. Assets by Exposure classes'!H20</f>
        <v>1450674.2638628222</v>
      </c>
      <c r="I33" s="615">
        <f t="shared" si="0"/>
        <v>184235617.15899998</v>
      </c>
      <c r="J33" s="488"/>
    </row>
    <row r="34" spans="1:10">
      <c r="A34" s="481">
        <v>28</v>
      </c>
      <c r="B34" s="487" t="s">
        <v>107</v>
      </c>
      <c r="C34" s="604">
        <f>SUM(C7:C33)</f>
        <v>61781031.960599996</v>
      </c>
      <c r="D34" s="604">
        <f t="shared" ref="D34:H34" si="1">SUM(D7:D33)</f>
        <v>437499339.30679995</v>
      </c>
      <c r="E34" s="604">
        <f t="shared" si="1"/>
        <v>28701469.799000002</v>
      </c>
      <c r="F34" s="604">
        <f t="shared" si="1"/>
        <v>4422616.0696999999</v>
      </c>
      <c r="G34" s="604">
        <f t="shared" si="1"/>
        <v>0</v>
      </c>
      <c r="H34" s="604">
        <f t="shared" si="1"/>
        <v>1465550.2438628222</v>
      </c>
      <c r="I34" s="678">
        <f t="shared" si="0"/>
        <v>466156285.39869994</v>
      </c>
      <c r="J34" s="488"/>
    </row>
    <row r="35" spans="1:10">
      <c r="A35" s="488"/>
      <c r="B35" s="488"/>
      <c r="C35" s="488"/>
      <c r="D35" s="488"/>
      <c r="E35" s="488"/>
      <c r="F35" s="488"/>
      <c r="G35" s="488"/>
      <c r="H35" s="488"/>
      <c r="I35" s="652">
        <f>I34-'18. Assets by Exposure classes'!I22-'18. Assets by Exposure classes'!I12-'18. Assets by Exposure classes'!I7-'18. Assets by Exposure classes'!I20</f>
        <v>9.6999406814575195E-3</v>
      </c>
      <c r="J35" s="488"/>
    </row>
    <row r="36" spans="1:10">
      <c r="A36" s="488"/>
      <c r="B36" s="521"/>
      <c r="C36" s="488"/>
      <c r="D36" s="488"/>
      <c r="E36" s="488"/>
      <c r="F36" s="488"/>
      <c r="G36" s="488"/>
      <c r="H36" s="488"/>
      <c r="I36" s="488"/>
      <c r="J36" s="488"/>
    </row>
    <row r="37" spans="1:10">
      <c r="A37" s="488"/>
      <c r="B37" s="488"/>
      <c r="C37" s="488"/>
      <c r="D37" s="488"/>
      <c r="E37" s="488"/>
      <c r="F37" s="488"/>
      <c r="G37" s="488"/>
      <c r="H37" s="488"/>
      <c r="I37" s="488"/>
      <c r="J37" s="488"/>
    </row>
    <row r="38" spans="1:10">
      <c r="A38" s="488"/>
      <c r="B38" s="488"/>
      <c r="C38" s="488"/>
      <c r="D38" s="488"/>
      <c r="E38" s="488"/>
      <c r="F38" s="488"/>
      <c r="G38" s="488"/>
      <c r="H38" s="488"/>
      <c r="I38" s="488"/>
      <c r="J38" s="488"/>
    </row>
    <row r="39" spans="1:10">
      <c r="A39" s="488"/>
      <c r="B39" s="488"/>
      <c r="C39" s="488"/>
      <c r="D39" s="488"/>
      <c r="E39" s="488"/>
      <c r="F39" s="488"/>
      <c r="G39" s="488"/>
      <c r="H39" s="488"/>
      <c r="I39" s="488"/>
      <c r="J39" s="488"/>
    </row>
    <row r="40" spans="1:10">
      <c r="A40" s="488"/>
      <c r="B40" s="488"/>
      <c r="C40" s="488"/>
      <c r="D40" s="488"/>
      <c r="E40" s="488"/>
      <c r="F40" s="488"/>
      <c r="G40" s="488"/>
      <c r="H40" s="488"/>
      <c r="I40" s="488"/>
      <c r="J40" s="488"/>
    </row>
    <row r="41" spans="1:10">
      <c r="A41" s="488"/>
      <c r="B41" s="488"/>
      <c r="C41" s="488"/>
      <c r="D41" s="488"/>
      <c r="E41" s="488"/>
      <c r="F41" s="488"/>
      <c r="G41" s="488"/>
      <c r="H41" s="488"/>
      <c r="I41" s="488"/>
      <c r="J41" s="488"/>
    </row>
    <row r="42" spans="1:10">
      <c r="A42" s="522"/>
      <c r="B42" s="522"/>
      <c r="C42" s="488"/>
      <c r="D42" s="488"/>
      <c r="E42" s="488"/>
      <c r="F42" s="488"/>
      <c r="G42" s="488"/>
      <c r="H42" s="488"/>
      <c r="I42" s="488"/>
      <c r="J42" s="488"/>
    </row>
    <row r="43" spans="1:10">
      <c r="A43" s="522"/>
      <c r="B43" s="522"/>
      <c r="C43" s="488"/>
      <c r="D43" s="488"/>
      <c r="E43" s="488"/>
      <c r="F43" s="488"/>
      <c r="G43" s="488"/>
      <c r="H43" s="488"/>
      <c r="I43" s="488"/>
      <c r="J43" s="488"/>
    </row>
    <row r="44" spans="1:10">
      <c r="A44" s="488"/>
      <c r="B44" s="488"/>
      <c r="C44" s="488"/>
      <c r="D44" s="488"/>
      <c r="E44" s="488"/>
      <c r="F44" s="488"/>
      <c r="G44" s="488"/>
      <c r="H44" s="488"/>
      <c r="I44" s="488"/>
      <c r="J44" s="488"/>
    </row>
    <row r="45" spans="1:10">
      <c r="A45" s="488"/>
      <c r="B45" s="488"/>
      <c r="C45" s="488"/>
      <c r="D45" s="488"/>
      <c r="E45" s="488"/>
      <c r="F45" s="488"/>
      <c r="G45" s="488"/>
      <c r="H45" s="488"/>
      <c r="I45" s="488"/>
      <c r="J45" s="488"/>
    </row>
    <row r="46" spans="1:10">
      <c r="A46" s="488"/>
      <c r="B46" s="488"/>
      <c r="C46" s="488"/>
      <c r="D46" s="488"/>
      <c r="E46" s="488"/>
      <c r="F46" s="488"/>
      <c r="G46" s="488"/>
      <c r="H46" s="488"/>
      <c r="I46" s="488"/>
      <c r="J46" s="488"/>
    </row>
    <row r="47" spans="1:10">
      <c r="A47" s="488"/>
      <c r="B47" s="488"/>
      <c r="C47" s="488"/>
      <c r="D47" s="488"/>
      <c r="E47" s="488"/>
      <c r="F47" s="488"/>
      <c r="G47" s="488"/>
      <c r="H47" s="488"/>
      <c r="I47" s="488"/>
      <c r="J47" s="488"/>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scale="4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zoomScale="80" zoomScaleNormal="80" workbookViewId="0">
      <selection activeCell="C6" sqref="C6"/>
    </sheetView>
  </sheetViews>
  <sheetFormatPr defaultColWidth="9.109375" defaultRowHeight="12"/>
  <cols>
    <col min="1" max="1" width="11.88671875" style="485" bestFit="1" customWidth="1"/>
    <col min="2" max="2" width="108" style="485" bestFit="1" customWidth="1"/>
    <col min="3" max="4" width="35.5546875" style="485" customWidth="1"/>
    <col min="5" max="5" width="12" style="485" bestFit="1" customWidth="1"/>
    <col min="6" max="16384" width="9.109375" style="485"/>
  </cols>
  <sheetData>
    <row r="1" spans="1:5" ht="13.2">
      <c r="A1" s="475" t="s">
        <v>30</v>
      </c>
      <c r="B1" s="3" t="str">
        <f>'Info '!C2</f>
        <v>JSC "VTB Bank (Georgia)"</v>
      </c>
    </row>
    <row r="2" spans="1:5" ht="13.2">
      <c r="A2" s="476" t="s">
        <v>31</v>
      </c>
      <c r="B2" s="664">
        <f>'1. key ratios '!B2</f>
        <v>44834</v>
      </c>
    </row>
    <row r="3" spans="1:5">
      <c r="A3" s="477" t="s">
        <v>586</v>
      </c>
    </row>
    <row r="5" spans="1:5" ht="24">
      <c r="A5" s="761" t="s">
        <v>587</v>
      </c>
      <c r="B5" s="761"/>
      <c r="C5" s="509" t="s">
        <v>588</v>
      </c>
      <c r="D5" s="509" t="s">
        <v>589</v>
      </c>
    </row>
    <row r="6" spans="1:5">
      <c r="A6" s="489">
        <v>1</v>
      </c>
      <c r="B6" s="490" t="s">
        <v>590</v>
      </c>
      <c r="C6" s="605">
        <v>18742483.022700001</v>
      </c>
      <c r="D6" s="605">
        <v>99140</v>
      </c>
    </row>
    <row r="7" spans="1:5">
      <c r="A7" s="491">
        <v>2</v>
      </c>
      <c r="B7" s="490" t="s">
        <v>591</v>
      </c>
      <c r="C7" s="605">
        <f>SUM(C8:C11)</f>
        <v>2430089.5799999996</v>
      </c>
      <c r="D7" s="606">
        <f>SUM(D8:D11)</f>
        <v>0</v>
      </c>
    </row>
    <row r="8" spans="1:5">
      <c r="A8" s="492">
        <v>2.1</v>
      </c>
      <c r="B8" s="493" t="s">
        <v>702</v>
      </c>
      <c r="C8" s="606">
        <v>532651.5199999999</v>
      </c>
      <c r="D8" s="606"/>
    </row>
    <row r="9" spans="1:5">
      <c r="A9" s="492">
        <v>2.2000000000000002</v>
      </c>
      <c r="B9" s="493" t="s">
        <v>700</v>
      </c>
      <c r="C9" s="606">
        <v>451003.01</v>
      </c>
      <c r="D9" s="606"/>
    </row>
    <row r="10" spans="1:5">
      <c r="A10" s="492">
        <v>2.2999999999999998</v>
      </c>
      <c r="B10" s="493" t="s">
        <v>592</v>
      </c>
      <c r="C10" s="606">
        <v>1446435.0499999998</v>
      </c>
      <c r="D10" s="606"/>
    </row>
    <row r="11" spans="1:5">
      <c r="A11" s="492">
        <v>2.4</v>
      </c>
      <c r="B11" s="493" t="s">
        <v>593</v>
      </c>
      <c r="C11" s="606"/>
      <c r="D11" s="606"/>
    </row>
    <row r="12" spans="1:5">
      <c r="A12" s="489">
        <v>3</v>
      </c>
      <c r="B12" s="490" t="s">
        <v>594</v>
      </c>
      <c r="C12" s="605">
        <f>SUM(C13:C18)</f>
        <v>3203676.6662000031</v>
      </c>
      <c r="D12" s="605">
        <f>SUM(D13:D18)</f>
        <v>0</v>
      </c>
    </row>
    <row r="13" spans="1:5">
      <c r="A13" s="492">
        <v>3.1</v>
      </c>
      <c r="B13" s="493" t="s">
        <v>595</v>
      </c>
      <c r="C13" s="606">
        <v>14875.98</v>
      </c>
      <c r="D13" s="606"/>
      <c r="E13" s="653">
        <f>C13-'19. Assets by Risk Sectors'!H32</f>
        <v>0</v>
      </c>
    </row>
    <row r="14" spans="1:5">
      <c r="A14" s="492">
        <v>3.2</v>
      </c>
      <c r="B14" s="493" t="s">
        <v>596</v>
      </c>
      <c r="C14" s="606">
        <v>725410.10999999987</v>
      </c>
      <c r="D14" s="606">
        <v>0</v>
      </c>
    </row>
    <row r="15" spans="1:5">
      <c r="A15" s="492">
        <v>3.3</v>
      </c>
      <c r="B15" s="493" t="s">
        <v>691</v>
      </c>
      <c r="C15" s="606">
        <v>225578.83000000005</v>
      </c>
      <c r="D15" s="606"/>
    </row>
    <row r="16" spans="1:5">
      <c r="A16" s="492">
        <v>3.4</v>
      </c>
      <c r="B16" s="493" t="s">
        <v>701</v>
      </c>
      <c r="C16" s="606">
        <v>199988.51</v>
      </c>
      <c r="D16" s="606"/>
    </row>
    <row r="17" spans="1:4">
      <c r="A17" s="491">
        <v>3.5</v>
      </c>
      <c r="B17" s="493" t="s">
        <v>597</v>
      </c>
      <c r="C17" s="606">
        <v>2037823.2362000032</v>
      </c>
      <c r="D17" s="606"/>
    </row>
    <row r="18" spans="1:4">
      <c r="A18" s="492">
        <v>3.6</v>
      </c>
      <c r="B18" s="493" t="s">
        <v>598</v>
      </c>
      <c r="C18" s="606">
        <v>0</v>
      </c>
      <c r="D18" s="606"/>
    </row>
    <row r="19" spans="1:4">
      <c r="A19" s="494">
        <v>4</v>
      </c>
      <c r="B19" s="490" t="s">
        <v>599</v>
      </c>
      <c r="C19" s="605">
        <f>C6+C7-C12</f>
        <v>17968895.936499994</v>
      </c>
      <c r="D19" s="605">
        <f>D6+D7-D12</f>
        <v>99140</v>
      </c>
    </row>
    <row r="20" spans="1:4">
      <c r="C20" s="608">
        <f>C19-SUM('19. Assets by Risk Sectors'!E7:E32)-SUM('19. Assets by Risk Sectors'!F7:F32)</f>
        <v>-8.3819031715393066E-9</v>
      </c>
      <c r="D20" s="609">
        <f>D19-'18. Assets by Exposure classes'!F23</f>
        <v>0</v>
      </c>
    </row>
    <row r="21" spans="1:4">
      <c r="C21" s="608"/>
      <c r="D21" s="609"/>
    </row>
    <row r="22" spans="1:4">
      <c r="C22" s="608"/>
      <c r="D22" s="609"/>
    </row>
  </sheetData>
  <mergeCells count="1">
    <mergeCell ref="A5:B5"/>
  </mergeCells>
  <pageMargins left="0.7" right="0.7" top="0.75" bottom="0.75" header="0.3" footer="0.3"/>
  <pageSetup scale="64" orientation="landscape"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showGridLines="0" zoomScale="80" zoomScaleNormal="80" workbookViewId="0">
      <selection activeCell="B13" sqref="B13"/>
    </sheetView>
  </sheetViews>
  <sheetFormatPr defaultColWidth="9.109375" defaultRowHeight="12"/>
  <cols>
    <col min="1" max="1" width="11.88671875" style="485" bestFit="1" customWidth="1"/>
    <col min="2" max="2" width="124.6640625" style="485" customWidth="1"/>
    <col min="3" max="3" width="31.5546875" style="485" customWidth="1"/>
    <col min="4" max="4" width="39.109375" style="485" customWidth="1"/>
    <col min="5" max="5" width="11.33203125" style="485" bestFit="1" customWidth="1"/>
    <col min="6" max="16384" width="9.109375" style="485"/>
  </cols>
  <sheetData>
    <row r="1" spans="1:5" ht="13.2">
      <c r="A1" s="475" t="s">
        <v>30</v>
      </c>
      <c r="B1" s="3" t="str">
        <f>'Info '!C2</f>
        <v>JSC "VTB Bank (Georgia)"</v>
      </c>
    </row>
    <row r="2" spans="1:5" ht="13.2">
      <c r="A2" s="476" t="s">
        <v>31</v>
      </c>
      <c r="B2" s="664">
        <f>'1. key ratios '!B2</f>
        <v>44834</v>
      </c>
    </row>
    <row r="3" spans="1:5">
      <c r="A3" s="477" t="s">
        <v>600</v>
      </c>
    </row>
    <row r="4" spans="1:5">
      <c r="A4" s="477"/>
    </row>
    <row r="5" spans="1:5" ht="15" customHeight="1">
      <c r="A5" s="762" t="s">
        <v>703</v>
      </c>
      <c r="B5" s="763"/>
      <c r="C5" s="752" t="s">
        <v>601</v>
      </c>
      <c r="D5" s="766" t="s">
        <v>602</v>
      </c>
    </row>
    <row r="6" spans="1:5">
      <c r="A6" s="764"/>
      <c r="B6" s="765"/>
      <c r="C6" s="755"/>
      <c r="D6" s="766"/>
    </row>
    <row r="7" spans="1:5">
      <c r="A7" s="487">
        <v>1</v>
      </c>
      <c r="B7" s="487" t="s">
        <v>590</v>
      </c>
      <c r="C7" s="667">
        <v>29775904</v>
      </c>
      <c r="D7" s="610"/>
    </row>
    <row r="8" spans="1:5">
      <c r="A8" s="481">
        <v>2</v>
      </c>
      <c r="B8" s="481" t="s">
        <v>603</v>
      </c>
      <c r="C8" s="667">
        <v>447349</v>
      </c>
      <c r="D8" s="610"/>
    </row>
    <row r="9" spans="1:5">
      <c r="A9" s="481">
        <v>3</v>
      </c>
      <c r="B9" s="495" t="s">
        <v>604</v>
      </c>
      <c r="C9" s="667">
        <v>0</v>
      </c>
      <c r="D9" s="610"/>
    </row>
    <row r="10" spans="1:5">
      <c r="A10" s="481">
        <v>4</v>
      </c>
      <c r="B10" s="481" t="s">
        <v>605</v>
      </c>
      <c r="C10" s="679">
        <f>SUM(C11:C18)</f>
        <v>1166472</v>
      </c>
      <c r="D10" s="610"/>
    </row>
    <row r="11" spans="1:5">
      <c r="A11" s="481">
        <v>5</v>
      </c>
      <c r="B11" s="496" t="s">
        <v>606</v>
      </c>
      <c r="C11" s="667">
        <v>0</v>
      </c>
      <c r="D11" s="610"/>
    </row>
    <row r="12" spans="1:5">
      <c r="A12" s="481">
        <v>6</v>
      </c>
      <c r="B12" s="496" t="s">
        <v>607</v>
      </c>
      <c r="C12" s="667">
        <v>0</v>
      </c>
      <c r="D12" s="610"/>
    </row>
    <row r="13" spans="1:5">
      <c r="A13" s="481">
        <v>7</v>
      </c>
      <c r="B13" s="496" t="s">
        <v>608</v>
      </c>
      <c r="C13" s="667">
        <v>384331</v>
      </c>
      <c r="D13" s="610"/>
    </row>
    <row r="14" spans="1:5">
      <c r="A14" s="481">
        <v>8</v>
      </c>
      <c r="B14" s="496" t="s">
        <v>609</v>
      </c>
      <c r="C14" s="667">
        <v>0</v>
      </c>
      <c r="D14" s="607"/>
    </row>
    <row r="15" spans="1:5">
      <c r="A15" s="481">
        <v>9</v>
      </c>
      <c r="B15" s="496" t="s">
        <v>610</v>
      </c>
      <c r="C15" s="667">
        <v>0</v>
      </c>
      <c r="D15" s="607"/>
    </row>
    <row r="16" spans="1:5">
      <c r="A16" s="481">
        <v>10</v>
      </c>
      <c r="B16" s="496" t="s">
        <v>611</v>
      </c>
      <c r="C16" s="667">
        <v>14876</v>
      </c>
      <c r="D16" s="610"/>
      <c r="E16" s="665">
        <f>C16-'19. Assets by Risk Sectors'!H34+'19. Assets by Risk Sectors'!H33</f>
        <v>2.0000000018626451E-2</v>
      </c>
    </row>
    <row r="17" spans="1:4">
      <c r="A17" s="481">
        <v>11</v>
      </c>
      <c r="B17" s="496" t="s">
        <v>612</v>
      </c>
      <c r="C17" s="667">
        <v>0</v>
      </c>
      <c r="D17" s="607"/>
    </row>
    <row r="18" spans="1:4">
      <c r="A18" s="481">
        <v>12</v>
      </c>
      <c r="B18" s="493" t="s">
        <v>708</v>
      </c>
      <c r="C18" s="667">
        <v>767265</v>
      </c>
      <c r="D18" s="610"/>
    </row>
    <row r="19" spans="1:4">
      <c r="A19" s="487">
        <v>13</v>
      </c>
      <c r="B19" s="523" t="s">
        <v>599</v>
      </c>
      <c r="C19" s="668">
        <f>C7+C8+C9-C10</f>
        <v>29056781</v>
      </c>
      <c r="D19" s="611"/>
    </row>
    <row r="20" spans="1:4">
      <c r="C20" s="609"/>
      <c r="D20" s="609"/>
    </row>
    <row r="22" spans="1:4">
      <c r="B22" s="475"/>
    </row>
    <row r="23" spans="1:4">
      <c r="B23" s="476"/>
      <c r="C23" s="691"/>
    </row>
    <row r="24" spans="1:4">
      <c r="B24" s="477"/>
    </row>
    <row r="25" spans="1:4">
      <c r="C25" s="691"/>
    </row>
    <row r="26" spans="1:4">
      <c r="C26" s="691"/>
    </row>
    <row r="28" spans="1:4">
      <c r="C28" s="691"/>
    </row>
  </sheetData>
  <mergeCells count="3">
    <mergeCell ref="A5:B6"/>
    <mergeCell ref="C5:C6"/>
    <mergeCell ref="D5:D6"/>
  </mergeCells>
  <pageMargins left="0.7" right="0.7" top="0.75" bottom="0.75" header="0.3" footer="0.3"/>
  <pageSetup paperSize="9" scale="6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showGridLines="0" tabSelected="1" topLeftCell="C1" zoomScale="50" zoomScaleNormal="50" workbookViewId="0">
      <selection activeCell="C12" sqref="C12:U14"/>
    </sheetView>
  </sheetViews>
  <sheetFormatPr defaultColWidth="9.109375" defaultRowHeight="12"/>
  <cols>
    <col min="1" max="1" width="11.88671875" style="485" bestFit="1" customWidth="1"/>
    <col min="2" max="2" width="35.109375" style="485" customWidth="1"/>
    <col min="3" max="3" width="20.109375" style="485" bestFit="1" customWidth="1"/>
    <col min="4" max="4" width="15.6640625" style="485" bestFit="1" customWidth="1"/>
    <col min="5" max="5" width="22.33203125" style="485" customWidth="1"/>
    <col min="6" max="6" width="23.44140625" style="485" customWidth="1"/>
    <col min="7" max="7" width="14.5546875" style="485" bestFit="1" customWidth="1"/>
    <col min="8" max="11" width="22.33203125" style="485" customWidth="1"/>
    <col min="12" max="12" width="15.33203125" style="485" bestFit="1" customWidth="1"/>
    <col min="13" max="14" width="22.33203125" style="485" customWidth="1"/>
    <col min="15" max="15" width="23.33203125" style="485" bestFit="1" customWidth="1"/>
    <col min="16" max="16" width="21.6640625" style="485" bestFit="1" customWidth="1"/>
    <col min="17" max="19" width="19" style="485" bestFit="1" customWidth="1"/>
    <col min="20" max="20" width="16.109375" style="485" customWidth="1"/>
    <col min="21" max="21" width="21" style="485" customWidth="1"/>
    <col min="22" max="22" width="20" style="485" customWidth="1"/>
    <col min="23" max="16384" width="9.109375" style="485"/>
  </cols>
  <sheetData>
    <row r="1" spans="1:22" ht="13.2">
      <c r="A1" s="475" t="s">
        <v>30</v>
      </c>
      <c r="B1" s="3" t="str">
        <f>'Info '!C2</f>
        <v>JSC "VTB Bank (Georgia)"</v>
      </c>
    </row>
    <row r="2" spans="1:22" ht="13.2">
      <c r="A2" s="476" t="s">
        <v>31</v>
      </c>
      <c r="B2" s="512">
        <f>'1. key ratios '!B2</f>
        <v>44834</v>
      </c>
      <c r="C2" s="515"/>
    </row>
    <row r="3" spans="1:22">
      <c r="A3" s="477" t="s">
        <v>613</v>
      </c>
      <c r="C3" s="665">
        <f>C8-'24. Risk Sector'!C33</f>
        <v>0</v>
      </c>
    </row>
    <row r="4" spans="1:22">
      <c r="C4" s="665">
        <f>C8-'23. LTV'!C8</f>
        <v>0</v>
      </c>
    </row>
    <row r="5" spans="1:22" ht="15" customHeight="1">
      <c r="A5" s="752" t="s">
        <v>538</v>
      </c>
      <c r="B5" s="754"/>
      <c r="C5" s="769" t="s">
        <v>614</v>
      </c>
      <c r="D5" s="770"/>
      <c r="E5" s="770"/>
      <c r="F5" s="770"/>
      <c r="G5" s="770"/>
      <c r="H5" s="770"/>
      <c r="I5" s="770"/>
      <c r="J5" s="770"/>
      <c r="K5" s="770"/>
      <c r="L5" s="770"/>
      <c r="M5" s="770"/>
      <c r="N5" s="770"/>
      <c r="O5" s="770"/>
      <c r="P5" s="770"/>
      <c r="Q5" s="770"/>
      <c r="R5" s="770"/>
      <c r="S5" s="770"/>
      <c r="T5" s="770"/>
      <c r="U5" s="771"/>
      <c r="V5" s="524"/>
    </row>
    <row r="6" spans="1:22">
      <c r="A6" s="767"/>
      <c r="B6" s="768"/>
      <c r="C6" s="772" t="s">
        <v>107</v>
      </c>
      <c r="D6" s="774" t="s">
        <v>615</v>
      </c>
      <c r="E6" s="774"/>
      <c r="F6" s="759"/>
      <c r="G6" s="775" t="s">
        <v>616</v>
      </c>
      <c r="H6" s="776"/>
      <c r="I6" s="776"/>
      <c r="J6" s="776"/>
      <c r="K6" s="777"/>
      <c r="L6" s="511"/>
      <c r="M6" s="778" t="s">
        <v>617</v>
      </c>
      <c r="N6" s="778"/>
      <c r="O6" s="759"/>
      <c r="P6" s="759"/>
      <c r="Q6" s="759"/>
      <c r="R6" s="759"/>
      <c r="S6" s="759"/>
      <c r="T6" s="759"/>
      <c r="U6" s="759"/>
      <c r="V6" s="511"/>
    </row>
    <row r="7" spans="1:22" ht="24">
      <c r="A7" s="755"/>
      <c r="B7" s="757"/>
      <c r="C7" s="773"/>
      <c r="D7" s="525"/>
      <c r="E7" s="517" t="s">
        <v>618</v>
      </c>
      <c r="F7" s="517" t="s">
        <v>619</v>
      </c>
      <c r="G7" s="515"/>
      <c r="H7" s="517" t="s">
        <v>618</v>
      </c>
      <c r="I7" s="517" t="s">
        <v>620</v>
      </c>
      <c r="J7" s="517" t="s">
        <v>621</v>
      </c>
      <c r="K7" s="517" t="s">
        <v>622</v>
      </c>
      <c r="L7" s="510"/>
      <c r="M7" s="505" t="s">
        <v>623</v>
      </c>
      <c r="N7" s="517" t="s">
        <v>621</v>
      </c>
      <c r="O7" s="517" t="s">
        <v>624</v>
      </c>
      <c r="P7" s="517" t="s">
        <v>625</v>
      </c>
      <c r="Q7" s="517" t="s">
        <v>626</v>
      </c>
      <c r="R7" s="517" t="s">
        <v>627</v>
      </c>
      <c r="S7" s="517" t="s">
        <v>628</v>
      </c>
      <c r="T7" s="526" t="s">
        <v>629</v>
      </c>
      <c r="U7" s="517" t="s">
        <v>630</v>
      </c>
      <c r="V7" s="524"/>
    </row>
    <row r="8" spans="1:22">
      <c r="A8" s="527">
        <v>1</v>
      </c>
      <c r="B8" s="487" t="s">
        <v>631</v>
      </c>
      <c r="C8" s="612">
        <f>SUM(C9:C14)</f>
        <v>290721502.57050002</v>
      </c>
      <c r="D8" s="612">
        <f t="shared" ref="D8:U8" si="0">SUM(D9:D14)</f>
        <v>225165973.40539995</v>
      </c>
      <c r="E8" s="612">
        <f t="shared" si="0"/>
        <v>3277383.2363</v>
      </c>
      <c r="F8" s="612">
        <f t="shared" si="0"/>
        <v>3226396.5044999998</v>
      </c>
      <c r="G8" s="612">
        <f t="shared" si="0"/>
        <v>36498747.434500001</v>
      </c>
      <c r="H8" s="612">
        <f t="shared" si="0"/>
        <v>124961.92759999998</v>
      </c>
      <c r="I8" s="612">
        <f t="shared" si="0"/>
        <v>3384307.44</v>
      </c>
      <c r="J8" s="612">
        <f t="shared" si="0"/>
        <v>126103.45</v>
      </c>
      <c r="K8" s="612">
        <f t="shared" si="0"/>
        <v>0</v>
      </c>
      <c r="L8" s="612">
        <f t="shared" si="0"/>
        <v>29056781.730599996</v>
      </c>
      <c r="M8" s="612">
        <f t="shared" si="0"/>
        <v>9357527.2302000001</v>
      </c>
      <c r="N8" s="612">
        <f t="shared" si="0"/>
        <v>29991.03</v>
      </c>
      <c r="O8" s="612">
        <f t="shared" si="0"/>
        <v>84063.91</v>
      </c>
      <c r="P8" s="612">
        <f t="shared" si="0"/>
        <v>9591460.0791999996</v>
      </c>
      <c r="Q8" s="612">
        <f t="shared" si="0"/>
        <v>0</v>
      </c>
      <c r="R8" s="612">
        <f t="shared" si="0"/>
        <v>2880838.5546000004</v>
      </c>
      <c r="S8" s="612">
        <f t="shared" si="0"/>
        <v>0</v>
      </c>
      <c r="T8" s="612">
        <f t="shared" si="0"/>
        <v>0</v>
      </c>
      <c r="U8" s="612">
        <f t="shared" si="0"/>
        <v>160620.22999999998</v>
      </c>
      <c r="V8" s="488"/>
    </row>
    <row r="9" spans="1:22">
      <c r="A9" s="481">
        <v>1.1000000000000001</v>
      </c>
      <c r="B9" s="507" t="s">
        <v>632</v>
      </c>
      <c r="C9" s="613"/>
      <c r="D9" s="606"/>
      <c r="E9" s="606"/>
      <c r="F9" s="606"/>
      <c r="G9" s="606"/>
      <c r="H9" s="606"/>
      <c r="I9" s="606"/>
      <c r="J9" s="606"/>
      <c r="K9" s="606"/>
      <c r="L9" s="606"/>
      <c r="M9" s="606"/>
      <c r="N9" s="606"/>
      <c r="O9" s="606"/>
      <c r="P9" s="606"/>
      <c r="Q9" s="606"/>
      <c r="R9" s="606"/>
      <c r="S9" s="606"/>
      <c r="T9" s="606"/>
      <c r="U9" s="606"/>
      <c r="V9" s="488"/>
    </row>
    <row r="10" spans="1:22">
      <c r="A10" s="481">
        <v>1.2</v>
      </c>
      <c r="B10" s="507" t="s">
        <v>633</v>
      </c>
      <c r="C10" s="613"/>
      <c r="D10" s="606"/>
      <c r="E10" s="606"/>
      <c r="F10" s="606"/>
      <c r="G10" s="606"/>
      <c r="H10" s="606"/>
      <c r="I10" s="606"/>
      <c r="J10" s="606"/>
      <c r="K10" s="606"/>
      <c r="L10" s="606"/>
      <c r="M10" s="606"/>
      <c r="N10" s="606"/>
      <c r="O10" s="606"/>
      <c r="P10" s="606"/>
      <c r="Q10" s="606"/>
      <c r="R10" s="606"/>
      <c r="S10" s="606"/>
      <c r="T10" s="606"/>
      <c r="U10" s="606"/>
      <c r="V10" s="488"/>
    </row>
    <row r="11" spans="1:22">
      <c r="A11" s="481">
        <v>1.3</v>
      </c>
      <c r="B11" s="507" t="s">
        <v>634</v>
      </c>
      <c r="C11" s="613"/>
      <c r="D11" s="606"/>
      <c r="E11" s="606"/>
      <c r="F11" s="606"/>
      <c r="G11" s="606"/>
      <c r="H11" s="606"/>
      <c r="I11" s="606"/>
      <c r="J11" s="606"/>
      <c r="K11" s="606"/>
      <c r="L11" s="606"/>
      <c r="M11" s="606"/>
      <c r="N11" s="606"/>
      <c r="O11" s="606"/>
      <c r="P11" s="606"/>
      <c r="Q11" s="606"/>
      <c r="R11" s="606"/>
      <c r="S11" s="606"/>
      <c r="T11" s="606"/>
      <c r="U11" s="606"/>
      <c r="V11" s="488"/>
    </row>
    <row r="12" spans="1:22">
      <c r="A12" s="481">
        <v>1.4</v>
      </c>
      <c r="B12" s="507" t="s">
        <v>635</v>
      </c>
      <c r="C12" s="613">
        <v>410329.66</v>
      </c>
      <c r="D12" s="606">
        <v>410329.66</v>
      </c>
      <c r="E12" s="606">
        <v>0</v>
      </c>
      <c r="F12" s="606">
        <v>0</v>
      </c>
      <c r="G12" s="606">
        <v>0</v>
      </c>
      <c r="H12" s="606">
        <v>0</v>
      </c>
      <c r="I12" s="606">
        <v>0</v>
      </c>
      <c r="J12" s="606">
        <v>0</v>
      </c>
      <c r="K12" s="606">
        <v>0</v>
      </c>
      <c r="L12" s="606">
        <v>0</v>
      </c>
      <c r="M12" s="606">
        <v>0</v>
      </c>
      <c r="N12" s="606">
        <v>0</v>
      </c>
      <c r="O12" s="606">
        <v>0</v>
      </c>
      <c r="P12" s="606">
        <v>0</v>
      </c>
      <c r="Q12" s="606">
        <v>0</v>
      </c>
      <c r="R12" s="606">
        <v>0</v>
      </c>
      <c r="S12" s="606">
        <v>0</v>
      </c>
      <c r="T12" s="606">
        <v>0</v>
      </c>
      <c r="U12" s="606">
        <v>0</v>
      </c>
      <c r="V12" s="488"/>
    </row>
    <row r="13" spans="1:22">
      <c r="A13" s="481">
        <v>1.5</v>
      </c>
      <c r="B13" s="507" t="s">
        <v>636</v>
      </c>
      <c r="C13" s="613">
        <v>276242329.9885</v>
      </c>
      <c r="D13" s="606">
        <v>212064407.80519995</v>
      </c>
      <c r="E13" s="606">
        <v>3227426.8563000001</v>
      </c>
      <c r="F13" s="606">
        <v>3226396.5044999998</v>
      </c>
      <c r="G13" s="606">
        <v>35491997.513599999</v>
      </c>
      <c r="H13" s="606">
        <v>0</v>
      </c>
      <c r="I13" s="606">
        <v>3376478.36</v>
      </c>
      <c r="J13" s="606">
        <v>126103.45</v>
      </c>
      <c r="K13" s="606">
        <v>0</v>
      </c>
      <c r="L13" s="606">
        <v>28685924.669699997</v>
      </c>
      <c r="M13" s="606">
        <v>9357527.2302000001</v>
      </c>
      <c r="N13" s="606">
        <v>0</v>
      </c>
      <c r="O13" s="606">
        <v>0</v>
      </c>
      <c r="P13" s="606">
        <v>9509244.9091999996</v>
      </c>
      <c r="Q13" s="606">
        <v>0</v>
      </c>
      <c r="R13" s="606">
        <v>2880838.5546000004</v>
      </c>
      <c r="S13" s="606">
        <v>0</v>
      </c>
      <c r="T13" s="606">
        <v>0</v>
      </c>
      <c r="U13" s="606">
        <v>0</v>
      </c>
      <c r="V13" s="488"/>
    </row>
    <row r="14" spans="1:22">
      <c r="A14" s="481">
        <v>1.6</v>
      </c>
      <c r="B14" s="507" t="s">
        <v>637</v>
      </c>
      <c r="C14" s="613">
        <v>14068842.922</v>
      </c>
      <c r="D14" s="606">
        <v>12691235.940200003</v>
      </c>
      <c r="E14" s="606">
        <v>49956.380000000005</v>
      </c>
      <c r="F14" s="606">
        <v>0</v>
      </c>
      <c r="G14" s="606">
        <v>1006749.9209000004</v>
      </c>
      <c r="H14" s="606">
        <v>124961.92759999998</v>
      </c>
      <c r="I14" s="606">
        <v>7829.08</v>
      </c>
      <c r="J14" s="606">
        <v>0</v>
      </c>
      <c r="K14" s="606">
        <v>0</v>
      </c>
      <c r="L14" s="606">
        <v>370857.06090000004</v>
      </c>
      <c r="M14" s="606">
        <v>0</v>
      </c>
      <c r="N14" s="606">
        <v>29991.03</v>
      </c>
      <c r="O14" s="606">
        <v>84063.91</v>
      </c>
      <c r="P14" s="606">
        <v>82215.17</v>
      </c>
      <c r="Q14" s="606">
        <v>0</v>
      </c>
      <c r="R14" s="606">
        <v>0</v>
      </c>
      <c r="S14" s="606">
        <v>0</v>
      </c>
      <c r="T14" s="606">
        <v>0</v>
      </c>
      <c r="U14" s="606">
        <v>160620.22999999998</v>
      </c>
      <c r="V14" s="488"/>
    </row>
    <row r="15" spans="1:22">
      <c r="A15" s="527">
        <v>2</v>
      </c>
      <c r="B15" s="487" t="s">
        <v>638</v>
      </c>
      <c r="C15" s="669">
        <f>SUM(C16:C21)</f>
        <v>4957000</v>
      </c>
      <c r="D15" s="669">
        <f>SUM(D16:D21)</f>
        <v>4957000</v>
      </c>
      <c r="E15" s="612">
        <f t="shared" ref="E15:U15" si="1">SUM(E16:E21)</f>
        <v>0</v>
      </c>
      <c r="F15" s="612">
        <f t="shared" si="1"/>
        <v>0</v>
      </c>
      <c r="G15" s="612">
        <f t="shared" si="1"/>
        <v>0</v>
      </c>
      <c r="H15" s="612">
        <f t="shared" si="1"/>
        <v>0</v>
      </c>
      <c r="I15" s="612">
        <f t="shared" si="1"/>
        <v>0</v>
      </c>
      <c r="J15" s="612">
        <f t="shared" si="1"/>
        <v>0</v>
      </c>
      <c r="K15" s="612">
        <f t="shared" si="1"/>
        <v>0</v>
      </c>
      <c r="L15" s="612">
        <f t="shared" si="1"/>
        <v>0</v>
      </c>
      <c r="M15" s="612">
        <f t="shared" si="1"/>
        <v>0</v>
      </c>
      <c r="N15" s="612">
        <f t="shared" si="1"/>
        <v>0</v>
      </c>
      <c r="O15" s="612">
        <f t="shared" si="1"/>
        <v>0</v>
      </c>
      <c r="P15" s="612">
        <f t="shared" si="1"/>
        <v>0</v>
      </c>
      <c r="Q15" s="612">
        <f t="shared" si="1"/>
        <v>0</v>
      </c>
      <c r="R15" s="612">
        <f t="shared" si="1"/>
        <v>0</v>
      </c>
      <c r="S15" s="612">
        <f t="shared" si="1"/>
        <v>0</v>
      </c>
      <c r="T15" s="612">
        <f t="shared" si="1"/>
        <v>0</v>
      </c>
      <c r="U15" s="612">
        <f t="shared" si="1"/>
        <v>0</v>
      </c>
      <c r="V15" s="488"/>
    </row>
    <row r="16" spans="1:22">
      <c r="A16" s="481">
        <v>2.1</v>
      </c>
      <c r="B16" s="507" t="s">
        <v>632</v>
      </c>
      <c r="C16" s="670"/>
      <c r="D16" s="671"/>
      <c r="E16" s="606"/>
      <c r="F16" s="606"/>
      <c r="G16" s="606"/>
      <c r="H16" s="606"/>
      <c r="I16" s="606"/>
      <c r="J16" s="606"/>
      <c r="K16" s="606"/>
      <c r="L16" s="606"/>
      <c r="M16" s="606"/>
      <c r="N16" s="606"/>
      <c r="O16" s="606"/>
      <c r="P16" s="606"/>
      <c r="Q16" s="606"/>
      <c r="R16" s="606"/>
      <c r="S16" s="606"/>
      <c r="T16" s="606"/>
      <c r="U16" s="606"/>
      <c r="V16" s="488"/>
    </row>
    <row r="17" spans="1:22">
      <c r="A17" s="481">
        <v>2.2000000000000002</v>
      </c>
      <c r="B17" s="507" t="s">
        <v>633</v>
      </c>
      <c r="C17" s="670"/>
      <c r="D17" s="671"/>
      <c r="E17" s="606"/>
      <c r="F17" s="606"/>
      <c r="G17" s="606"/>
      <c r="H17" s="606"/>
      <c r="I17" s="606"/>
      <c r="J17" s="606"/>
      <c r="K17" s="606"/>
      <c r="L17" s="606"/>
      <c r="M17" s="606"/>
      <c r="N17" s="606"/>
      <c r="O17" s="606"/>
      <c r="P17" s="606"/>
      <c r="Q17" s="606"/>
      <c r="R17" s="606"/>
      <c r="S17" s="606"/>
      <c r="T17" s="606"/>
      <c r="U17" s="606"/>
      <c r="V17" s="488"/>
    </row>
    <row r="18" spans="1:22">
      <c r="A18" s="481">
        <v>2.2999999999999998</v>
      </c>
      <c r="B18" s="507" t="s">
        <v>634</v>
      </c>
      <c r="C18" s="670"/>
      <c r="D18" s="666"/>
      <c r="E18" s="606"/>
      <c r="F18" s="606"/>
      <c r="G18" s="606"/>
      <c r="H18" s="606"/>
      <c r="I18" s="606"/>
      <c r="J18" s="606"/>
      <c r="K18" s="606"/>
      <c r="L18" s="606"/>
      <c r="M18" s="606"/>
      <c r="N18" s="606"/>
      <c r="O18" s="606"/>
      <c r="P18" s="606"/>
      <c r="Q18" s="606"/>
      <c r="R18" s="606"/>
      <c r="S18" s="606"/>
      <c r="T18" s="606"/>
      <c r="U18" s="606"/>
      <c r="V18" s="488"/>
    </row>
    <row r="19" spans="1:22">
      <c r="A19" s="481">
        <v>2.4</v>
      </c>
      <c r="B19" s="507" t="s">
        <v>635</v>
      </c>
      <c r="C19" s="670">
        <f>'18. Assets by Exposure classes'!F23/0.02</f>
        <v>4957000</v>
      </c>
      <c r="D19" s="671">
        <f>C19</f>
        <v>4957000</v>
      </c>
      <c r="E19" s="606"/>
      <c r="F19" s="606"/>
      <c r="G19" s="606"/>
      <c r="H19" s="606"/>
      <c r="I19" s="606"/>
      <c r="J19" s="606"/>
      <c r="K19" s="606"/>
      <c r="L19" s="606"/>
      <c r="M19" s="606"/>
      <c r="N19" s="606"/>
      <c r="O19" s="606"/>
      <c r="P19" s="606"/>
      <c r="Q19" s="606"/>
      <c r="R19" s="606"/>
      <c r="S19" s="606"/>
      <c r="T19" s="606"/>
      <c r="U19" s="606"/>
      <c r="V19" s="488"/>
    </row>
    <row r="20" spans="1:22">
      <c r="A20" s="481">
        <v>2.5</v>
      </c>
      <c r="B20" s="507" t="s">
        <v>636</v>
      </c>
      <c r="C20" s="670"/>
      <c r="D20" s="671"/>
      <c r="E20" s="606"/>
      <c r="F20" s="606"/>
      <c r="G20" s="606"/>
      <c r="H20" s="606"/>
      <c r="I20" s="606"/>
      <c r="J20" s="606"/>
      <c r="K20" s="606"/>
      <c r="L20" s="606"/>
      <c r="M20" s="606"/>
      <c r="N20" s="606"/>
      <c r="O20" s="606"/>
      <c r="P20" s="606"/>
      <c r="Q20" s="606"/>
      <c r="R20" s="606"/>
      <c r="S20" s="606"/>
      <c r="T20" s="606"/>
      <c r="U20" s="606"/>
      <c r="V20" s="488"/>
    </row>
    <row r="21" spans="1:22">
      <c r="A21" s="481">
        <v>2.6</v>
      </c>
      <c r="B21" s="507" t="s">
        <v>637</v>
      </c>
      <c r="C21" s="613"/>
      <c r="D21" s="606"/>
      <c r="E21" s="606"/>
      <c r="F21" s="606"/>
      <c r="G21" s="606"/>
      <c r="H21" s="606"/>
      <c r="I21" s="606"/>
      <c r="J21" s="606"/>
      <c r="K21" s="606"/>
      <c r="L21" s="606"/>
      <c r="M21" s="606"/>
      <c r="N21" s="606"/>
      <c r="O21" s="606"/>
      <c r="P21" s="606"/>
      <c r="Q21" s="606"/>
      <c r="R21" s="606"/>
      <c r="S21" s="606"/>
      <c r="T21" s="606"/>
      <c r="U21" s="606"/>
      <c r="V21" s="488"/>
    </row>
    <row r="22" spans="1:22">
      <c r="A22" s="527">
        <v>3</v>
      </c>
      <c r="B22" s="487" t="s">
        <v>693</v>
      </c>
      <c r="C22" s="612">
        <f>SUM(C23:C28)</f>
        <v>41266324.841200002</v>
      </c>
      <c r="D22" s="612">
        <f>SUM(D23:D28)</f>
        <v>15547390.394200001</v>
      </c>
      <c r="E22" s="612">
        <f t="shared" ref="E22:U22" si="2">SUM(E23:E28)</f>
        <v>0</v>
      </c>
      <c r="F22" s="614">
        <f t="shared" si="2"/>
        <v>0</v>
      </c>
      <c r="G22" s="612">
        <f t="shared" si="2"/>
        <v>426631.73489999998</v>
      </c>
      <c r="H22" s="614">
        <f t="shared" si="2"/>
        <v>0</v>
      </c>
      <c r="I22" s="614">
        <f t="shared" si="2"/>
        <v>0</v>
      </c>
      <c r="J22" s="614">
        <f t="shared" si="2"/>
        <v>0</v>
      </c>
      <c r="K22" s="614">
        <f t="shared" si="2"/>
        <v>0</v>
      </c>
      <c r="L22" s="612">
        <f t="shared" si="2"/>
        <v>687040</v>
      </c>
      <c r="M22" s="614">
        <f t="shared" si="2"/>
        <v>0</v>
      </c>
      <c r="N22" s="614">
        <f t="shared" si="2"/>
        <v>0</v>
      </c>
      <c r="O22" s="614">
        <f t="shared" si="2"/>
        <v>0</v>
      </c>
      <c r="P22" s="614">
        <f t="shared" si="2"/>
        <v>0</v>
      </c>
      <c r="Q22" s="614">
        <f t="shared" si="2"/>
        <v>0</v>
      </c>
      <c r="R22" s="614">
        <f t="shared" si="2"/>
        <v>0</v>
      </c>
      <c r="S22" s="614">
        <f t="shared" si="2"/>
        <v>0</v>
      </c>
      <c r="T22" s="614">
        <f t="shared" si="2"/>
        <v>0</v>
      </c>
      <c r="U22" s="612">
        <f t="shared" si="2"/>
        <v>0</v>
      </c>
      <c r="V22" s="488"/>
    </row>
    <row r="23" spans="1:22">
      <c r="A23" s="481">
        <v>3.1</v>
      </c>
      <c r="B23" s="507" t="s">
        <v>632</v>
      </c>
      <c r="C23" s="613"/>
      <c r="D23" s="606"/>
      <c r="E23" s="614"/>
      <c r="F23" s="614"/>
      <c r="G23" s="606"/>
      <c r="H23" s="614"/>
      <c r="I23" s="614"/>
      <c r="J23" s="614"/>
      <c r="K23" s="614"/>
      <c r="L23" s="606"/>
      <c r="M23" s="614"/>
      <c r="N23" s="614"/>
      <c r="O23" s="614"/>
      <c r="P23" s="614"/>
      <c r="Q23" s="614"/>
      <c r="R23" s="614"/>
      <c r="S23" s="614"/>
      <c r="T23" s="614"/>
      <c r="U23" s="606"/>
      <c r="V23" s="488"/>
    </row>
    <row r="24" spans="1:22">
      <c r="A24" s="481">
        <v>3.2</v>
      </c>
      <c r="B24" s="507" t="s">
        <v>633</v>
      </c>
      <c r="C24" s="613"/>
      <c r="D24" s="606"/>
      <c r="E24" s="614"/>
      <c r="F24" s="614"/>
      <c r="G24" s="606"/>
      <c r="H24" s="614"/>
      <c r="I24" s="614"/>
      <c r="J24" s="614"/>
      <c r="K24" s="614"/>
      <c r="L24" s="606"/>
      <c r="M24" s="614"/>
      <c r="N24" s="614"/>
      <c r="O24" s="614"/>
      <c r="P24" s="614"/>
      <c r="Q24" s="614"/>
      <c r="R24" s="614"/>
      <c r="S24" s="614"/>
      <c r="T24" s="614"/>
      <c r="U24" s="606"/>
      <c r="V24" s="488"/>
    </row>
    <row r="25" spans="1:22">
      <c r="A25" s="481">
        <v>3.3</v>
      </c>
      <c r="B25" s="507" t="s">
        <v>634</v>
      </c>
      <c r="C25" s="613"/>
      <c r="D25" s="606"/>
      <c r="E25" s="614"/>
      <c r="F25" s="614"/>
      <c r="G25" s="606"/>
      <c r="H25" s="614"/>
      <c r="I25" s="614"/>
      <c r="J25" s="614"/>
      <c r="K25" s="614"/>
      <c r="L25" s="606"/>
      <c r="M25" s="614"/>
      <c r="N25" s="614"/>
      <c r="O25" s="614"/>
      <c r="P25" s="614"/>
      <c r="Q25" s="614"/>
      <c r="R25" s="614"/>
      <c r="S25" s="614"/>
      <c r="T25" s="614"/>
      <c r="U25" s="606"/>
      <c r="V25" s="488"/>
    </row>
    <row r="26" spans="1:22">
      <c r="A26" s="481">
        <v>3.4</v>
      </c>
      <c r="B26" s="507" t="s">
        <v>635</v>
      </c>
      <c r="C26" s="613">
        <v>7337255.1399999997</v>
      </c>
      <c r="D26" s="606">
        <v>7262734.7999999998</v>
      </c>
      <c r="E26" s="614"/>
      <c r="F26" s="614"/>
      <c r="G26" s="606">
        <v>0</v>
      </c>
      <c r="H26" s="614"/>
      <c r="I26" s="614"/>
      <c r="J26" s="614"/>
      <c r="K26" s="614"/>
      <c r="L26" s="606">
        <v>0</v>
      </c>
      <c r="M26" s="614"/>
      <c r="N26" s="614"/>
      <c r="O26" s="614"/>
      <c r="P26" s="614"/>
      <c r="Q26" s="614"/>
      <c r="R26" s="614"/>
      <c r="S26" s="614"/>
      <c r="T26" s="614"/>
      <c r="U26" s="606">
        <v>0</v>
      </c>
      <c r="V26" s="488"/>
    </row>
    <row r="27" spans="1:22">
      <c r="A27" s="481">
        <v>3.5</v>
      </c>
      <c r="B27" s="507" t="s">
        <v>636</v>
      </c>
      <c r="C27" s="613">
        <v>33856513.584100001</v>
      </c>
      <c r="D27" s="606">
        <v>8284655.5942000002</v>
      </c>
      <c r="E27" s="614"/>
      <c r="F27" s="614"/>
      <c r="G27" s="606">
        <v>426631.73489999998</v>
      </c>
      <c r="H27" s="614"/>
      <c r="I27" s="614"/>
      <c r="J27" s="614"/>
      <c r="K27" s="614"/>
      <c r="L27" s="606">
        <v>687040</v>
      </c>
      <c r="M27" s="614"/>
      <c r="N27" s="614"/>
      <c r="O27" s="614"/>
      <c r="P27" s="614"/>
      <c r="Q27" s="614"/>
      <c r="R27" s="614"/>
      <c r="S27" s="614"/>
      <c r="T27" s="614"/>
      <c r="U27" s="606">
        <v>0</v>
      </c>
      <c r="V27" s="488"/>
    </row>
    <row r="28" spans="1:22">
      <c r="A28" s="481">
        <v>3.6</v>
      </c>
      <c r="B28" s="507" t="s">
        <v>637</v>
      </c>
      <c r="C28" s="613">
        <v>72556.117100000003</v>
      </c>
      <c r="D28" s="606">
        <v>0</v>
      </c>
      <c r="E28" s="614"/>
      <c r="F28" s="614"/>
      <c r="G28" s="606">
        <v>0</v>
      </c>
      <c r="H28" s="614"/>
      <c r="I28" s="614"/>
      <c r="J28" s="614"/>
      <c r="K28" s="614"/>
      <c r="L28" s="606">
        <v>0</v>
      </c>
      <c r="M28" s="614"/>
      <c r="N28" s="614"/>
      <c r="O28" s="614"/>
      <c r="P28" s="614"/>
      <c r="Q28" s="614"/>
      <c r="R28" s="614"/>
      <c r="S28" s="614"/>
      <c r="T28" s="614"/>
      <c r="U28" s="606">
        <v>0</v>
      </c>
      <c r="V28" s="488"/>
    </row>
  </sheetData>
  <mergeCells count="6">
    <mergeCell ref="A5:B7"/>
    <mergeCell ref="C5:U5"/>
    <mergeCell ref="C6:C7"/>
    <mergeCell ref="D6:F6"/>
    <mergeCell ref="G6:K6"/>
    <mergeCell ref="M6:U6"/>
  </mergeCells>
  <pageMargins left="0.7" right="0.7" top="0.75" bottom="0.75" header="0.3" footer="0.3"/>
  <pageSetup scale="2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showGridLines="0" view="pageBreakPreview" zoomScale="70" zoomScaleNormal="60" zoomScaleSheetLayoutView="70" workbookViewId="0">
      <selection activeCell="C8" sqref="C8:T22"/>
    </sheetView>
  </sheetViews>
  <sheetFormatPr defaultColWidth="9.109375" defaultRowHeight="12"/>
  <cols>
    <col min="1" max="1" width="11.88671875" style="485" bestFit="1" customWidth="1"/>
    <col min="2" max="2" width="90.33203125" style="485" bestFit="1" customWidth="1"/>
    <col min="3" max="3" width="19.5546875" style="485" customWidth="1"/>
    <col min="4" max="4" width="21.109375" style="485" customWidth="1"/>
    <col min="5" max="5" width="17.109375" style="485" customWidth="1"/>
    <col min="6" max="6" width="22.33203125" style="485" customWidth="1"/>
    <col min="7" max="7" width="19.33203125" style="485" customWidth="1"/>
    <col min="8" max="8" width="17.109375" style="485" customWidth="1"/>
    <col min="9" max="14" width="22.33203125" style="485" customWidth="1"/>
    <col min="15" max="15" width="23" style="485" customWidth="1"/>
    <col min="16" max="16" width="21.6640625" style="485" bestFit="1" customWidth="1"/>
    <col min="17" max="19" width="19" style="485" bestFit="1" customWidth="1"/>
    <col min="20" max="20" width="14.6640625" style="485" customWidth="1"/>
    <col min="21" max="21" width="20" style="485" customWidth="1"/>
    <col min="22" max="16384" width="9.109375" style="485"/>
  </cols>
  <sheetData>
    <row r="1" spans="1:21" ht="13.2">
      <c r="A1" s="475" t="s">
        <v>30</v>
      </c>
      <c r="B1" s="3" t="str">
        <f>'Info '!C2</f>
        <v>JSC "VTB Bank (Georgia)"</v>
      </c>
    </row>
    <row r="2" spans="1:21" ht="13.2">
      <c r="A2" s="476" t="s">
        <v>31</v>
      </c>
      <c r="B2" s="512">
        <f>'1. key ratios '!B2</f>
        <v>44834</v>
      </c>
      <c r="C2" s="512"/>
    </row>
    <row r="3" spans="1:21">
      <c r="A3" s="477" t="s">
        <v>640</v>
      </c>
    </row>
    <row r="5" spans="1:21" ht="13.5" customHeight="1">
      <c r="A5" s="779" t="s">
        <v>641</v>
      </c>
      <c r="B5" s="780"/>
      <c r="C5" s="788" t="s">
        <v>642</v>
      </c>
      <c r="D5" s="789"/>
      <c r="E5" s="789"/>
      <c r="F5" s="789"/>
      <c r="G5" s="789"/>
      <c r="H5" s="789"/>
      <c r="I5" s="789"/>
      <c r="J5" s="789"/>
      <c r="K5" s="789"/>
      <c r="L5" s="789"/>
      <c r="M5" s="789"/>
      <c r="N5" s="789"/>
      <c r="O5" s="789"/>
      <c r="P5" s="789"/>
      <c r="Q5" s="789"/>
      <c r="R5" s="789"/>
      <c r="S5" s="789"/>
      <c r="T5" s="790"/>
      <c r="U5" s="524"/>
    </row>
    <row r="6" spans="1:21">
      <c r="A6" s="781"/>
      <c r="B6" s="782"/>
      <c r="C6" s="772" t="s">
        <v>107</v>
      </c>
      <c r="D6" s="785" t="s">
        <v>643</v>
      </c>
      <c r="E6" s="785"/>
      <c r="F6" s="786"/>
      <c r="G6" s="787" t="s">
        <v>644</v>
      </c>
      <c r="H6" s="785"/>
      <c r="I6" s="785"/>
      <c r="J6" s="785"/>
      <c r="K6" s="786"/>
      <c r="L6" s="775" t="s">
        <v>645</v>
      </c>
      <c r="M6" s="776"/>
      <c r="N6" s="776"/>
      <c r="O6" s="776"/>
      <c r="P6" s="776"/>
      <c r="Q6" s="776"/>
      <c r="R6" s="776"/>
      <c r="S6" s="776"/>
      <c r="T6" s="777"/>
      <c r="U6" s="511"/>
    </row>
    <row r="7" spans="1:21">
      <c r="A7" s="783"/>
      <c r="B7" s="784"/>
      <c r="C7" s="773"/>
      <c r="E7" s="505" t="s">
        <v>618</v>
      </c>
      <c r="F7" s="517" t="s">
        <v>619</v>
      </c>
      <c r="H7" s="505" t="s">
        <v>618</v>
      </c>
      <c r="I7" s="517" t="s">
        <v>620</v>
      </c>
      <c r="J7" s="517" t="s">
        <v>621</v>
      </c>
      <c r="K7" s="517" t="s">
        <v>622</v>
      </c>
      <c r="L7" s="528"/>
      <c r="M7" s="505" t="s">
        <v>623</v>
      </c>
      <c r="N7" s="517" t="s">
        <v>621</v>
      </c>
      <c r="O7" s="517" t="s">
        <v>624</v>
      </c>
      <c r="P7" s="517" t="s">
        <v>625</v>
      </c>
      <c r="Q7" s="517" t="s">
        <v>626</v>
      </c>
      <c r="R7" s="517" t="s">
        <v>627</v>
      </c>
      <c r="S7" s="517" t="s">
        <v>628</v>
      </c>
      <c r="T7" s="526" t="s">
        <v>629</v>
      </c>
      <c r="U7" s="524"/>
    </row>
    <row r="8" spans="1:21">
      <c r="A8" s="528">
        <v>1</v>
      </c>
      <c r="B8" s="523" t="s">
        <v>631</v>
      </c>
      <c r="C8" s="672">
        <v>290721502.57049996</v>
      </c>
      <c r="D8" s="607">
        <v>225165973.40539995</v>
      </c>
      <c r="E8" s="607">
        <v>3277383.2363</v>
      </c>
      <c r="F8" s="607">
        <v>3226396.5044999998</v>
      </c>
      <c r="G8" s="607">
        <v>36498747.434500001</v>
      </c>
      <c r="H8" s="607">
        <v>124961.92759999998</v>
      </c>
      <c r="I8" s="607">
        <v>3384307.44</v>
      </c>
      <c r="J8" s="607">
        <v>126103.45</v>
      </c>
      <c r="K8" s="607">
        <v>0</v>
      </c>
      <c r="L8" s="607">
        <v>29056781.730600003</v>
      </c>
      <c r="M8" s="607">
        <v>9357527.2302000001</v>
      </c>
      <c r="N8" s="607">
        <v>29991.03</v>
      </c>
      <c r="O8" s="607">
        <v>84063.91</v>
      </c>
      <c r="P8" s="607">
        <v>9591460.0791999996</v>
      </c>
      <c r="Q8" s="607">
        <v>0</v>
      </c>
      <c r="R8" s="607">
        <v>2880838.5546000004</v>
      </c>
      <c r="S8" s="607">
        <v>0</v>
      </c>
      <c r="T8" s="607">
        <v>0</v>
      </c>
      <c r="U8" s="488"/>
    </row>
    <row r="9" spans="1:21">
      <c r="A9" s="507">
        <v>1.1000000000000001</v>
      </c>
      <c r="B9" s="507" t="s">
        <v>646</v>
      </c>
      <c r="C9" s="680">
        <v>268444207.3477999</v>
      </c>
      <c r="D9" s="607">
        <v>203239627.78269991</v>
      </c>
      <c r="E9" s="607">
        <v>3247591.4163000002</v>
      </c>
      <c r="F9" s="607">
        <v>3226396.5044999998</v>
      </c>
      <c r="G9" s="607">
        <v>36413601.204499997</v>
      </c>
      <c r="H9" s="607">
        <v>124961.92759999998</v>
      </c>
      <c r="I9" s="607">
        <v>3376478.36</v>
      </c>
      <c r="J9" s="607">
        <v>126103.45</v>
      </c>
      <c r="K9" s="607">
        <v>0</v>
      </c>
      <c r="L9" s="607">
        <v>28790978.360600002</v>
      </c>
      <c r="M9" s="607">
        <v>9357527.2302000001</v>
      </c>
      <c r="N9" s="607">
        <v>0</v>
      </c>
      <c r="O9" s="607">
        <v>0</v>
      </c>
      <c r="P9" s="607">
        <v>9509244.9091999996</v>
      </c>
      <c r="Q9" s="607">
        <v>0</v>
      </c>
      <c r="R9" s="607">
        <v>2880838.5546000004</v>
      </c>
      <c r="S9" s="607">
        <v>0</v>
      </c>
      <c r="T9" s="607">
        <v>0</v>
      </c>
      <c r="U9" s="488"/>
    </row>
    <row r="10" spans="1:21">
      <c r="A10" s="529" t="s">
        <v>14</v>
      </c>
      <c r="B10" s="529" t="s">
        <v>647</v>
      </c>
      <c r="C10" s="681">
        <v>227893344.9325999</v>
      </c>
      <c r="D10" s="607">
        <v>164320964.6356999</v>
      </c>
      <c r="E10" s="607">
        <v>20164.559999999998</v>
      </c>
      <c r="F10" s="607">
        <v>3226396.5044999998</v>
      </c>
      <c r="G10" s="607">
        <v>34781401.936299995</v>
      </c>
      <c r="H10" s="607">
        <v>94712.237599999993</v>
      </c>
      <c r="I10" s="607">
        <v>3376478.36</v>
      </c>
      <c r="J10" s="607">
        <v>126103.45</v>
      </c>
      <c r="K10" s="607">
        <v>0</v>
      </c>
      <c r="L10" s="607">
        <v>28790978.360600002</v>
      </c>
      <c r="M10" s="607">
        <v>9357527.2302000001</v>
      </c>
      <c r="N10" s="607">
        <v>0</v>
      </c>
      <c r="O10" s="607">
        <v>0</v>
      </c>
      <c r="P10" s="607">
        <v>9509244.9091999996</v>
      </c>
      <c r="Q10" s="607">
        <v>0</v>
      </c>
      <c r="R10" s="607">
        <v>2880838.5546000004</v>
      </c>
      <c r="S10" s="607">
        <v>0</v>
      </c>
      <c r="T10" s="607">
        <v>0</v>
      </c>
      <c r="U10" s="488"/>
    </row>
    <row r="11" spans="1:21">
      <c r="A11" s="497" t="s">
        <v>648</v>
      </c>
      <c r="B11" s="497" t="s">
        <v>649</v>
      </c>
      <c r="C11" s="682">
        <v>125018885.28229995</v>
      </c>
      <c r="D11" s="607">
        <v>91440080.305399954</v>
      </c>
      <c r="E11" s="607">
        <v>20164.559999999998</v>
      </c>
      <c r="F11" s="607">
        <v>2552026.0644999999</v>
      </c>
      <c r="G11" s="607">
        <v>7410506.0633000005</v>
      </c>
      <c r="H11" s="607">
        <v>94712.237599999993</v>
      </c>
      <c r="I11" s="607">
        <v>3376478.36</v>
      </c>
      <c r="J11" s="607">
        <v>0</v>
      </c>
      <c r="K11" s="607">
        <v>0</v>
      </c>
      <c r="L11" s="607">
        <v>26168298.913600001</v>
      </c>
      <c r="M11" s="607">
        <v>9357527.2302000001</v>
      </c>
      <c r="N11" s="607">
        <v>0</v>
      </c>
      <c r="O11" s="607">
        <v>0</v>
      </c>
      <c r="P11" s="607">
        <v>9509244.9091999996</v>
      </c>
      <c r="Q11" s="607">
        <v>0</v>
      </c>
      <c r="R11" s="607">
        <v>258159.10759999999</v>
      </c>
      <c r="S11" s="607">
        <v>0</v>
      </c>
      <c r="T11" s="607">
        <v>0</v>
      </c>
      <c r="U11" s="488"/>
    </row>
    <row r="12" spans="1:21">
      <c r="A12" s="497" t="s">
        <v>650</v>
      </c>
      <c r="B12" s="497" t="s">
        <v>651</v>
      </c>
      <c r="C12" s="682">
        <v>3580392.5930000003</v>
      </c>
      <c r="D12" s="607">
        <v>2600657.253</v>
      </c>
      <c r="E12" s="607">
        <v>0</v>
      </c>
      <c r="F12" s="607">
        <v>674370.44</v>
      </c>
      <c r="G12" s="607">
        <v>979735.34000000008</v>
      </c>
      <c r="H12" s="607">
        <v>0</v>
      </c>
      <c r="I12" s="607">
        <v>0</v>
      </c>
      <c r="J12" s="607">
        <v>126103.45</v>
      </c>
      <c r="K12" s="607">
        <v>0</v>
      </c>
      <c r="L12" s="607">
        <v>0</v>
      </c>
      <c r="M12" s="607">
        <v>0</v>
      </c>
      <c r="N12" s="607">
        <v>0</v>
      </c>
      <c r="O12" s="607">
        <v>0</v>
      </c>
      <c r="P12" s="607">
        <v>0</v>
      </c>
      <c r="Q12" s="607">
        <v>0</v>
      </c>
      <c r="R12" s="607">
        <v>0</v>
      </c>
      <c r="S12" s="607">
        <v>0</v>
      </c>
      <c r="T12" s="607">
        <v>0</v>
      </c>
      <c r="U12" s="488"/>
    </row>
    <row r="13" spans="1:21">
      <c r="A13" s="497" t="s">
        <v>652</v>
      </c>
      <c r="B13" s="497" t="s">
        <v>653</v>
      </c>
      <c r="C13" s="682">
        <v>54256030.8904</v>
      </c>
      <c r="D13" s="607">
        <v>51633351.443400003</v>
      </c>
      <c r="E13" s="607">
        <v>0</v>
      </c>
      <c r="F13" s="607">
        <v>0</v>
      </c>
      <c r="G13" s="607">
        <v>0</v>
      </c>
      <c r="H13" s="607">
        <v>0</v>
      </c>
      <c r="I13" s="607">
        <v>0</v>
      </c>
      <c r="J13" s="607">
        <v>0</v>
      </c>
      <c r="K13" s="607">
        <v>0</v>
      </c>
      <c r="L13" s="607">
        <v>2622679.4470000002</v>
      </c>
      <c r="M13" s="607">
        <v>0</v>
      </c>
      <c r="N13" s="607">
        <v>0</v>
      </c>
      <c r="O13" s="607">
        <v>0</v>
      </c>
      <c r="P13" s="607">
        <v>0</v>
      </c>
      <c r="Q13" s="607">
        <v>0</v>
      </c>
      <c r="R13" s="607">
        <v>2622679.4470000002</v>
      </c>
      <c r="S13" s="607">
        <v>0</v>
      </c>
      <c r="T13" s="607">
        <v>0</v>
      </c>
      <c r="U13" s="488"/>
    </row>
    <row r="14" spans="1:21">
      <c r="A14" s="497" t="s">
        <v>654</v>
      </c>
      <c r="B14" s="497" t="s">
        <v>655</v>
      </c>
      <c r="C14" s="682">
        <v>45038036.166900001</v>
      </c>
      <c r="D14" s="607">
        <v>18646875.633900002</v>
      </c>
      <c r="E14" s="607">
        <v>0</v>
      </c>
      <c r="F14" s="607">
        <v>0</v>
      </c>
      <c r="G14" s="607">
        <v>26391160.533</v>
      </c>
      <c r="H14" s="607">
        <v>0</v>
      </c>
      <c r="I14" s="607">
        <v>0</v>
      </c>
      <c r="J14" s="607">
        <v>0</v>
      </c>
      <c r="K14" s="607">
        <v>0</v>
      </c>
      <c r="L14" s="607">
        <v>0</v>
      </c>
      <c r="M14" s="607">
        <v>0</v>
      </c>
      <c r="N14" s="607">
        <v>0</v>
      </c>
      <c r="O14" s="607">
        <v>0</v>
      </c>
      <c r="P14" s="607">
        <v>0</v>
      </c>
      <c r="Q14" s="607">
        <v>0</v>
      </c>
      <c r="R14" s="607">
        <v>0</v>
      </c>
      <c r="S14" s="607">
        <v>0</v>
      </c>
      <c r="T14" s="607">
        <v>0</v>
      </c>
      <c r="U14" s="488"/>
    </row>
    <row r="15" spans="1:21">
      <c r="A15" s="498">
        <v>1.2</v>
      </c>
      <c r="B15" s="498" t="s">
        <v>656</v>
      </c>
      <c r="C15" s="680">
        <v>17328547.430499997</v>
      </c>
      <c r="D15" s="607">
        <v>3821907.0424999981</v>
      </c>
      <c r="E15" s="607">
        <v>64951.829900000004</v>
      </c>
      <c r="F15" s="607">
        <v>64527.956200000001</v>
      </c>
      <c r="G15" s="607">
        <v>3566390.6193999993</v>
      </c>
      <c r="H15" s="607">
        <v>12496.182399999998</v>
      </c>
      <c r="I15" s="607">
        <v>337647.83999999997</v>
      </c>
      <c r="J15" s="607">
        <v>12610.35</v>
      </c>
      <c r="K15" s="607">
        <v>0</v>
      </c>
      <c r="L15" s="607">
        <v>9940249.7686000001</v>
      </c>
      <c r="M15" s="607">
        <v>3585678.5091000004</v>
      </c>
      <c r="N15" s="607">
        <v>0</v>
      </c>
      <c r="O15" s="607">
        <v>0</v>
      </c>
      <c r="P15" s="607">
        <v>2852773.4783000001</v>
      </c>
      <c r="Q15" s="607">
        <v>0</v>
      </c>
      <c r="R15" s="607">
        <v>1388787.4785</v>
      </c>
      <c r="S15" s="607">
        <v>0</v>
      </c>
      <c r="T15" s="607">
        <v>0</v>
      </c>
      <c r="U15" s="488"/>
    </row>
    <row r="16" spans="1:21">
      <c r="A16" s="530">
        <v>1.3</v>
      </c>
      <c r="B16" s="498" t="s">
        <v>704</v>
      </c>
      <c r="C16" s="604">
        <v>0</v>
      </c>
      <c r="D16" s="607"/>
      <c r="E16" s="607"/>
      <c r="F16" s="607"/>
      <c r="G16" s="607"/>
      <c r="H16" s="607"/>
      <c r="I16" s="607"/>
      <c r="J16" s="607"/>
      <c r="K16" s="607"/>
      <c r="L16" s="607"/>
      <c r="M16" s="607"/>
      <c r="N16" s="607"/>
      <c r="O16" s="607"/>
      <c r="P16" s="607"/>
      <c r="Q16" s="607"/>
      <c r="R16" s="607"/>
      <c r="S16" s="607"/>
      <c r="T16" s="607"/>
      <c r="U16" s="488"/>
    </row>
    <row r="17" spans="1:21">
      <c r="A17" s="501" t="s">
        <v>657</v>
      </c>
      <c r="B17" s="499" t="s">
        <v>658</v>
      </c>
      <c r="C17" s="683">
        <v>242754086.4555999</v>
      </c>
      <c r="D17" s="607">
        <v>178818248.8531999</v>
      </c>
      <c r="E17" s="607">
        <v>3247591.4163000002</v>
      </c>
      <c r="F17" s="607">
        <v>3226396.5044999998</v>
      </c>
      <c r="G17" s="607">
        <v>35144859.241800003</v>
      </c>
      <c r="H17" s="607">
        <v>94712.237599999993</v>
      </c>
      <c r="I17" s="607">
        <v>3376478.36</v>
      </c>
      <c r="J17" s="607">
        <v>126103.45</v>
      </c>
      <c r="K17" s="607">
        <v>0</v>
      </c>
      <c r="L17" s="607">
        <v>28790978.360600002</v>
      </c>
      <c r="M17" s="607">
        <v>9357527.2302000001</v>
      </c>
      <c r="N17" s="607">
        <v>0</v>
      </c>
      <c r="O17" s="607">
        <v>0</v>
      </c>
      <c r="P17" s="607">
        <v>9509244.9091999996</v>
      </c>
      <c r="Q17" s="607">
        <v>0</v>
      </c>
      <c r="R17" s="607">
        <v>2880838.5546000004</v>
      </c>
      <c r="S17" s="607">
        <v>0</v>
      </c>
      <c r="T17" s="607">
        <v>0</v>
      </c>
      <c r="U17" s="488"/>
    </row>
    <row r="18" spans="1:21">
      <c r="A18" s="500" t="s">
        <v>659</v>
      </c>
      <c r="B18" s="500" t="s">
        <v>660</v>
      </c>
      <c r="C18" s="684">
        <v>211085696.70489997</v>
      </c>
      <c r="D18" s="607">
        <v>156631093.33629996</v>
      </c>
      <c r="E18" s="607">
        <v>20164.559999999998</v>
      </c>
      <c r="F18" s="607">
        <v>3226396.5044999998</v>
      </c>
      <c r="G18" s="607">
        <v>25663625.008000001</v>
      </c>
      <c r="H18" s="607">
        <v>94712.237599999993</v>
      </c>
      <c r="I18" s="607">
        <v>3376478.36</v>
      </c>
      <c r="J18" s="607">
        <v>126103.45</v>
      </c>
      <c r="K18" s="607">
        <v>0</v>
      </c>
      <c r="L18" s="607">
        <v>28790978.360600002</v>
      </c>
      <c r="M18" s="607">
        <v>9357527.2302000001</v>
      </c>
      <c r="N18" s="607">
        <v>0</v>
      </c>
      <c r="O18" s="607">
        <v>0</v>
      </c>
      <c r="P18" s="607">
        <v>9509244.9091999996</v>
      </c>
      <c r="Q18" s="607">
        <v>0</v>
      </c>
      <c r="R18" s="607">
        <v>2880838.5546000004</v>
      </c>
      <c r="S18" s="607">
        <v>0</v>
      </c>
      <c r="T18" s="607">
        <v>0</v>
      </c>
      <c r="U18" s="488"/>
    </row>
    <row r="19" spans="1:21">
      <c r="A19" s="501" t="s">
        <v>661</v>
      </c>
      <c r="B19" s="501" t="s">
        <v>662</v>
      </c>
      <c r="C19" s="685">
        <v>1714250785.5711999</v>
      </c>
      <c r="D19" s="607">
        <v>1599904241.2354999</v>
      </c>
      <c r="E19" s="607">
        <v>25899066.083700001</v>
      </c>
      <c r="F19" s="607">
        <v>3956911.6402000058</v>
      </c>
      <c r="G19" s="607">
        <v>19537098.502999991</v>
      </c>
      <c r="H19" s="607">
        <v>264158.2378</v>
      </c>
      <c r="I19" s="607">
        <v>1647215.438899999</v>
      </c>
      <c r="J19" s="607">
        <v>47714.099499999735</v>
      </c>
      <c r="K19" s="607">
        <v>0</v>
      </c>
      <c r="L19" s="607">
        <v>94809445.832700014</v>
      </c>
      <c r="M19" s="607">
        <v>27834595.2698</v>
      </c>
      <c r="N19" s="607">
        <v>0</v>
      </c>
      <c r="O19" s="607">
        <v>0</v>
      </c>
      <c r="P19" s="607">
        <v>18633434.201200001</v>
      </c>
      <c r="Q19" s="607">
        <v>0</v>
      </c>
      <c r="R19" s="607">
        <v>425934.69539999985</v>
      </c>
      <c r="S19" s="607">
        <v>0</v>
      </c>
      <c r="T19" s="607">
        <v>0</v>
      </c>
      <c r="U19" s="488"/>
    </row>
    <row r="20" spans="1:21">
      <c r="A20" s="500" t="s">
        <v>663</v>
      </c>
      <c r="B20" s="500" t="s">
        <v>660</v>
      </c>
      <c r="C20" s="684">
        <v>474442874.61319989</v>
      </c>
      <c r="D20" s="607">
        <v>421858638.65819991</v>
      </c>
      <c r="E20" s="607">
        <v>81492.94</v>
      </c>
      <c r="F20" s="607">
        <v>2504661.6401999998</v>
      </c>
      <c r="G20" s="607">
        <v>4463926.2010000004</v>
      </c>
      <c r="H20" s="607">
        <v>264158.2378</v>
      </c>
      <c r="I20" s="607">
        <v>1647215.4389</v>
      </c>
      <c r="J20" s="607">
        <v>47714.099499999997</v>
      </c>
      <c r="K20" s="607">
        <v>0</v>
      </c>
      <c r="L20" s="607">
        <v>48120309.754000001</v>
      </c>
      <c r="M20" s="607">
        <v>11917935.2698</v>
      </c>
      <c r="N20" s="607">
        <v>0</v>
      </c>
      <c r="O20" s="607">
        <v>0</v>
      </c>
      <c r="P20" s="607">
        <v>12815740.009699998</v>
      </c>
      <c r="Q20" s="607">
        <v>0</v>
      </c>
      <c r="R20" s="607">
        <v>425934.69539999985</v>
      </c>
      <c r="S20" s="607">
        <v>0</v>
      </c>
      <c r="T20" s="607">
        <v>0</v>
      </c>
      <c r="U20" s="488"/>
    </row>
    <row r="21" spans="1:21">
      <c r="A21" s="502">
        <v>1.4</v>
      </c>
      <c r="B21" s="503" t="s">
        <v>664</v>
      </c>
      <c r="C21" s="686">
        <v>65436.229999999996</v>
      </c>
      <c r="D21" s="607">
        <v>65436.229999999996</v>
      </c>
      <c r="E21" s="607">
        <v>0</v>
      </c>
      <c r="F21" s="607">
        <v>0</v>
      </c>
      <c r="G21" s="607">
        <v>0</v>
      </c>
      <c r="H21" s="607">
        <v>0</v>
      </c>
      <c r="I21" s="607">
        <v>0</v>
      </c>
      <c r="J21" s="607">
        <v>0</v>
      </c>
      <c r="K21" s="607">
        <v>0</v>
      </c>
      <c r="L21" s="607">
        <v>0</v>
      </c>
      <c r="M21" s="607">
        <v>0</v>
      </c>
      <c r="N21" s="607">
        <v>0</v>
      </c>
      <c r="O21" s="607">
        <v>0</v>
      </c>
      <c r="P21" s="607">
        <v>0</v>
      </c>
      <c r="Q21" s="607">
        <v>0</v>
      </c>
      <c r="R21" s="607">
        <v>0</v>
      </c>
      <c r="S21" s="607">
        <v>0</v>
      </c>
      <c r="T21" s="607">
        <v>0</v>
      </c>
      <c r="U21" s="488"/>
    </row>
    <row r="22" spans="1:21">
      <c r="A22" s="502">
        <v>1.5</v>
      </c>
      <c r="B22" s="503" t="s">
        <v>665</v>
      </c>
      <c r="C22" s="686">
        <v>0</v>
      </c>
      <c r="D22" s="607">
        <v>0</v>
      </c>
      <c r="E22" s="607">
        <v>0</v>
      </c>
      <c r="F22" s="607">
        <v>0</v>
      </c>
      <c r="G22" s="607">
        <v>0</v>
      </c>
      <c r="H22" s="607">
        <v>0</v>
      </c>
      <c r="I22" s="607">
        <v>0</v>
      </c>
      <c r="J22" s="607">
        <v>0</v>
      </c>
      <c r="K22" s="607">
        <v>0</v>
      </c>
      <c r="L22" s="607">
        <v>0</v>
      </c>
      <c r="M22" s="607">
        <v>0</v>
      </c>
      <c r="N22" s="607">
        <v>0</v>
      </c>
      <c r="O22" s="607">
        <v>0</v>
      </c>
      <c r="P22" s="607">
        <v>0</v>
      </c>
      <c r="Q22" s="607">
        <v>0</v>
      </c>
      <c r="R22" s="607">
        <v>0</v>
      </c>
      <c r="S22" s="607">
        <v>0</v>
      </c>
      <c r="T22" s="607">
        <v>0</v>
      </c>
      <c r="U22" s="488"/>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25" right="0.25" top="0.75" bottom="0.75" header="0.3" footer="0.3"/>
  <pageSetup scale="2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showGridLines="0" topLeftCell="A5" zoomScale="60" zoomScaleNormal="60" workbookViewId="0">
      <selection activeCell="J37" sqref="J37"/>
    </sheetView>
  </sheetViews>
  <sheetFormatPr defaultColWidth="9.109375" defaultRowHeight="12"/>
  <cols>
    <col min="1" max="1" width="11.88671875" style="485" bestFit="1" customWidth="1"/>
    <col min="2" max="2" width="53.109375" style="485" customWidth="1"/>
    <col min="3" max="3" width="14.5546875" style="485" customWidth="1"/>
    <col min="4" max="4" width="13.44140625" style="485" bestFit="1" customWidth="1"/>
    <col min="5" max="5" width="12.6640625" style="485" bestFit="1" customWidth="1"/>
    <col min="6" max="6" width="12.6640625" style="531" bestFit="1" customWidth="1"/>
    <col min="7" max="7" width="11.5546875" style="531" bestFit="1" customWidth="1"/>
    <col min="8" max="8" width="9.5546875" style="485" bestFit="1" customWidth="1"/>
    <col min="9" max="9" width="12.33203125" style="485" bestFit="1" customWidth="1"/>
    <col min="10" max="13" width="11.5546875" style="531" bestFit="1" customWidth="1"/>
    <col min="14" max="14" width="9.5546875" style="531" bestFit="1" customWidth="1"/>
    <col min="15" max="15" width="18.88671875" style="485" bestFit="1" customWidth="1"/>
    <col min="16" max="16384" width="9.109375" style="485"/>
  </cols>
  <sheetData>
    <row r="1" spans="1:15" ht="13.2">
      <c r="A1" s="475" t="s">
        <v>30</v>
      </c>
      <c r="B1" s="3" t="str">
        <f>'Info '!C2</f>
        <v>JSC "VTB Bank (Georgia)"</v>
      </c>
      <c r="F1" s="485"/>
      <c r="G1" s="485"/>
      <c r="J1" s="485"/>
      <c r="K1" s="485"/>
      <c r="L1" s="485"/>
      <c r="M1" s="485"/>
      <c r="N1" s="485"/>
    </row>
    <row r="2" spans="1:15" ht="13.2">
      <c r="A2" s="476" t="s">
        <v>31</v>
      </c>
      <c r="B2" s="512">
        <f>'1. key ratios '!B2</f>
        <v>44834</v>
      </c>
      <c r="F2" s="485"/>
      <c r="G2" s="485"/>
      <c r="J2" s="485"/>
      <c r="K2" s="485"/>
      <c r="L2" s="485"/>
      <c r="M2" s="485"/>
      <c r="N2" s="485"/>
    </row>
    <row r="3" spans="1:15">
      <c r="A3" s="477" t="s">
        <v>666</v>
      </c>
      <c r="F3" s="485"/>
      <c r="G3" s="485"/>
      <c r="J3" s="485"/>
      <c r="K3" s="485"/>
      <c r="L3" s="485"/>
      <c r="M3" s="485"/>
      <c r="N3" s="485"/>
    </row>
    <row r="4" spans="1:15">
      <c r="F4" s="485"/>
      <c r="G4" s="485"/>
      <c r="J4" s="485"/>
      <c r="K4" s="485"/>
      <c r="L4" s="485"/>
      <c r="M4" s="485"/>
      <c r="N4" s="485"/>
    </row>
    <row r="5" spans="1:15" ht="46.5" customHeight="1">
      <c r="A5" s="746" t="s">
        <v>692</v>
      </c>
      <c r="B5" s="747"/>
      <c r="C5" s="791" t="s">
        <v>667</v>
      </c>
      <c r="D5" s="792"/>
      <c r="E5" s="792"/>
      <c r="F5" s="792"/>
      <c r="G5" s="792"/>
      <c r="H5" s="793"/>
      <c r="I5" s="791" t="s">
        <v>668</v>
      </c>
      <c r="J5" s="794"/>
      <c r="K5" s="794"/>
      <c r="L5" s="794"/>
      <c r="M5" s="794"/>
      <c r="N5" s="795"/>
      <c r="O5" s="796" t="s">
        <v>669</v>
      </c>
    </row>
    <row r="6" spans="1:15" ht="75" customHeight="1">
      <c r="A6" s="750"/>
      <c r="B6" s="751"/>
      <c r="C6" s="504"/>
      <c r="D6" s="505" t="s">
        <v>670</v>
      </c>
      <c r="E6" s="505" t="s">
        <v>671</v>
      </c>
      <c r="F6" s="505" t="s">
        <v>672</v>
      </c>
      <c r="G6" s="505" t="s">
        <v>673</v>
      </c>
      <c r="H6" s="505" t="s">
        <v>674</v>
      </c>
      <c r="I6" s="510"/>
      <c r="J6" s="505" t="s">
        <v>670</v>
      </c>
      <c r="K6" s="505" t="s">
        <v>671</v>
      </c>
      <c r="L6" s="505" t="s">
        <v>672</v>
      </c>
      <c r="M6" s="505" t="s">
        <v>673</v>
      </c>
      <c r="N6" s="505" t="s">
        <v>674</v>
      </c>
      <c r="O6" s="797"/>
    </row>
    <row r="7" spans="1:15">
      <c r="A7" s="481">
        <v>1</v>
      </c>
      <c r="B7" s="486" t="s">
        <v>695</v>
      </c>
      <c r="C7" s="687">
        <v>0</v>
      </c>
      <c r="D7" s="688">
        <v>0</v>
      </c>
      <c r="E7" s="688">
        <v>0</v>
      </c>
      <c r="F7" s="689">
        <v>0</v>
      </c>
      <c r="G7" s="689">
        <v>0</v>
      </c>
      <c r="H7" s="688">
        <v>0</v>
      </c>
      <c r="I7" s="688">
        <v>0</v>
      </c>
      <c r="J7" s="689">
        <v>0</v>
      </c>
      <c r="K7" s="689">
        <v>0</v>
      </c>
      <c r="L7" s="689">
        <v>0</v>
      </c>
      <c r="M7" s="689">
        <v>0</v>
      </c>
      <c r="N7" s="689">
        <v>0</v>
      </c>
      <c r="O7" s="688"/>
    </row>
    <row r="8" spans="1:15">
      <c r="A8" s="481">
        <v>2</v>
      </c>
      <c r="B8" s="486" t="s">
        <v>565</v>
      </c>
      <c r="C8" s="687">
        <v>11843649.795800002</v>
      </c>
      <c r="D8" s="688">
        <v>10514228.534000002</v>
      </c>
      <c r="E8" s="688">
        <v>976500.2309000002</v>
      </c>
      <c r="F8" s="689">
        <v>204577.98090000002</v>
      </c>
      <c r="G8" s="689">
        <v>5658.85</v>
      </c>
      <c r="H8" s="688">
        <v>142684.20000000001</v>
      </c>
      <c r="I8" s="688">
        <v>513827.89920000022</v>
      </c>
      <c r="J8" s="689">
        <v>209290.87240000017</v>
      </c>
      <c r="K8" s="689">
        <v>97650.006800000003</v>
      </c>
      <c r="L8" s="689">
        <v>61373.39</v>
      </c>
      <c r="M8" s="689">
        <v>2829.43</v>
      </c>
      <c r="N8" s="689">
        <v>142684.20000000001</v>
      </c>
      <c r="O8" s="688"/>
    </row>
    <row r="9" spans="1:15">
      <c r="A9" s="481">
        <v>3</v>
      </c>
      <c r="B9" s="486" t="s">
        <v>566</v>
      </c>
      <c r="C9" s="687">
        <v>0</v>
      </c>
      <c r="D9" s="688">
        <v>0</v>
      </c>
      <c r="E9" s="688">
        <v>0</v>
      </c>
      <c r="F9" s="689">
        <v>0</v>
      </c>
      <c r="G9" s="689">
        <v>0</v>
      </c>
      <c r="H9" s="688">
        <v>0</v>
      </c>
      <c r="I9" s="688">
        <v>0</v>
      </c>
      <c r="J9" s="689">
        <v>0</v>
      </c>
      <c r="K9" s="689">
        <v>0</v>
      </c>
      <c r="L9" s="689">
        <v>0</v>
      </c>
      <c r="M9" s="689">
        <v>0</v>
      </c>
      <c r="N9" s="689">
        <v>0</v>
      </c>
      <c r="O9" s="688"/>
    </row>
    <row r="10" spans="1:15" ht="24">
      <c r="A10" s="481">
        <v>4</v>
      </c>
      <c r="B10" s="486" t="s">
        <v>696</v>
      </c>
      <c r="C10" s="687">
        <v>12185432.078600001</v>
      </c>
      <c r="D10" s="688">
        <v>6036585.4160000002</v>
      </c>
      <c r="E10" s="688">
        <v>425262.02480000001</v>
      </c>
      <c r="F10" s="689">
        <v>5723584.6377999997</v>
      </c>
      <c r="G10" s="689">
        <v>0</v>
      </c>
      <c r="H10" s="688">
        <v>0</v>
      </c>
      <c r="I10" s="688">
        <v>1880333.3038000001</v>
      </c>
      <c r="J10" s="689">
        <v>120731.69009999999</v>
      </c>
      <c r="K10" s="689">
        <v>42526.213799999998</v>
      </c>
      <c r="L10" s="689">
        <v>1717075.3999000001</v>
      </c>
      <c r="M10" s="689">
        <v>0</v>
      </c>
      <c r="N10" s="689">
        <v>0</v>
      </c>
      <c r="O10" s="688"/>
    </row>
    <row r="11" spans="1:15">
      <c r="A11" s="481">
        <v>5</v>
      </c>
      <c r="B11" s="486" t="s">
        <v>567</v>
      </c>
      <c r="C11" s="687">
        <v>14499408.327100001</v>
      </c>
      <c r="D11" s="688">
        <v>13810618.828500001</v>
      </c>
      <c r="E11" s="688">
        <v>688789.49860000005</v>
      </c>
      <c r="F11" s="689">
        <v>0</v>
      </c>
      <c r="G11" s="689">
        <v>0</v>
      </c>
      <c r="H11" s="688">
        <v>0</v>
      </c>
      <c r="I11" s="688">
        <v>345091.31469999999</v>
      </c>
      <c r="J11" s="689">
        <v>276212.37049999996</v>
      </c>
      <c r="K11" s="689">
        <v>68878.944199999998</v>
      </c>
      <c r="L11" s="689">
        <v>0</v>
      </c>
      <c r="M11" s="689">
        <v>0</v>
      </c>
      <c r="N11" s="689">
        <v>0</v>
      </c>
      <c r="O11" s="688"/>
    </row>
    <row r="12" spans="1:15">
      <c r="A12" s="481">
        <v>6</v>
      </c>
      <c r="B12" s="486" t="s">
        <v>568</v>
      </c>
      <c r="C12" s="687">
        <v>0</v>
      </c>
      <c r="D12" s="688">
        <v>0</v>
      </c>
      <c r="E12" s="688">
        <v>0</v>
      </c>
      <c r="F12" s="689">
        <v>0</v>
      </c>
      <c r="G12" s="689">
        <v>0</v>
      </c>
      <c r="H12" s="688">
        <v>0</v>
      </c>
      <c r="I12" s="688">
        <v>0</v>
      </c>
      <c r="J12" s="689">
        <v>0</v>
      </c>
      <c r="K12" s="689">
        <v>0</v>
      </c>
      <c r="L12" s="689">
        <v>0</v>
      </c>
      <c r="M12" s="689">
        <v>0</v>
      </c>
      <c r="N12" s="689">
        <v>0</v>
      </c>
      <c r="O12" s="688"/>
    </row>
    <row r="13" spans="1:15">
      <c r="A13" s="481">
        <v>7</v>
      </c>
      <c r="B13" s="486" t="s">
        <v>569</v>
      </c>
      <c r="C13" s="687">
        <v>0</v>
      </c>
      <c r="D13" s="688">
        <v>0</v>
      </c>
      <c r="E13" s="688">
        <v>0</v>
      </c>
      <c r="F13" s="689">
        <v>0</v>
      </c>
      <c r="G13" s="689">
        <v>0</v>
      </c>
      <c r="H13" s="688">
        <v>0</v>
      </c>
      <c r="I13" s="688">
        <v>0</v>
      </c>
      <c r="J13" s="689">
        <v>0</v>
      </c>
      <c r="K13" s="689">
        <v>0</v>
      </c>
      <c r="L13" s="689">
        <v>0</v>
      </c>
      <c r="M13" s="689">
        <v>0</v>
      </c>
      <c r="N13" s="689">
        <v>0</v>
      </c>
      <c r="O13" s="688"/>
    </row>
    <row r="14" spans="1:15">
      <c r="A14" s="481">
        <v>8</v>
      </c>
      <c r="B14" s="486" t="s">
        <v>570</v>
      </c>
      <c r="C14" s="687">
        <v>21200434.668099999</v>
      </c>
      <c r="D14" s="688">
        <v>21200434.668099999</v>
      </c>
      <c r="E14" s="688">
        <v>0</v>
      </c>
      <c r="F14" s="689">
        <v>0</v>
      </c>
      <c r="G14" s="689">
        <v>0</v>
      </c>
      <c r="H14" s="688">
        <v>0</v>
      </c>
      <c r="I14" s="688">
        <v>404980.49069999997</v>
      </c>
      <c r="J14" s="689">
        <v>404980.49069999997</v>
      </c>
      <c r="K14" s="689">
        <v>0</v>
      </c>
      <c r="L14" s="689">
        <v>0</v>
      </c>
      <c r="M14" s="689">
        <v>0</v>
      </c>
      <c r="N14" s="689">
        <v>0</v>
      </c>
      <c r="O14" s="688"/>
    </row>
    <row r="15" spans="1:15">
      <c r="A15" s="481">
        <v>9</v>
      </c>
      <c r="B15" s="486" t="s">
        <v>571</v>
      </c>
      <c r="C15" s="687">
        <v>46998923.8266</v>
      </c>
      <c r="D15" s="688">
        <v>18995111.6039</v>
      </c>
      <c r="E15" s="688">
        <v>14602465.613499999</v>
      </c>
      <c r="F15" s="689">
        <v>9509244.9091999996</v>
      </c>
      <c r="G15" s="689">
        <v>3892101.7</v>
      </c>
      <c r="H15" s="688">
        <v>0</v>
      </c>
      <c r="I15" s="688">
        <v>6353382.2343000006</v>
      </c>
      <c r="J15" s="689">
        <v>169280.83000000002</v>
      </c>
      <c r="K15" s="689">
        <v>1385277.0759999999</v>
      </c>
      <c r="L15" s="689">
        <v>2852773.4783000001</v>
      </c>
      <c r="M15" s="689">
        <v>1946050.85</v>
      </c>
      <c r="N15" s="689">
        <v>0</v>
      </c>
      <c r="O15" s="688"/>
    </row>
    <row r="16" spans="1:15">
      <c r="A16" s="481">
        <v>10</v>
      </c>
      <c r="B16" s="486" t="s">
        <v>572</v>
      </c>
      <c r="C16" s="687">
        <v>25529.439999999999</v>
      </c>
      <c r="D16" s="688">
        <v>0</v>
      </c>
      <c r="E16" s="688">
        <v>25529.439999999999</v>
      </c>
      <c r="F16" s="689">
        <v>0</v>
      </c>
      <c r="G16" s="689">
        <v>0</v>
      </c>
      <c r="H16" s="688">
        <v>0</v>
      </c>
      <c r="I16" s="688">
        <v>2552.94</v>
      </c>
      <c r="J16" s="689">
        <v>0</v>
      </c>
      <c r="K16" s="689">
        <v>2552.94</v>
      </c>
      <c r="L16" s="689">
        <v>0</v>
      </c>
      <c r="M16" s="689">
        <v>0</v>
      </c>
      <c r="N16" s="689">
        <v>0</v>
      </c>
      <c r="O16" s="688"/>
    </row>
    <row r="17" spans="1:15">
      <c r="A17" s="481">
        <v>11</v>
      </c>
      <c r="B17" s="486" t="s">
        <v>573</v>
      </c>
      <c r="C17" s="687">
        <v>0</v>
      </c>
      <c r="D17" s="688">
        <v>0</v>
      </c>
      <c r="E17" s="688">
        <v>0</v>
      </c>
      <c r="F17" s="689">
        <v>0</v>
      </c>
      <c r="G17" s="689">
        <v>0</v>
      </c>
      <c r="H17" s="688">
        <v>0</v>
      </c>
      <c r="I17" s="688">
        <v>0</v>
      </c>
      <c r="J17" s="689">
        <v>0</v>
      </c>
      <c r="K17" s="689">
        <v>0</v>
      </c>
      <c r="L17" s="689">
        <v>0</v>
      </c>
      <c r="M17" s="689">
        <v>0</v>
      </c>
      <c r="N17" s="689">
        <v>0</v>
      </c>
      <c r="O17" s="688"/>
    </row>
    <row r="18" spans="1:15">
      <c r="A18" s="481">
        <v>12</v>
      </c>
      <c r="B18" s="486" t="s">
        <v>574</v>
      </c>
      <c r="C18" s="687">
        <v>50447557.869499996</v>
      </c>
      <c r="D18" s="688">
        <v>36732356.120999999</v>
      </c>
      <c r="E18" s="688">
        <v>13715201.748499999</v>
      </c>
      <c r="F18" s="689">
        <v>0</v>
      </c>
      <c r="G18" s="689">
        <v>0</v>
      </c>
      <c r="H18" s="688">
        <v>0</v>
      </c>
      <c r="I18" s="688">
        <v>2106167.3166999999</v>
      </c>
      <c r="J18" s="689">
        <v>734647.14189999993</v>
      </c>
      <c r="K18" s="689">
        <v>1371520.1747999999</v>
      </c>
      <c r="L18" s="689">
        <v>0</v>
      </c>
      <c r="M18" s="689">
        <v>0</v>
      </c>
      <c r="N18" s="689">
        <v>0</v>
      </c>
      <c r="O18" s="688"/>
    </row>
    <row r="19" spans="1:15">
      <c r="A19" s="481">
        <v>13</v>
      </c>
      <c r="B19" s="486" t="s">
        <v>575</v>
      </c>
      <c r="C19" s="687">
        <v>3645213.2429</v>
      </c>
      <c r="D19" s="688">
        <v>3471213.2429</v>
      </c>
      <c r="E19" s="688">
        <v>174000</v>
      </c>
      <c r="F19" s="689">
        <v>0</v>
      </c>
      <c r="G19" s="689">
        <v>0</v>
      </c>
      <c r="H19" s="688">
        <v>0</v>
      </c>
      <c r="I19" s="688">
        <v>86824.294900000008</v>
      </c>
      <c r="J19" s="689">
        <v>69424.294900000008</v>
      </c>
      <c r="K19" s="689">
        <v>17400</v>
      </c>
      <c r="L19" s="689">
        <v>0</v>
      </c>
      <c r="M19" s="689">
        <v>0</v>
      </c>
      <c r="N19" s="689">
        <v>0</v>
      </c>
      <c r="O19" s="688"/>
    </row>
    <row r="20" spans="1:15">
      <c r="A20" s="481">
        <v>14</v>
      </c>
      <c r="B20" s="486" t="s">
        <v>576</v>
      </c>
      <c r="C20" s="687">
        <v>52749447.620099999</v>
      </c>
      <c r="D20" s="688">
        <v>48465118.570100002</v>
      </c>
      <c r="E20" s="688">
        <v>4284329.05</v>
      </c>
      <c r="F20" s="689">
        <v>0</v>
      </c>
      <c r="G20" s="689">
        <v>0</v>
      </c>
      <c r="H20" s="688">
        <v>0</v>
      </c>
      <c r="I20" s="688">
        <v>1397735.2675999999</v>
      </c>
      <c r="J20" s="689">
        <v>969302.35759999987</v>
      </c>
      <c r="K20" s="689">
        <v>428432.91</v>
      </c>
      <c r="L20" s="689">
        <v>0</v>
      </c>
      <c r="M20" s="689">
        <v>0</v>
      </c>
      <c r="N20" s="689">
        <v>0</v>
      </c>
      <c r="O20" s="688"/>
    </row>
    <row r="21" spans="1:15">
      <c r="A21" s="481">
        <v>15</v>
      </c>
      <c r="B21" s="486" t="s">
        <v>577</v>
      </c>
      <c r="C21" s="687">
        <v>1675202.3124000002</v>
      </c>
      <c r="D21" s="688">
        <v>1675202.3124000002</v>
      </c>
      <c r="E21" s="688">
        <v>0</v>
      </c>
      <c r="F21" s="689">
        <v>0</v>
      </c>
      <c r="G21" s="689">
        <v>0</v>
      </c>
      <c r="H21" s="688">
        <v>0</v>
      </c>
      <c r="I21" s="688">
        <v>33504.049200000001</v>
      </c>
      <c r="J21" s="689">
        <v>33504.049200000001</v>
      </c>
      <c r="K21" s="689">
        <v>0</v>
      </c>
      <c r="L21" s="689">
        <v>0</v>
      </c>
      <c r="M21" s="689">
        <v>0</v>
      </c>
      <c r="N21" s="689">
        <v>0</v>
      </c>
      <c r="O21" s="688"/>
    </row>
    <row r="22" spans="1:15">
      <c r="A22" s="481">
        <v>16</v>
      </c>
      <c r="B22" s="486" t="s">
        <v>578</v>
      </c>
      <c r="C22" s="687">
        <v>0</v>
      </c>
      <c r="D22" s="688">
        <v>0</v>
      </c>
      <c r="E22" s="688">
        <v>0</v>
      </c>
      <c r="F22" s="689">
        <v>0</v>
      </c>
      <c r="G22" s="689">
        <v>0</v>
      </c>
      <c r="H22" s="688">
        <v>0</v>
      </c>
      <c r="I22" s="688">
        <v>0</v>
      </c>
      <c r="J22" s="689">
        <v>0</v>
      </c>
      <c r="K22" s="689">
        <v>0</v>
      </c>
      <c r="L22" s="689">
        <v>0</v>
      </c>
      <c r="M22" s="689">
        <v>0</v>
      </c>
      <c r="N22" s="689">
        <v>0</v>
      </c>
      <c r="O22" s="688"/>
    </row>
    <row r="23" spans="1:15">
      <c r="A23" s="481">
        <v>17</v>
      </c>
      <c r="B23" s="486" t="s">
        <v>699</v>
      </c>
      <c r="C23" s="687">
        <v>20497679.497000001</v>
      </c>
      <c r="D23" s="688">
        <v>17875000.050000001</v>
      </c>
      <c r="E23" s="688">
        <v>0</v>
      </c>
      <c r="F23" s="689">
        <v>0</v>
      </c>
      <c r="G23" s="689">
        <v>2622679.4470000002</v>
      </c>
      <c r="H23" s="688">
        <v>0</v>
      </c>
      <c r="I23" s="688">
        <v>1668839.7376999999</v>
      </c>
      <c r="J23" s="689">
        <v>357500</v>
      </c>
      <c r="K23" s="689">
        <v>0</v>
      </c>
      <c r="L23" s="689">
        <v>0</v>
      </c>
      <c r="M23" s="689">
        <v>1311339.7376999999</v>
      </c>
      <c r="N23" s="689">
        <v>0</v>
      </c>
      <c r="O23" s="688"/>
    </row>
    <row r="24" spans="1:15">
      <c r="A24" s="481">
        <v>18</v>
      </c>
      <c r="B24" s="486" t="s">
        <v>579</v>
      </c>
      <c r="C24" s="687">
        <v>904049.39579999994</v>
      </c>
      <c r="D24" s="688">
        <v>904049.39579999994</v>
      </c>
      <c r="E24" s="688">
        <v>0</v>
      </c>
      <c r="F24" s="689">
        <v>0</v>
      </c>
      <c r="G24" s="689">
        <v>0</v>
      </c>
      <c r="H24" s="688">
        <v>0</v>
      </c>
      <c r="I24" s="688">
        <v>18080.9889</v>
      </c>
      <c r="J24" s="689">
        <v>18080.9889</v>
      </c>
      <c r="K24" s="689">
        <v>0</v>
      </c>
      <c r="L24" s="689">
        <v>0</v>
      </c>
      <c r="M24" s="689">
        <v>0</v>
      </c>
      <c r="N24" s="689">
        <v>0</v>
      </c>
      <c r="O24" s="688"/>
    </row>
    <row r="25" spans="1:15">
      <c r="A25" s="481">
        <v>19</v>
      </c>
      <c r="B25" s="486" t="s">
        <v>580</v>
      </c>
      <c r="C25" s="687">
        <v>12551383.540899999</v>
      </c>
      <c r="D25" s="688">
        <v>10974963.4027</v>
      </c>
      <c r="E25" s="688">
        <v>1576420.1381999999</v>
      </c>
      <c r="F25" s="689">
        <v>0</v>
      </c>
      <c r="G25" s="689">
        <v>0</v>
      </c>
      <c r="H25" s="688">
        <v>0</v>
      </c>
      <c r="I25" s="688">
        <v>377141.26980000001</v>
      </c>
      <c r="J25" s="689">
        <v>219499.25600000002</v>
      </c>
      <c r="K25" s="689">
        <v>157642.01380000002</v>
      </c>
      <c r="L25" s="689">
        <v>0</v>
      </c>
      <c r="M25" s="689">
        <v>0</v>
      </c>
      <c r="N25" s="689">
        <v>0</v>
      </c>
      <c r="O25" s="688"/>
    </row>
    <row r="26" spans="1:15">
      <c r="A26" s="481">
        <v>20</v>
      </c>
      <c r="B26" s="486" t="s">
        <v>698</v>
      </c>
      <c r="C26" s="687">
        <v>13358983.25</v>
      </c>
      <c r="D26" s="688">
        <v>13358983.25</v>
      </c>
      <c r="E26" s="688">
        <v>0</v>
      </c>
      <c r="F26" s="689">
        <v>0</v>
      </c>
      <c r="G26" s="689">
        <v>0</v>
      </c>
      <c r="H26" s="688">
        <v>0</v>
      </c>
      <c r="I26" s="688">
        <v>267179.67</v>
      </c>
      <c r="J26" s="689">
        <v>267179.67</v>
      </c>
      <c r="K26" s="689">
        <v>0</v>
      </c>
      <c r="L26" s="689">
        <v>0</v>
      </c>
      <c r="M26" s="689">
        <v>0</v>
      </c>
      <c r="N26" s="689">
        <v>0</v>
      </c>
      <c r="O26" s="688"/>
    </row>
    <row r="27" spans="1:15">
      <c r="A27" s="481">
        <v>21</v>
      </c>
      <c r="B27" s="486" t="s">
        <v>581</v>
      </c>
      <c r="C27" s="687">
        <v>0</v>
      </c>
      <c r="D27" s="688">
        <v>0</v>
      </c>
      <c r="E27" s="688">
        <v>0</v>
      </c>
      <c r="F27" s="689">
        <v>0</v>
      </c>
      <c r="G27" s="689">
        <v>0</v>
      </c>
      <c r="H27" s="688">
        <v>0</v>
      </c>
      <c r="I27" s="688">
        <v>0</v>
      </c>
      <c r="J27" s="689">
        <v>0</v>
      </c>
      <c r="K27" s="689">
        <v>0</v>
      </c>
      <c r="L27" s="689">
        <v>0</v>
      </c>
      <c r="M27" s="689">
        <v>0</v>
      </c>
      <c r="N27" s="689">
        <v>0</v>
      </c>
      <c r="O27" s="688"/>
    </row>
    <row r="28" spans="1:15">
      <c r="A28" s="481">
        <v>22</v>
      </c>
      <c r="B28" s="486" t="s">
        <v>582</v>
      </c>
      <c r="C28" s="687">
        <v>3069.23</v>
      </c>
      <c r="D28" s="688">
        <v>3069.23</v>
      </c>
      <c r="E28" s="688">
        <v>0</v>
      </c>
      <c r="F28" s="689">
        <v>0</v>
      </c>
      <c r="G28" s="689">
        <v>0</v>
      </c>
      <c r="H28" s="688">
        <v>0</v>
      </c>
      <c r="I28" s="688">
        <v>61.38</v>
      </c>
      <c r="J28" s="689">
        <v>61.38</v>
      </c>
      <c r="K28" s="689">
        <v>0</v>
      </c>
      <c r="L28" s="689">
        <v>0</v>
      </c>
      <c r="M28" s="689">
        <v>0</v>
      </c>
      <c r="N28" s="689">
        <v>0</v>
      </c>
      <c r="O28" s="688"/>
    </row>
    <row r="29" spans="1:15">
      <c r="A29" s="481">
        <v>23</v>
      </c>
      <c r="B29" s="486" t="s">
        <v>583</v>
      </c>
      <c r="C29" s="687">
        <v>20716456.786699999</v>
      </c>
      <c r="D29" s="688">
        <v>13778142.810999999</v>
      </c>
      <c r="E29" s="688">
        <v>0</v>
      </c>
      <c r="F29" s="689">
        <v>6938313.9757000003</v>
      </c>
      <c r="G29" s="689">
        <v>0</v>
      </c>
      <c r="H29" s="688">
        <v>0</v>
      </c>
      <c r="I29" s="688">
        <v>2357057.0488</v>
      </c>
      <c r="J29" s="689">
        <v>275562.85610000009</v>
      </c>
      <c r="K29" s="689">
        <v>0</v>
      </c>
      <c r="L29" s="689">
        <v>2081494.1927</v>
      </c>
      <c r="M29" s="689">
        <v>0</v>
      </c>
      <c r="N29" s="689">
        <v>0</v>
      </c>
      <c r="O29" s="688"/>
    </row>
    <row r="30" spans="1:15">
      <c r="A30" s="481">
        <v>24</v>
      </c>
      <c r="B30" s="486" t="s">
        <v>697</v>
      </c>
      <c r="C30" s="687">
        <v>5570213.0328000002</v>
      </c>
      <c r="D30" s="688">
        <v>5570213.0328000002</v>
      </c>
      <c r="E30" s="688">
        <v>0</v>
      </c>
      <c r="F30" s="689">
        <v>0</v>
      </c>
      <c r="G30" s="689">
        <v>0</v>
      </c>
      <c r="H30" s="688">
        <v>0</v>
      </c>
      <c r="I30" s="688">
        <v>110553.68879999999</v>
      </c>
      <c r="J30" s="689">
        <v>110553.68879999999</v>
      </c>
      <c r="K30" s="689">
        <v>0</v>
      </c>
      <c r="L30" s="689">
        <v>0</v>
      </c>
      <c r="M30" s="689">
        <v>0</v>
      </c>
      <c r="N30" s="689">
        <v>0</v>
      </c>
      <c r="O30" s="688"/>
    </row>
    <row r="31" spans="1:15">
      <c r="A31" s="481">
        <v>25</v>
      </c>
      <c r="B31" s="486" t="s">
        <v>584</v>
      </c>
      <c r="C31" s="687">
        <v>1069581.31</v>
      </c>
      <c r="D31" s="688">
        <v>1069581.31</v>
      </c>
      <c r="E31" s="688">
        <v>0</v>
      </c>
      <c r="F31" s="689">
        <v>0</v>
      </c>
      <c r="G31" s="689">
        <v>0</v>
      </c>
      <c r="H31" s="688">
        <v>0</v>
      </c>
      <c r="I31" s="688">
        <v>10000</v>
      </c>
      <c r="J31" s="689">
        <v>10000</v>
      </c>
      <c r="K31" s="689">
        <v>0</v>
      </c>
      <c r="L31" s="689">
        <v>0</v>
      </c>
      <c r="M31" s="689">
        <v>0</v>
      </c>
      <c r="N31" s="689">
        <v>0</v>
      </c>
      <c r="O31" s="688"/>
    </row>
    <row r="32" spans="1:15">
      <c r="A32" s="481">
        <v>26</v>
      </c>
      <c r="B32" s="486" t="s">
        <v>694</v>
      </c>
      <c r="C32" s="687">
        <v>779287.34620000015</v>
      </c>
      <c r="D32" s="688">
        <v>731101.62620000006</v>
      </c>
      <c r="E32" s="688">
        <v>30249.690000000006</v>
      </c>
      <c r="F32" s="689">
        <v>0</v>
      </c>
      <c r="G32" s="689">
        <v>0</v>
      </c>
      <c r="H32" s="688">
        <v>17936.03</v>
      </c>
      <c r="I32" s="688">
        <v>35583.041400000002</v>
      </c>
      <c r="J32" s="689">
        <v>14622.0414</v>
      </c>
      <c r="K32" s="689">
        <v>3024.97</v>
      </c>
      <c r="L32" s="689">
        <v>0</v>
      </c>
      <c r="M32" s="689">
        <v>0</v>
      </c>
      <c r="N32" s="689">
        <v>17936.03</v>
      </c>
      <c r="O32" s="688"/>
    </row>
    <row r="33" spans="1:15">
      <c r="A33" s="481">
        <v>27</v>
      </c>
      <c r="B33" s="506" t="s">
        <v>107</v>
      </c>
      <c r="C33" s="690">
        <f>SUM(C7:C32)</f>
        <v>290721502.57050002</v>
      </c>
      <c r="D33" s="690">
        <f t="shared" ref="D33:N33" si="0">SUM(D7:D32)</f>
        <v>225165973.40539998</v>
      </c>
      <c r="E33" s="690">
        <f t="shared" si="0"/>
        <v>36498747.434499994</v>
      </c>
      <c r="F33" s="690">
        <f t="shared" si="0"/>
        <v>22375721.503600001</v>
      </c>
      <c r="G33" s="690">
        <f t="shared" si="0"/>
        <v>6520439.9970000004</v>
      </c>
      <c r="H33" s="690">
        <f t="shared" si="0"/>
        <v>160620.23000000001</v>
      </c>
      <c r="I33" s="690">
        <f t="shared" si="0"/>
        <v>17968895.936500002</v>
      </c>
      <c r="J33" s="690">
        <f t="shared" si="0"/>
        <v>4260433.9785000002</v>
      </c>
      <c r="K33" s="690">
        <f t="shared" si="0"/>
        <v>3574905.2493999996</v>
      </c>
      <c r="L33" s="690">
        <f t="shared" si="0"/>
        <v>6712716.4608999994</v>
      </c>
      <c r="M33" s="690">
        <f t="shared" si="0"/>
        <v>3260220.0176999997</v>
      </c>
      <c r="N33" s="690">
        <f t="shared" si="0"/>
        <v>160620.23000000001</v>
      </c>
      <c r="O33" s="688">
        <v>0</v>
      </c>
    </row>
    <row r="34" spans="1:15">
      <c r="A34" s="488"/>
      <c r="B34" s="488"/>
      <c r="C34" s="652">
        <f>C33-'23. LTV'!C8</f>
        <v>0</v>
      </c>
      <c r="D34" s="488"/>
      <c r="E34" s="488"/>
      <c r="H34" s="488"/>
      <c r="I34" s="488"/>
      <c r="O34" s="488"/>
    </row>
    <row r="35" spans="1:15">
      <c r="A35" s="488"/>
      <c r="B35" s="521"/>
      <c r="C35" s="521"/>
      <c r="D35" s="488"/>
      <c r="E35" s="488"/>
      <c r="H35" s="488"/>
      <c r="I35" s="488"/>
      <c r="O35" s="488"/>
    </row>
    <row r="36" spans="1:15">
      <c r="A36" s="488"/>
      <c r="B36" s="488"/>
      <c r="C36" s="488"/>
      <c r="D36" s="488"/>
      <c r="E36" s="488"/>
      <c r="H36" s="488"/>
      <c r="I36" s="488"/>
      <c r="O36" s="488"/>
    </row>
    <row r="37" spans="1:15">
      <c r="A37" s="488"/>
      <c r="B37" s="488"/>
      <c r="C37" s="488"/>
      <c r="D37" s="488"/>
      <c r="E37" s="488"/>
      <c r="H37" s="488"/>
      <c r="I37" s="488"/>
      <c r="O37" s="488"/>
    </row>
    <row r="38" spans="1:15">
      <c r="A38" s="488"/>
      <c r="B38" s="488"/>
      <c r="C38" s="488"/>
      <c r="D38" s="488"/>
      <c r="E38" s="488"/>
      <c r="H38" s="488"/>
      <c r="I38" s="488"/>
      <c r="O38" s="488"/>
    </row>
    <row r="39" spans="1:15">
      <c r="A39" s="488"/>
      <c r="B39" s="488"/>
      <c r="C39" s="488"/>
      <c r="D39" s="488"/>
      <c r="E39" s="488"/>
      <c r="H39" s="488"/>
      <c r="I39" s="488"/>
      <c r="O39" s="488"/>
    </row>
    <row r="40" spans="1:15">
      <c r="A40" s="488"/>
      <c r="B40" s="488"/>
      <c r="C40" s="488"/>
      <c r="D40" s="488"/>
      <c r="E40" s="488"/>
      <c r="H40" s="488"/>
      <c r="I40" s="488"/>
      <c r="O40" s="488"/>
    </row>
    <row r="41" spans="1:15">
      <c r="A41" s="522"/>
      <c r="B41" s="522"/>
      <c r="C41" s="522"/>
      <c r="D41" s="488"/>
      <c r="E41" s="488"/>
      <c r="H41" s="488"/>
      <c r="I41" s="488"/>
      <c r="O41" s="488"/>
    </row>
    <row r="42" spans="1:15">
      <c r="A42" s="522"/>
      <c r="B42" s="522"/>
      <c r="C42" s="522"/>
      <c r="D42" s="488"/>
      <c r="E42" s="488"/>
      <c r="H42" s="488"/>
      <c r="I42" s="488"/>
      <c r="O42" s="488"/>
    </row>
    <row r="43" spans="1:15">
      <c r="A43" s="488"/>
      <c r="B43" s="488"/>
      <c r="C43" s="488"/>
      <c r="D43" s="488"/>
      <c r="E43" s="488"/>
      <c r="H43" s="488"/>
      <c r="I43" s="488"/>
      <c r="O43" s="488"/>
    </row>
    <row r="44" spans="1:15">
      <c r="A44" s="488"/>
      <c r="B44" s="488"/>
      <c r="C44" s="488"/>
      <c r="D44" s="488"/>
      <c r="E44" s="488"/>
      <c r="H44" s="488"/>
      <c r="I44" s="488"/>
      <c r="O44" s="488"/>
    </row>
    <row r="45" spans="1:15">
      <c r="A45" s="488"/>
      <c r="B45" s="488"/>
      <c r="C45" s="488"/>
      <c r="D45" s="488"/>
      <c r="E45" s="488"/>
      <c r="H45" s="488"/>
      <c r="I45" s="488"/>
      <c r="O45" s="488"/>
    </row>
    <row r="46" spans="1:15">
      <c r="A46" s="488"/>
      <c r="B46" s="488"/>
      <c r="C46" s="488"/>
      <c r="D46" s="488"/>
      <c r="E46" s="488"/>
      <c r="H46" s="488"/>
      <c r="I46" s="488"/>
      <c r="O46" s="488"/>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scale="5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showGridLines="0" zoomScale="70" zoomScaleNormal="70" workbookViewId="0">
      <selection activeCell="C6" sqref="C6:K11"/>
    </sheetView>
  </sheetViews>
  <sheetFormatPr defaultColWidth="8.6640625" defaultRowHeight="12"/>
  <cols>
    <col min="1" max="1" width="11.88671875" style="532" bestFit="1" customWidth="1"/>
    <col min="2" max="2" width="40.6640625" style="532" customWidth="1"/>
    <col min="3" max="3" width="17.109375" style="532" bestFit="1" customWidth="1"/>
    <col min="4" max="4" width="22.44140625" style="532" bestFit="1" customWidth="1"/>
    <col min="5" max="5" width="22.33203125" style="532" bestFit="1" customWidth="1"/>
    <col min="6" max="6" width="20.109375" style="532" bestFit="1" customWidth="1"/>
    <col min="7" max="7" width="20.88671875" style="532" bestFit="1" customWidth="1"/>
    <col min="8" max="8" width="23.44140625" style="532" bestFit="1" customWidth="1"/>
    <col min="9" max="9" width="22.109375" style="532" customWidth="1"/>
    <col min="10" max="10" width="19.109375" style="532" bestFit="1" customWidth="1"/>
    <col min="11" max="11" width="17.88671875" style="532" bestFit="1" customWidth="1"/>
    <col min="12" max="16384" width="8.6640625" style="532"/>
  </cols>
  <sheetData>
    <row r="1" spans="1:11" s="485" customFormat="1" ht="13.2">
      <c r="A1" s="475" t="s">
        <v>30</v>
      </c>
      <c r="B1" s="3" t="str">
        <f>'Info '!C2</f>
        <v>JSC "VTB Bank (Georgia)"</v>
      </c>
    </row>
    <row r="2" spans="1:11" s="485" customFormat="1" ht="13.2">
      <c r="A2" s="476" t="s">
        <v>31</v>
      </c>
      <c r="B2" s="512">
        <f>'1. key ratios '!B2</f>
        <v>44834</v>
      </c>
    </row>
    <row r="3" spans="1:11" s="485" customFormat="1">
      <c r="A3" s="477" t="s">
        <v>675</v>
      </c>
    </row>
    <row r="4" spans="1:11">
      <c r="C4" s="533" t="s">
        <v>0</v>
      </c>
      <c r="D4" s="533" t="s">
        <v>1</v>
      </c>
      <c r="E4" s="533" t="s">
        <v>2</v>
      </c>
      <c r="F4" s="533" t="s">
        <v>3</v>
      </c>
      <c r="G4" s="533" t="s">
        <v>4</v>
      </c>
      <c r="H4" s="533" t="s">
        <v>5</v>
      </c>
      <c r="I4" s="533" t="s">
        <v>8</v>
      </c>
      <c r="J4" s="533" t="s">
        <v>9</v>
      </c>
      <c r="K4" s="533" t="s">
        <v>10</v>
      </c>
    </row>
    <row r="5" spans="1:11" ht="105" customHeight="1">
      <c r="A5" s="798" t="s">
        <v>676</v>
      </c>
      <c r="B5" s="799"/>
      <c r="C5" s="509" t="s">
        <v>677</v>
      </c>
      <c r="D5" s="509" t="s">
        <v>678</v>
      </c>
      <c r="E5" s="509" t="s">
        <v>679</v>
      </c>
      <c r="F5" s="534" t="s">
        <v>680</v>
      </c>
      <c r="G5" s="509" t="s">
        <v>681</v>
      </c>
      <c r="H5" s="509" t="s">
        <v>682</v>
      </c>
      <c r="I5" s="509" t="s">
        <v>683</v>
      </c>
      <c r="J5" s="509" t="s">
        <v>684</v>
      </c>
      <c r="K5" s="509" t="s">
        <v>685</v>
      </c>
    </row>
    <row r="6" spans="1:11">
      <c r="A6" s="481">
        <v>1</v>
      </c>
      <c r="B6" s="481" t="s">
        <v>631</v>
      </c>
      <c r="C6" s="616">
        <v>13533942.2084</v>
      </c>
      <c r="D6" s="616">
        <v>65436.229999999996</v>
      </c>
      <c r="E6" s="616">
        <v>0</v>
      </c>
      <c r="F6" s="616">
        <v>23813.496900000002</v>
      </c>
      <c r="G6" s="616">
        <v>205003318.98020002</v>
      </c>
      <c r="H6" s="616">
        <v>12060016.7763</v>
      </c>
      <c r="I6" s="616">
        <v>12781641.147900004</v>
      </c>
      <c r="J6" s="616">
        <v>29488628.500499997</v>
      </c>
      <c r="K6" s="616">
        <v>17764705.230300002</v>
      </c>
    </row>
    <row r="7" spans="1:11">
      <c r="A7" s="481">
        <v>2</v>
      </c>
      <c r="B7" s="481" t="s">
        <v>686</v>
      </c>
      <c r="C7" s="616"/>
      <c r="D7" s="616"/>
      <c r="E7" s="616"/>
      <c r="F7" s="616"/>
      <c r="G7" s="616"/>
      <c r="H7" s="616"/>
      <c r="I7" s="616"/>
      <c r="J7" s="616"/>
      <c r="K7" s="616"/>
    </row>
    <row r="8" spans="1:11">
      <c r="A8" s="481">
        <v>3</v>
      </c>
      <c r="B8" s="481" t="s">
        <v>639</v>
      </c>
      <c r="C8" s="616">
        <v>5134180.4768000003</v>
      </c>
      <c r="D8" s="616">
        <v>0</v>
      </c>
      <c r="E8" s="616">
        <v>0</v>
      </c>
      <c r="F8" s="616">
        <v>0</v>
      </c>
      <c r="G8" s="616">
        <v>14298268.278500002</v>
      </c>
      <c r="H8" s="616">
        <v>0</v>
      </c>
      <c r="I8" s="616">
        <v>1151820.7911000003</v>
      </c>
      <c r="J8" s="616">
        <v>8574521.4377999995</v>
      </c>
      <c r="K8" s="616">
        <v>12107533.856999999</v>
      </c>
    </row>
    <row r="9" spans="1:11">
      <c r="A9" s="481">
        <v>4</v>
      </c>
      <c r="B9" s="507" t="s">
        <v>687</v>
      </c>
      <c r="C9" s="616">
        <v>0</v>
      </c>
      <c r="D9" s="616">
        <v>0</v>
      </c>
      <c r="E9" s="616">
        <v>0</v>
      </c>
      <c r="F9" s="616">
        <v>0</v>
      </c>
      <c r="G9" s="616">
        <v>28790978.360600002</v>
      </c>
      <c r="H9" s="616">
        <v>0</v>
      </c>
      <c r="I9" s="616">
        <v>0</v>
      </c>
      <c r="J9" s="616">
        <v>0</v>
      </c>
      <c r="K9" s="616">
        <v>265803.37</v>
      </c>
    </row>
    <row r="10" spans="1:11">
      <c r="A10" s="481">
        <v>5</v>
      </c>
      <c r="B10" s="507" t="s">
        <v>688</v>
      </c>
      <c r="C10" s="616"/>
      <c r="D10" s="616"/>
      <c r="E10" s="616"/>
      <c r="F10" s="616"/>
      <c r="G10" s="616"/>
      <c r="H10" s="616"/>
      <c r="I10" s="616"/>
      <c r="J10" s="616"/>
      <c r="K10" s="616"/>
    </row>
    <row r="11" spans="1:11">
      <c r="A11" s="481">
        <v>6</v>
      </c>
      <c r="B11" s="507" t="s">
        <v>689</v>
      </c>
      <c r="C11" s="616">
        <v>0</v>
      </c>
      <c r="D11" s="616">
        <v>0</v>
      </c>
      <c r="E11" s="616">
        <v>0</v>
      </c>
      <c r="F11" s="616">
        <v>0</v>
      </c>
      <c r="G11" s="616">
        <v>687040</v>
      </c>
      <c r="H11" s="616">
        <v>0</v>
      </c>
      <c r="I11" s="616">
        <v>0</v>
      </c>
      <c r="J11" s="616">
        <v>0</v>
      </c>
      <c r="K11" s="616">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scale="4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
  <sheetViews>
    <sheetView showGridLines="0" zoomScale="50" zoomScaleNormal="50" workbookViewId="0">
      <selection activeCell="C7" sqref="C7:S19"/>
    </sheetView>
  </sheetViews>
  <sheetFormatPr defaultRowHeight="14.4"/>
  <cols>
    <col min="1" max="1" width="10" bestFit="1" customWidth="1"/>
    <col min="2" max="2" width="71.6640625" customWidth="1"/>
    <col min="3" max="3" width="10.5546875" bestFit="1" customWidth="1"/>
    <col min="4" max="8" width="9.88671875" customWidth="1"/>
    <col min="9" max="9" width="10.5546875" bestFit="1" customWidth="1"/>
    <col min="10" max="14" width="11.88671875" customWidth="1"/>
    <col min="15" max="15" width="12.44140625" bestFit="1" customWidth="1"/>
    <col min="16" max="16" width="34.109375" bestFit="1" customWidth="1"/>
    <col min="17" max="17" width="34.109375" customWidth="1"/>
    <col min="18" max="18" width="33.5546875" bestFit="1" customWidth="1"/>
    <col min="19" max="19" width="36.5546875" bestFit="1" customWidth="1"/>
  </cols>
  <sheetData>
    <row r="1" spans="1:19">
      <c r="A1" s="475" t="s">
        <v>30</v>
      </c>
      <c r="B1" s="3" t="str">
        <f>'Info '!C2</f>
        <v>JSC "VTB Bank (Georgia)"</v>
      </c>
    </row>
    <row r="2" spans="1:19">
      <c r="A2" s="476" t="s">
        <v>31</v>
      </c>
      <c r="B2" s="512">
        <f>'1. key ratios '!B2</f>
        <v>44834</v>
      </c>
    </row>
    <row r="3" spans="1:19">
      <c r="A3" s="477" t="s">
        <v>710</v>
      </c>
      <c r="B3" s="485"/>
    </row>
    <row r="4" spans="1:19">
      <c r="A4" s="477"/>
      <c r="B4" s="485"/>
    </row>
    <row r="5" spans="1:19">
      <c r="A5" s="802" t="s">
        <v>711</v>
      </c>
      <c r="B5" s="802"/>
      <c r="C5" s="800" t="s">
        <v>730</v>
      </c>
      <c r="D5" s="800"/>
      <c r="E5" s="800"/>
      <c r="F5" s="800"/>
      <c r="G5" s="800"/>
      <c r="H5" s="800"/>
      <c r="I5" s="800" t="s">
        <v>732</v>
      </c>
      <c r="J5" s="800"/>
      <c r="K5" s="800"/>
      <c r="L5" s="800"/>
      <c r="M5" s="800"/>
      <c r="N5" s="801"/>
      <c r="O5" s="803" t="s">
        <v>712</v>
      </c>
      <c r="P5" s="803" t="s">
        <v>726</v>
      </c>
      <c r="Q5" s="803" t="s">
        <v>727</v>
      </c>
      <c r="R5" s="803" t="s">
        <v>731</v>
      </c>
      <c r="S5" s="803" t="s">
        <v>728</v>
      </c>
    </row>
    <row r="6" spans="1:19" ht="24" customHeight="1">
      <c r="A6" s="802"/>
      <c r="B6" s="802"/>
      <c r="C6" s="546"/>
      <c r="D6" s="545" t="s">
        <v>670</v>
      </c>
      <c r="E6" s="545" t="s">
        <v>671</v>
      </c>
      <c r="F6" s="545" t="s">
        <v>672</v>
      </c>
      <c r="G6" s="545" t="s">
        <v>673</v>
      </c>
      <c r="H6" s="545" t="s">
        <v>674</v>
      </c>
      <c r="I6" s="546"/>
      <c r="J6" s="545" t="s">
        <v>670</v>
      </c>
      <c r="K6" s="545" t="s">
        <v>671</v>
      </c>
      <c r="L6" s="545" t="s">
        <v>672</v>
      </c>
      <c r="M6" s="545" t="s">
        <v>673</v>
      </c>
      <c r="N6" s="549" t="s">
        <v>674</v>
      </c>
      <c r="O6" s="803"/>
      <c r="P6" s="803"/>
      <c r="Q6" s="803"/>
      <c r="R6" s="803"/>
      <c r="S6" s="803"/>
    </row>
    <row r="7" spans="1:19">
      <c r="A7" s="535">
        <v>1</v>
      </c>
      <c r="B7" s="540" t="s">
        <v>720</v>
      </c>
      <c r="C7" s="547">
        <v>229215.10070000001</v>
      </c>
      <c r="D7" s="547">
        <v>229215.10070000001</v>
      </c>
      <c r="E7" s="547">
        <v>0</v>
      </c>
      <c r="F7" s="547">
        <v>0</v>
      </c>
      <c r="G7" s="547">
        <v>0</v>
      </c>
      <c r="H7" s="547">
        <v>0</v>
      </c>
      <c r="I7" s="547">
        <v>4584.3110999999999</v>
      </c>
      <c r="J7" s="547">
        <v>4584.3110999999999</v>
      </c>
      <c r="K7" s="547">
        <v>0</v>
      </c>
      <c r="L7" s="547">
        <v>0</v>
      </c>
      <c r="M7" s="547">
        <v>0</v>
      </c>
      <c r="N7" s="547">
        <v>0</v>
      </c>
      <c r="O7" s="536">
        <v>5</v>
      </c>
      <c r="P7" s="536">
        <v>0</v>
      </c>
      <c r="Q7" s="536">
        <v>0</v>
      </c>
      <c r="R7" s="536">
        <v>7.7866097589093089E-2</v>
      </c>
      <c r="S7" s="536">
        <v>61.636510330831371</v>
      </c>
    </row>
    <row r="8" spans="1:19">
      <c r="A8" s="535">
        <v>2</v>
      </c>
      <c r="B8" s="541" t="s">
        <v>719</v>
      </c>
      <c r="C8" s="547">
        <v>1981185.4500000009</v>
      </c>
      <c r="D8" s="547">
        <v>1626361.5900000008</v>
      </c>
      <c r="E8" s="547">
        <v>87111.09</v>
      </c>
      <c r="F8" s="547">
        <v>101433.69</v>
      </c>
      <c r="G8" s="547">
        <v>5658.85</v>
      </c>
      <c r="H8" s="547">
        <v>160620.22999999998</v>
      </c>
      <c r="I8" s="547">
        <v>222732.75999999998</v>
      </c>
      <c r="J8" s="547">
        <v>20141.88</v>
      </c>
      <c r="K8" s="547">
        <v>8711.1200000000008</v>
      </c>
      <c r="L8" s="547">
        <v>30430.1</v>
      </c>
      <c r="M8" s="547">
        <v>2829.43</v>
      </c>
      <c r="N8" s="547">
        <v>160620.22999999998</v>
      </c>
      <c r="O8" s="536">
        <v>267</v>
      </c>
      <c r="P8" s="536">
        <v>0.15</v>
      </c>
      <c r="Q8" s="536">
        <v>0.16070399999999999</v>
      </c>
      <c r="R8" s="536">
        <v>0.15112076544878719</v>
      </c>
      <c r="S8" s="536">
        <v>18.341552587964809</v>
      </c>
    </row>
    <row r="9" spans="1:19">
      <c r="A9" s="535">
        <v>3</v>
      </c>
      <c r="B9" s="541" t="s">
        <v>718</v>
      </c>
      <c r="C9" s="547">
        <v>600</v>
      </c>
      <c r="D9" s="547">
        <v>300</v>
      </c>
      <c r="E9" s="547">
        <v>0</v>
      </c>
      <c r="F9" s="547">
        <v>300</v>
      </c>
      <c r="G9" s="547">
        <v>0</v>
      </c>
      <c r="H9" s="547">
        <v>0</v>
      </c>
      <c r="I9" s="547">
        <v>96</v>
      </c>
      <c r="J9" s="547">
        <v>6</v>
      </c>
      <c r="K9" s="547">
        <v>0</v>
      </c>
      <c r="L9" s="547">
        <v>90</v>
      </c>
      <c r="M9" s="547">
        <v>0</v>
      </c>
      <c r="N9" s="547">
        <v>0</v>
      </c>
      <c r="O9" s="536">
        <v>3</v>
      </c>
      <c r="P9" s="536" t="s">
        <v>734</v>
      </c>
      <c r="Q9" s="536" t="s">
        <v>734</v>
      </c>
      <c r="R9" s="536">
        <v>0</v>
      </c>
      <c r="S9" s="536">
        <v>0.9423624808240193</v>
      </c>
    </row>
    <row r="10" spans="1:19">
      <c r="A10" s="535">
        <v>4</v>
      </c>
      <c r="B10" s="541" t="s">
        <v>717</v>
      </c>
      <c r="C10" s="547">
        <v>0</v>
      </c>
      <c r="D10" s="547">
        <v>0</v>
      </c>
      <c r="E10" s="547">
        <v>0</v>
      </c>
      <c r="F10" s="547">
        <v>0</v>
      </c>
      <c r="G10" s="547">
        <v>0</v>
      </c>
      <c r="H10" s="547">
        <v>0</v>
      </c>
      <c r="I10" s="547">
        <v>0</v>
      </c>
      <c r="J10" s="547">
        <v>0</v>
      </c>
      <c r="K10" s="547">
        <v>0</v>
      </c>
      <c r="L10" s="547">
        <v>0</v>
      </c>
      <c r="M10" s="547">
        <v>0</v>
      </c>
      <c r="N10" s="547">
        <v>0</v>
      </c>
      <c r="O10" s="536">
        <v>0</v>
      </c>
      <c r="P10" s="536" t="s">
        <v>734</v>
      </c>
      <c r="Q10" s="536" t="s">
        <v>734</v>
      </c>
      <c r="R10" s="536">
        <v>0</v>
      </c>
      <c r="S10" s="536">
        <v>0</v>
      </c>
    </row>
    <row r="11" spans="1:19">
      <c r="A11" s="535">
        <v>5</v>
      </c>
      <c r="B11" s="541" t="s">
        <v>716</v>
      </c>
      <c r="C11" s="547">
        <v>1119.19</v>
      </c>
      <c r="D11" s="547">
        <v>1119.19</v>
      </c>
      <c r="E11" s="547">
        <v>0</v>
      </c>
      <c r="F11" s="547">
        <v>0</v>
      </c>
      <c r="G11" s="547">
        <v>0</v>
      </c>
      <c r="H11" s="547">
        <v>0</v>
      </c>
      <c r="I11" s="547">
        <v>22.380000000000003</v>
      </c>
      <c r="J11" s="547">
        <v>22.380000000000003</v>
      </c>
      <c r="K11" s="547">
        <v>0</v>
      </c>
      <c r="L11" s="547">
        <v>0</v>
      </c>
      <c r="M11" s="547">
        <v>0</v>
      </c>
      <c r="N11" s="547">
        <v>0</v>
      </c>
      <c r="O11" s="536">
        <v>8</v>
      </c>
      <c r="P11" s="536">
        <v>0</v>
      </c>
      <c r="Q11" s="536">
        <v>0</v>
      </c>
      <c r="R11" s="536">
        <v>0</v>
      </c>
      <c r="S11" s="536">
        <v>0</v>
      </c>
    </row>
    <row r="12" spans="1:19">
      <c r="A12" s="535">
        <v>6</v>
      </c>
      <c r="B12" s="541" t="s">
        <v>715</v>
      </c>
      <c r="C12" s="547">
        <v>0</v>
      </c>
      <c r="D12" s="547">
        <v>0</v>
      </c>
      <c r="E12" s="547">
        <v>0</v>
      </c>
      <c r="F12" s="547">
        <v>0</v>
      </c>
      <c r="G12" s="547">
        <v>0</v>
      </c>
      <c r="H12" s="547">
        <v>0</v>
      </c>
      <c r="I12" s="547">
        <v>0</v>
      </c>
      <c r="J12" s="547">
        <v>0</v>
      </c>
      <c r="K12" s="547">
        <v>0</v>
      </c>
      <c r="L12" s="547">
        <v>0</v>
      </c>
      <c r="M12" s="547">
        <v>0</v>
      </c>
      <c r="N12" s="547">
        <v>0</v>
      </c>
      <c r="O12" s="536">
        <v>0</v>
      </c>
      <c r="P12" s="536">
        <v>0</v>
      </c>
      <c r="Q12" s="536">
        <v>0</v>
      </c>
      <c r="R12" s="536">
        <v>0</v>
      </c>
      <c r="S12" s="536">
        <v>0</v>
      </c>
    </row>
    <row r="13" spans="1:19">
      <c r="A13" s="535">
        <v>7</v>
      </c>
      <c r="B13" s="541" t="s">
        <v>714</v>
      </c>
      <c r="C13" s="547">
        <v>10542888.591299998</v>
      </c>
      <c r="D13" s="547">
        <v>9550655.1594999973</v>
      </c>
      <c r="E13" s="547">
        <v>889389.14090000011</v>
      </c>
      <c r="F13" s="547">
        <v>102844.29090000001</v>
      </c>
      <c r="G13" s="547">
        <v>0</v>
      </c>
      <c r="H13" s="547">
        <v>0</v>
      </c>
      <c r="I13" s="547">
        <v>310805.30950000003</v>
      </c>
      <c r="J13" s="547">
        <v>191013.13270000005</v>
      </c>
      <c r="K13" s="547">
        <v>88938.886800000007</v>
      </c>
      <c r="L13" s="547">
        <v>30853.29</v>
      </c>
      <c r="M13" s="547">
        <v>0</v>
      </c>
      <c r="N13" s="547">
        <v>0</v>
      </c>
      <c r="O13" s="536">
        <v>176</v>
      </c>
      <c r="P13" s="536">
        <v>0</v>
      </c>
      <c r="Q13" s="536">
        <v>0</v>
      </c>
      <c r="R13" s="536">
        <v>8.4732479819351697E-2</v>
      </c>
      <c r="S13" s="536">
        <v>131.49522710936924</v>
      </c>
    </row>
    <row r="14" spans="1:19">
      <c r="A14" s="550">
        <v>7.1</v>
      </c>
      <c r="B14" s="542" t="s">
        <v>723</v>
      </c>
      <c r="C14" s="547">
        <v>10366376.848899998</v>
      </c>
      <c r="D14" s="547">
        <v>9374143.4170999974</v>
      </c>
      <c r="E14" s="547">
        <v>889389.14090000011</v>
      </c>
      <c r="F14" s="547">
        <v>102844.29090000001</v>
      </c>
      <c r="G14" s="547">
        <v>0</v>
      </c>
      <c r="H14" s="547">
        <v>0</v>
      </c>
      <c r="I14" s="547">
        <v>307275.08809999999</v>
      </c>
      <c r="J14" s="547">
        <v>187482.91130000004</v>
      </c>
      <c r="K14" s="547">
        <v>88938.886800000007</v>
      </c>
      <c r="L14" s="547">
        <v>30853.29</v>
      </c>
      <c r="M14" s="547">
        <v>0</v>
      </c>
      <c r="N14" s="547">
        <v>0</v>
      </c>
      <c r="O14" s="536">
        <v>173</v>
      </c>
      <c r="P14" s="536">
        <v>0</v>
      </c>
      <c r="Q14" s="536">
        <v>0</v>
      </c>
      <c r="R14" s="536">
        <v>8.4512914335442543E-2</v>
      </c>
      <c r="S14" s="536">
        <v>130.64419325011656</v>
      </c>
    </row>
    <row r="15" spans="1:19">
      <c r="A15" s="550">
        <v>7.2</v>
      </c>
      <c r="B15" s="542" t="s">
        <v>725</v>
      </c>
      <c r="C15" s="547">
        <v>176511.74239999999</v>
      </c>
      <c r="D15" s="547">
        <v>176511.74239999999</v>
      </c>
      <c r="E15" s="547">
        <v>0</v>
      </c>
      <c r="F15" s="547">
        <v>0</v>
      </c>
      <c r="G15" s="547">
        <v>0</v>
      </c>
      <c r="H15" s="547">
        <v>0</v>
      </c>
      <c r="I15" s="547">
        <v>3530.2213999999999</v>
      </c>
      <c r="J15" s="547">
        <v>3530.2213999999999</v>
      </c>
      <c r="K15" s="547">
        <v>0</v>
      </c>
      <c r="L15" s="547">
        <v>0</v>
      </c>
      <c r="M15" s="547">
        <v>0</v>
      </c>
      <c r="N15" s="547">
        <v>0</v>
      </c>
      <c r="O15" s="536">
        <v>3</v>
      </c>
      <c r="P15" s="536" t="s">
        <v>734</v>
      </c>
      <c r="Q15" s="536" t="s">
        <v>734</v>
      </c>
      <c r="R15" s="536">
        <v>9.7627364421733795E-2</v>
      </c>
      <c r="S15" s="536">
        <v>181.4756849318014</v>
      </c>
    </row>
    <row r="16" spans="1:19">
      <c r="A16" s="550">
        <v>7.3</v>
      </c>
      <c r="B16" s="542" t="s">
        <v>722</v>
      </c>
      <c r="C16" s="547"/>
      <c r="D16" s="547"/>
      <c r="E16" s="547"/>
      <c r="F16" s="547"/>
      <c r="G16" s="547"/>
      <c r="H16" s="547"/>
      <c r="I16" s="547"/>
      <c r="J16" s="547"/>
      <c r="K16" s="547"/>
      <c r="L16" s="547"/>
      <c r="M16" s="547"/>
      <c r="N16" s="547"/>
      <c r="O16" s="536"/>
      <c r="P16" s="536" t="s">
        <v>734</v>
      </c>
      <c r="Q16" s="536" t="s">
        <v>734</v>
      </c>
      <c r="R16" s="536"/>
      <c r="S16" s="536"/>
    </row>
    <row r="17" spans="1:19">
      <c r="A17" s="535">
        <v>8</v>
      </c>
      <c r="B17" s="541" t="s">
        <v>721</v>
      </c>
      <c r="C17" s="547">
        <v>30249.690000000006</v>
      </c>
      <c r="D17" s="547">
        <v>0</v>
      </c>
      <c r="E17" s="547">
        <v>30249.690000000006</v>
      </c>
      <c r="F17" s="547">
        <v>0</v>
      </c>
      <c r="G17" s="547">
        <v>0</v>
      </c>
      <c r="H17" s="547">
        <v>0</v>
      </c>
      <c r="I17" s="547">
        <v>3024.97</v>
      </c>
      <c r="J17" s="547">
        <v>0</v>
      </c>
      <c r="K17" s="547">
        <v>3024.97</v>
      </c>
      <c r="L17" s="547">
        <v>0</v>
      </c>
      <c r="M17" s="547">
        <v>0</v>
      </c>
      <c r="N17" s="547">
        <v>0</v>
      </c>
      <c r="O17" s="536">
        <v>20</v>
      </c>
      <c r="P17" s="536">
        <v>0</v>
      </c>
      <c r="Q17" s="536">
        <v>0</v>
      </c>
      <c r="R17" s="536">
        <v>0.19396107199776258</v>
      </c>
      <c r="S17" s="536">
        <v>0</v>
      </c>
    </row>
    <row r="18" spans="1:19">
      <c r="A18" s="537">
        <v>9</v>
      </c>
      <c r="B18" s="543" t="s">
        <v>713</v>
      </c>
      <c r="C18" s="548">
        <v>0</v>
      </c>
      <c r="D18" s="548">
        <v>0</v>
      </c>
      <c r="E18" s="548">
        <v>0</v>
      </c>
      <c r="F18" s="548">
        <v>0</v>
      </c>
      <c r="G18" s="548">
        <v>0</v>
      </c>
      <c r="H18" s="548">
        <v>0</v>
      </c>
      <c r="I18" s="548">
        <v>0</v>
      </c>
      <c r="J18" s="548">
        <v>0</v>
      </c>
      <c r="K18" s="548">
        <v>0</v>
      </c>
      <c r="L18" s="548">
        <v>0</v>
      </c>
      <c r="M18" s="548">
        <v>0</v>
      </c>
      <c r="N18" s="548">
        <v>0</v>
      </c>
      <c r="O18" s="538">
        <v>0</v>
      </c>
      <c r="P18" s="538">
        <v>0</v>
      </c>
      <c r="Q18" s="538">
        <v>0</v>
      </c>
      <c r="R18" s="538">
        <v>0</v>
      </c>
      <c r="S18" s="538">
        <v>0</v>
      </c>
    </row>
    <row r="19" spans="1:19">
      <c r="A19" s="539">
        <v>10</v>
      </c>
      <c r="B19" s="544" t="s">
        <v>724</v>
      </c>
      <c r="C19" s="547">
        <v>12785258.021999998</v>
      </c>
      <c r="D19" s="547">
        <v>11407651.040199999</v>
      </c>
      <c r="E19" s="547">
        <v>1006749.9209000001</v>
      </c>
      <c r="F19" s="547">
        <v>204577.98090000002</v>
      </c>
      <c r="G19" s="547">
        <v>5658.85</v>
      </c>
      <c r="H19" s="547">
        <v>160620.22999999998</v>
      </c>
      <c r="I19" s="547">
        <v>541265.73060000001</v>
      </c>
      <c r="J19" s="547">
        <v>215767.70380000005</v>
      </c>
      <c r="K19" s="547">
        <v>100674.9768</v>
      </c>
      <c r="L19" s="547">
        <v>61373.39</v>
      </c>
      <c r="M19" s="547">
        <v>2829.43</v>
      </c>
      <c r="N19" s="547">
        <v>160620.22999999998</v>
      </c>
      <c r="O19" s="536">
        <v>479</v>
      </c>
      <c r="P19" s="536">
        <v>0.15</v>
      </c>
      <c r="Q19" s="536">
        <v>0.16070399999999999</v>
      </c>
      <c r="R19" s="536">
        <v>9.5143852561038328E-2</v>
      </c>
      <c r="S19" s="536">
        <v>112.37990885180935</v>
      </c>
    </row>
    <row r="20" spans="1:19" ht="24">
      <c r="A20" s="550">
        <v>10.1</v>
      </c>
      <c r="B20" s="542" t="s">
        <v>729</v>
      </c>
      <c r="C20" s="547"/>
      <c r="D20" s="547"/>
      <c r="E20" s="547"/>
      <c r="F20" s="547"/>
      <c r="G20" s="547"/>
      <c r="H20" s="547"/>
      <c r="I20" s="547"/>
      <c r="J20" s="547"/>
      <c r="K20" s="547"/>
      <c r="L20" s="547"/>
      <c r="M20" s="547"/>
      <c r="N20" s="547"/>
      <c r="O20" s="536"/>
      <c r="P20" s="536" t="s">
        <v>734</v>
      </c>
      <c r="Q20" s="536" t="s">
        <v>734</v>
      </c>
      <c r="R20" s="536"/>
      <c r="S20" s="536"/>
    </row>
  </sheetData>
  <mergeCells count="8">
    <mergeCell ref="C5:H5"/>
    <mergeCell ref="I5:N5"/>
    <mergeCell ref="A5:B6"/>
    <mergeCell ref="S5:S6"/>
    <mergeCell ref="R5:R6"/>
    <mergeCell ref="Q5:Q6"/>
    <mergeCell ref="P5:P6"/>
    <mergeCell ref="O5:O6"/>
  </mergeCells>
  <pageMargins left="0.7" right="0.7" top="0.75" bottom="0.75" header="0.3" footer="0.3"/>
  <pageSetup paperSize="9"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zoomScale="80" zoomScaleNormal="80" workbookViewId="0">
      <pane xSplit="1" ySplit="5" topLeftCell="B6" activePane="bottomRight" state="frozen"/>
      <selection activeCell="B9" sqref="B9"/>
      <selection pane="topRight" activeCell="B9" sqref="B9"/>
      <selection pane="bottomLeft" activeCell="B9" sqref="B9"/>
      <selection pane="bottomRight" activeCell="C7" sqref="C7:H41"/>
    </sheetView>
  </sheetViews>
  <sheetFormatPr defaultColWidth="9.109375" defaultRowHeight="13.8"/>
  <cols>
    <col min="1" max="1" width="9.5546875" style="4" bestFit="1" customWidth="1"/>
    <col min="2" max="2" width="55.109375" style="4" bestFit="1" customWidth="1"/>
    <col min="3" max="3" width="11.6640625" style="4" customWidth="1"/>
    <col min="4" max="4" width="13.33203125" style="4" customWidth="1"/>
    <col min="5" max="5" width="14.5546875" style="4" customWidth="1"/>
    <col min="6" max="6" width="11.6640625" style="4" customWidth="1"/>
    <col min="7" max="7" width="13.6640625" style="4" customWidth="1"/>
    <col min="8" max="8" width="14.5546875" style="4" customWidth="1"/>
    <col min="9" max="16384" width="9.109375" style="5"/>
  </cols>
  <sheetData>
    <row r="1" spans="1:8">
      <c r="A1" s="2" t="s">
        <v>30</v>
      </c>
      <c r="B1" s="4" t="str">
        <f>'Info '!C2</f>
        <v>JSC "VTB Bank (Georgia)"</v>
      </c>
    </row>
    <row r="2" spans="1:8">
      <c r="A2" s="2" t="s">
        <v>31</v>
      </c>
      <c r="B2" s="431">
        <f>'1. key ratios '!B2</f>
        <v>44834</v>
      </c>
    </row>
    <row r="3" spans="1:8">
      <c r="A3" s="2"/>
    </row>
    <row r="4" spans="1:8" ht="14.4" thickBot="1">
      <c r="A4" s="17" t="s">
        <v>32</v>
      </c>
      <c r="B4" s="18" t="s">
        <v>33</v>
      </c>
      <c r="C4" s="17"/>
      <c r="D4" s="19"/>
      <c r="E4" s="19"/>
      <c r="F4" s="20"/>
      <c r="G4" s="20"/>
      <c r="H4" s="21" t="s">
        <v>73</v>
      </c>
    </row>
    <row r="5" spans="1:8">
      <c r="A5" s="22"/>
      <c r="B5" s="23"/>
      <c r="C5" s="698" t="s">
        <v>68</v>
      </c>
      <c r="D5" s="699"/>
      <c r="E5" s="700"/>
      <c r="F5" s="698" t="s">
        <v>72</v>
      </c>
      <c r="G5" s="699"/>
      <c r="H5" s="701"/>
    </row>
    <row r="6" spans="1:8">
      <c r="A6" s="24" t="s">
        <v>6</v>
      </c>
      <c r="B6" s="25" t="s">
        <v>34</v>
      </c>
      <c r="C6" s="26" t="s">
        <v>69</v>
      </c>
      <c r="D6" s="26" t="s">
        <v>70</v>
      </c>
      <c r="E6" s="26" t="s">
        <v>71</v>
      </c>
      <c r="F6" s="26" t="s">
        <v>69</v>
      </c>
      <c r="G6" s="26" t="s">
        <v>70</v>
      </c>
      <c r="H6" s="27" t="s">
        <v>71</v>
      </c>
    </row>
    <row r="7" spans="1:8" ht="14.4">
      <c r="A7" s="24">
        <v>1</v>
      </c>
      <c r="B7" s="28" t="s">
        <v>35</v>
      </c>
      <c r="C7" s="620">
        <v>50089086</v>
      </c>
      <c r="D7" s="620">
        <v>38682155</v>
      </c>
      <c r="E7" s="621">
        <v>88771241</v>
      </c>
      <c r="F7" s="622">
        <v>32319370</v>
      </c>
      <c r="G7" s="623">
        <v>26762316</v>
      </c>
      <c r="H7" s="624">
        <v>59081686</v>
      </c>
    </row>
    <row r="8" spans="1:8" ht="14.4">
      <c r="A8" s="24">
        <v>2</v>
      </c>
      <c r="B8" s="28" t="s">
        <v>36</v>
      </c>
      <c r="C8" s="620">
        <v>351</v>
      </c>
      <c r="D8" s="620">
        <v>0</v>
      </c>
      <c r="E8" s="621">
        <v>351</v>
      </c>
      <c r="F8" s="622">
        <v>22141958</v>
      </c>
      <c r="G8" s="623">
        <v>255111018</v>
      </c>
      <c r="H8" s="624">
        <v>277252976</v>
      </c>
    </row>
    <row r="9" spans="1:8" ht="14.4">
      <c r="A9" s="24">
        <v>3</v>
      </c>
      <c r="B9" s="28" t="s">
        <v>37</v>
      </c>
      <c r="C9" s="620">
        <v>0</v>
      </c>
      <c r="D9" s="620">
        <v>6139715</v>
      </c>
      <c r="E9" s="621">
        <v>6139715</v>
      </c>
      <c r="F9" s="622">
        <v>61361</v>
      </c>
      <c r="G9" s="623">
        <v>51561969</v>
      </c>
      <c r="H9" s="624">
        <v>51623330</v>
      </c>
    </row>
    <row r="10" spans="1:8" ht="14.4">
      <c r="A10" s="24">
        <v>4</v>
      </c>
      <c r="B10" s="28" t="s">
        <v>38</v>
      </c>
      <c r="C10" s="620">
        <v>0</v>
      </c>
      <c r="D10" s="620">
        <v>0</v>
      </c>
      <c r="E10" s="621">
        <v>0</v>
      </c>
      <c r="F10" s="622">
        <v>0</v>
      </c>
      <c r="G10" s="623">
        <v>0</v>
      </c>
      <c r="H10" s="624">
        <v>0</v>
      </c>
    </row>
    <row r="11" spans="1:8" ht="14.4">
      <c r="A11" s="24">
        <v>5</v>
      </c>
      <c r="B11" s="28" t="s">
        <v>39</v>
      </c>
      <c r="C11" s="620">
        <v>4857860</v>
      </c>
      <c r="D11" s="620">
        <v>0</v>
      </c>
      <c r="E11" s="621">
        <v>4857860</v>
      </c>
      <c r="F11" s="622">
        <v>168880733</v>
      </c>
      <c r="G11" s="623">
        <v>0</v>
      </c>
      <c r="H11" s="624">
        <v>168880733</v>
      </c>
    </row>
    <row r="12" spans="1:8" ht="14.4">
      <c r="A12" s="24">
        <v>6.1</v>
      </c>
      <c r="B12" s="31" t="s">
        <v>40</v>
      </c>
      <c r="C12" s="620">
        <v>126500534.55</v>
      </c>
      <c r="D12" s="620">
        <v>164220968.0205</v>
      </c>
      <c r="E12" s="621">
        <v>290721502.57050002</v>
      </c>
      <c r="F12" s="622">
        <v>894330597.2099973</v>
      </c>
      <c r="G12" s="623">
        <v>632528526.38390923</v>
      </c>
      <c r="H12" s="624">
        <v>1526859123.5939064</v>
      </c>
    </row>
    <row r="13" spans="1:8" ht="14.4">
      <c r="A13" s="24">
        <v>6.2</v>
      </c>
      <c r="B13" s="31" t="s">
        <v>41</v>
      </c>
      <c r="C13" s="620">
        <v>-5975175.8399999989</v>
      </c>
      <c r="D13" s="620">
        <v>-11993720.096500002</v>
      </c>
      <c r="E13" s="621">
        <v>-17968895.936500002</v>
      </c>
      <c r="F13" s="622">
        <v>-60957310.842456505</v>
      </c>
      <c r="G13" s="623">
        <v>-51275068.65424338</v>
      </c>
      <c r="H13" s="624">
        <v>-112232379.49669988</v>
      </c>
    </row>
    <row r="14" spans="1:8" ht="14.4">
      <c r="A14" s="24">
        <v>6</v>
      </c>
      <c r="B14" s="28" t="s">
        <v>42</v>
      </c>
      <c r="C14" s="621">
        <v>120525358.70999999</v>
      </c>
      <c r="D14" s="621">
        <v>152227247.92399999</v>
      </c>
      <c r="E14" s="621">
        <v>272752606.634</v>
      </c>
      <c r="F14" s="621">
        <v>833373286.36754084</v>
      </c>
      <c r="G14" s="621">
        <v>581253457.72966588</v>
      </c>
      <c r="H14" s="624">
        <v>1414626744.0972066</v>
      </c>
    </row>
    <row r="15" spans="1:8" ht="14.4">
      <c r="A15" s="24">
        <v>7</v>
      </c>
      <c r="B15" s="28" t="s">
        <v>43</v>
      </c>
      <c r="C15" s="620">
        <v>1948063</v>
      </c>
      <c r="D15" s="620">
        <v>1079933</v>
      </c>
      <c r="E15" s="621">
        <v>3027996</v>
      </c>
      <c r="F15" s="622">
        <v>18655782.300000001</v>
      </c>
      <c r="G15" s="623">
        <v>5763664</v>
      </c>
      <c r="H15" s="624">
        <v>24419446.300000001</v>
      </c>
    </row>
    <row r="16" spans="1:8" ht="14.4">
      <c r="A16" s="24">
        <v>8</v>
      </c>
      <c r="B16" s="28" t="s">
        <v>197</v>
      </c>
      <c r="C16" s="620">
        <v>17318752.890000001</v>
      </c>
      <c r="D16" s="620" t="s">
        <v>757</v>
      </c>
      <c r="E16" s="621">
        <v>17318752.890000001</v>
      </c>
      <c r="F16" s="622">
        <v>19943031.579999998</v>
      </c>
      <c r="G16" s="620" t="s">
        <v>757</v>
      </c>
      <c r="H16" s="624">
        <v>19943031.579999998</v>
      </c>
    </row>
    <row r="17" spans="1:8" ht="14.4">
      <c r="A17" s="24">
        <v>9</v>
      </c>
      <c r="B17" s="28" t="s">
        <v>44</v>
      </c>
      <c r="C17" s="620">
        <v>54000</v>
      </c>
      <c r="D17" s="620">
        <v>0</v>
      </c>
      <c r="E17" s="621">
        <v>54000</v>
      </c>
      <c r="F17" s="622">
        <v>54000</v>
      </c>
      <c r="G17" s="620">
        <v>0</v>
      </c>
      <c r="H17" s="624">
        <v>54000</v>
      </c>
    </row>
    <row r="18" spans="1:8" ht="14.4">
      <c r="A18" s="24">
        <v>10</v>
      </c>
      <c r="B18" s="28" t="s">
        <v>45</v>
      </c>
      <c r="C18" s="620">
        <v>57451956</v>
      </c>
      <c r="D18" s="620" t="s">
        <v>757</v>
      </c>
      <c r="E18" s="621">
        <v>57451956</v>
      </c>
      <c r="F18" s="622">
        <v>65983839</v>
      </c>
      <c r="G18" s="620" t="s">
        <v>757</v>
      </c>
      <c r="H18" s="624">
        <v>65983839</v>
      </c>
    </row>
    <row r="19" spans="1:8" ht="14.4">
      <c r="A19" s="24">
        <v>11</v>
      </c>
      <c r="B19" s="28" t="s">
        <v>46</v>
      </c>
      <c r="C19" s="620">
        <v>10443526.119899999</v>
      </c>
      <c r="D19" s="620">
        <v>5176104</v>
      </c>
      <c r="E19" s="621">
        <v>15619630.119899999</v>
      </c>
      <c r="F19" s="622">
        <v>30663453.359999999</v>
      </c>
      <c r="G19" s="623">
        <v>10878685</v>
      </c>
      <c r="H19" s="624">
        <v>41542138.359999999</v>
      </c>
    </row>
    <row r="20" spans="1:8" ht="14.4">
      <c r="A20" s="24">
        <v>12</v>
      </c>
      <c r="B20" s="33" t="s">
        <v>47</v>
      </c>
      <c r="C20" s="621">
        <v>262688953.71989995</v>
      </c>
      <c r="D20" s="621">
        <v>203305154.92399999</v>
      </c>
      <c r="E20" s="621">
        <v>465994108.64389992</v>
      </c>
      <c r="F20" s="621">
        <v>1192076814.6075406</v>
      </c>
      <c r="G20" s="621">
        <v>931331109.72966588</v>
      </c>
      <c r="H20" s="624">
        <v>2123407924.3372064</v>
      </c>
    </row>
    <row r="21" spans="1:8" ht="14.4">
      <c r="A21" s="24"/>
      <c r="B21" s="25" t="s">
        <v>48</v>
      </c>
      <c r="C21" s="625"/>
      <c r="D21" s="625"/>
      <c r="E21" s="625"/>
      <c r="F21" s="626"/>
      <c r="G21" s="627"/>
      <c r="H21" s="628"/>
    </row>
    <row r="22" spans="1:8" ht="14.4">
      <c r="A22" s="24">
        <v>13</v>
      </c>
      <c r="B22" s="28" t="s">
        <v>49</v>
      </c>
      <c r="C22" s="620">
        <v>679</v>
      </c>
      <c r="D22" s="620">
        <v>292027</v>
      </c>
      <c r="E22" s="621">
        <v>292706</v>
      </c>
      <c r="F22" s="622">
        <v>1361555</v>
      </c>
      <c r="G22" s="623">
        <v>14777672</v>
      </c>
      <c r="H22" s="624">
        <v>16139227</v>
      </c>
    </row>
    <row r="23" spans="1:8" ht="14.4">
      <c r="A23" s="24">
        <v>14</v>
      </c>
      <c r="B23" s="28" t="s">
        <v>50</v>
      </c>
      <c r="C23" s="620">
        <v>18677508</v>
      </c>
      <c r="D23" s="620">
        <v>2024574</v>
      </c>
      <c r="E23" s="621">
        <v>20702082</v>
      </c>
      <c r="F23" s="622">
        <v>166830517</v>
      </c>
      <c r="G23" s="623">
        <v>283475059</v>
      </c>
      <c r="H23" s="624">
        <v>450305576</v>
      </c>
    </row>
    <row r="24" spans="1:8" ht="14.4">
      <c r="A24" s="24">
        <v>15</v>
      </c>
      <c r="B24" s="28" t="s">
        <v>51</v>
      </c>
      <c r="C24" s="620">
        <v>3349265</v>
      </c>
      <c r="D24" s="620">
        <v>232825</v>
      </c>
      <c r="E24" s="621">
        <v>3582090</v>
      </c>
      <c r="F24" s="622">
        <v>107141684</v>
      </c>
      <c r="G24" s="623">
        <v>99648802</v>
      </c>
      <c r="H24" s="624">
        <v>206790486</v>
      </c>
    </row>
    <row r="25" spans="1:8" ht="14.4">
      <c r="A25" s="24">
        <v>16</v>
      </c>
      <c r="B25" s="28" t="s">
        <v>52</v>
      </c>
      <c r="C25" s="620">
        <v>3791428</v>
      </c>
      <c r="D25" s="620">
        <v>23078419</v>
      </c>
      <c r="E25" s="621">
        <v>26869847</v>
      </c>
      <c r="F25" s="622">
        <v>496486492</v>
      </c>
      <c r="G25" s="623">
        <v>456464160</v>
      </c>
      <c r="H25" s="624">
        <v>952950652</v>
      </c>
    </row>
    <row r="26" spans="1:8" ht="14.4">
      <c r="A26" s="24">
        <v>17</v>
      </c>
      <c r="B26" s="28" t="s">
        <v>53</v>
      </c>
      <c r="C26" s="625"/>
      <c r="D26" s="625"/>
      <c r="E26" s="621">
        <v>0</v>
      </c>
      <c r="F26" s="626"/>
      <c r="G26" s="627"/>
      <c r="H26" s="624">
        <v>0</v>
      </c>
    </row>
    <row r="27" spans="1:8" ht="14.4">
      <c r="A27" s="24">
        <v>18</v>
      </c>
      <c r="B27" s="28" t="s">
        <v>54</v>
      </c>
      <c r="C27" s="620">
        <v>0</v>
      </c>
      <c r="D27" s="620">
        <v>3316111.9852999998</v>
      </c>
      <c r="E27" s="621">
        <v>3316111.9852999998</v>
      </c>
      <c r="F27" s="622">
        <v>112500000</v>
      </c>
      <c r="G27" s="623">
        <v>5018819.9000000004</v>
      </c>
      <c r="H27" s="624">
        <v>117518819.90000001</v>
      </c>
    </row>
    <row r="28" spans="1:8" ht="14.4">
      <c r="A28" s="24">
        <v>19</v>
      </c>
      <c r="B28" s="28" t="s">
        <v>55</v>
      </c>
      <c r="C28" s="620">
        <v>1132868</v>
      </c>
      <c r="D28" s="620">
        <v>7367973</v>
      </c>
      <c r="E28" s="621">
        <v>8500841</v>
      </c>
      <c r="F28" s="622">
        <v>11049502</v>
      </c>
      <c r="G28" s="623">
        <v>4490558</v>
      </c>
      <c r="H28" s="624">
        <v>15540060</v>
      </c>
    </row>
    <row r="29" spans="1:8" ht="14.4">
      <c r="A29" s="24">
        <v>20</v>
      </c>
      <c r="B29" s="28" t="s">
        <v>56</v>
      </c>
      <c r="C29" s="620">
        <v>5436218.0199999996</v>
      </c>
      <c r="D29" s="620">
        <v>25477771.707800001</v>
      </c>
      <c r="E29" s="621">
        <v>30913989.7278</v>
      </c>
      <c r="F29" s="622">
        <v>16806709.719999999</v>
      </c>
      <c r="G29" s="623">
        <v>17910926.310000002</v>
      </c>
      <c r="H29" s="624">
        <v>34717636.030000001</v>
      </c>
    </row>
    <row r="30" spans="1:8" ht="14.4">
      <c r="A30" s="24">
        <v>21</v>
      </c>
      <c r="B30" s="28" t="s">
        <v>57</v>
      </c>
      <c r="C30" s="620">
        <v>0</v>
      </c>
      <c r="D30" s="620">
        <v>132850222.9824</v>
      </c>
      <c r="E30" s="621">
        <v>132850222.9824</v>
      </c>
      <c r="F30" s="622">
        <v>0</v>
      </c>
      <c r="G30" s="623">
        <v>90688934.379999995</v>
      </c>
      <c r="H30" s="624">
        <v>90688934.379999995</v>
      </c>
    </row>
    <row r="31" spans="1:8" ht="14.4">
      <c r="A31" s="24">
        <v>22</v>
      </c>
      <c r="B31" s="33" t="s">
        <v>58</v>
      </c>
      <c r="C31" s="621">
        <v>32387966.02</v>
      </c>
      <c r="D31" s="621">
        <v>194639924.67550001</v>
      </c>
      <c r="E31" s="621">
        <v>227027890.69550002</v>
      </c>
      <c r="F31" s="621">
        <v>912176459.72000003</v>
      </c>
      <c r="G31" s="621">
        <v>972474931.59000003</v>
      </c>
      <c r="H31" s="624">
        <v>1884651391.3099999</v>
      </c>
    </row>
    <row r="32" spans="1:8" ht="14.4">
      <c r="A32" s="24"/>
      <c r="B32" s="25" t="s">
        <v>59</v>
      </c>
      <c r="C32" s="625"/>
      <c r="D32" s="625"/>
      <c r="E32" s="620"/>
      <c r="F32" s="626"/>
      <c r="G32" s="627"/>
      <c r="H32" s="628"/>
    </row>
    <row r="33" spans="1:8" ht="14.4">
      <c r="A33" s="24">
        <v>23</v>
      </c>
      <c r="B33" s="28" t="s">
        <v>60</v>
      </c>
      <c r="C33" s="620">
        <v>209008277</v>
      </c>
      <c r="D33" s="625" t="s">
        <v>757</v>
      </c>
      <c r="E33" s="621">
        <v>209008277</v>
      </c>
      <c r="F33" s="622">
        <v>209008277</v>
      </c>
      <c r="G33" s="625" t="s">
        <v>757</v>
      </c>
      <c r="H33" s="624">
        <v>209008277</v>
      </c>
    </row>
    <row r="34" spans="1:8" ht="14.4">
      <c r="A34" s="24">
        <v>24</v>
      </c>
      <c r="B34" s="28" t="s">
        <v>61</v>
      </c>
      <c r="C34" s="620">
        <v>83252400</v>
      </c>
      <c r="D34" s="625" t="s">
        <v>757</v>
      </c>
      <c r="E34" s="621">
        <v>83252400</v>
      </c>
      <c r="F34" s="622">
        <v>0</v>
      </c>
      <c r="G34" s="625" t="s">
        <v>757</v>
      </c>
      <c r="H34" s="624">
        <v>0</v>
      </c>
    </row>
    <row r="35" spans="1:8" ht="14.4">
      <c r="A35" s="24">
        <v>25</v>
      </c>
      <c r="B35" s="32" t="s">
        <v>62</v>
      </c>
      <c r="C35" s="620">
        <v>0</v>
      </c>
      <c r="D35" s="625" t="s">
        <v>757</v>
      </c>
      <c r="E35" s="621">
        <v>0</v>
      </c>
      <c r="F35" s="622">
        <v>0</v>
      </c>
      <c r="G35" s="625" t="s">
        <v>757</v>
      </c>
      <c r="H35" s="624">
        <v>0</v>
      </c>
    </row>
    <row r="36" spans="1:8" ht="14.4">
      <c r="A36" s="24">
        <v>26</v>
      </c>
      <c r="B36" s="28" t="s">
        <v>63</v>
      </c>
      <c r="C36" s="620">
        <v>0</v>
      </c>
      <c r="D36" s="625" t="s">
        <v>757</v>
      </c>
      <c r="E36" s="621">
        <v>0</v>
      </c>
      <c r="F36" s="622">
        <v>0</v>
      </c>
      <c r="G36" s="625" t="s">
        <v>757</v>
      </c>
      <c r="H36" s="624">
        <v>0</v>
      </c>
    </row>
    <row r="37" spans="1:8" ht="14.4">
      <c r="A37" s="24">
        <v>27</v>
      </c>
      <c r="B37" s="28" t="s">
        <v>64</v>
      </c>
      <c r="C37" s="620">
        <v>0</v>
      </c>
      <c r="D37" s="625" t="s">
        <v>757</v>
      </c>
      <c r="E37" s="621">
        <v>0</v>
      </c>
      <c r="F37" s="622">
        <v>0</v>
      </c>
      <c r="G37" s="625" t="s">
        <v>757</v>
      </c>
      <c r="H37" s="624">
        <v>0</v>
      </c>
    </row>
    <row r="38" spans="1:8" ht="14.4">
      <c r="A38" s="24">
        <v>28</v>
      </c>
      <c r="B38" s="28" t="s">
        <v>65</v>
      </c>
      <c r="C38" s="620">
        <v>-65154611</v>
      </c>
      <c r="D38" s="625" t="s">
        <v>757</v>
      </c>
      <c r="E38" s="621">
        <v>-65154611</v>
      </c>
      <c r="F38" s="622">
        <v>20287723.999999996</v>
      </c>
      <c r="G38" s="625" t="s">
        <v>757</v>
      </c>
      <c r="H38" s="624">
        <v>20287723.999999996</v>
      </c>
    </row>
    <row r="39" spans="1:8" ht="14.4">
      <c r="A39" s="24">
        <v>29</v>
      </c>
      <c r="B39" s="28" t="s">
        <v>66</v>
      </c>
      <c r="C39" s="620">
        <v>11860152</v>
      </c>
      <c r="D39" s="625" t="s">
        <v>757</v>
      </c>
      <c r="E39" s="621">
        <v>11860152</v>
      </c>
      <c r="F39" s="622">
        <v>9460532</v>
      </c>
      <c r="G39" s="625" t="s">
        <v>757</v>
      </c>
      <c r="H39" s="624">
        <v>9460532</v>
      </c>
    </row>
    <row r="40" spans="1:8" ht="14.4">
      <c r="A40" s="24">
        <v>30</v>
      </c>
      <c r="B40" s="273" t="s">
        <v>264</v>
      </c>
      <c r="C40" s="620">
        <v>238966218</v>
      </c>
      <c r="D40" s="625" t="s">
        <v>757</v>
      </c>
      <c r="E40" s="621">
        <v>238966218</v>
      </c>
      <c r="F40" s="622">
        <v>238756533</v>
      </c>
      <c r="G40" s="625" t="s">
        <v>757</v>
      </c>
      <c r="H40" s="624">
        <v>238756533</v>
      </c>
    </row>
    <row r="41" spans="1:8" ht="15" thickBot="1">
      <c r="A41" s="34">
        <v>31</v>
      </c>
      <c r="B41" s="35" t="s">
        <v>67</v>
      </c>
      <c r="C41" s="629">
        <v>271354184.01999998</v>
      </c>
      <c r="D41" s="629">
        <v>194639924.67550001</v>
      </c>
      <c r="E41" s="629">
        <v>465994108.69550002</v>
      </c>
      <c r="F41" s="629">
        <v>1150932992.72</v>
      </c>
      <c r="G41" s="629">
        <v>972474931.59000003</v>
      </c>
      <c r="H41" s="630">
        <v>2123407924.3099999</v>
      </c>
    </row>
    <row r="43" spans="1:8">
      <c r="B43" s="3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zoomScale="80" zoomScaleNormal="80" workbookViewId="0">
      <pane xSplit="1" ySplit="6" topLeftCell="B35" activePane="bottomRight" state="frozen"/>
      <selection activeCell="B3" sqref="B3"/>
      <selection pane="topRight" activeCell="B3" sqref="B3"/>
      <selection pane="bottomLeft" activeCell="B3" sqref="B3"/>
      <selection pane="bottomRight" activeCell="C8" sqref="C8:H67"/>
    </sheetView>
  </sheetViews>
  <sheetFormatPr defaultColWidth="9.109375" defaultRowHeight="13.2"/>
  <cols>
    <col min="1" max="1" width="9.5546875" style="4" bestFit="1" customWidth="1"/>
    <col min="2" max="2" width="89.109375" style="4" customWidth="1"/>
    <col min="3" max="8" width="12.6640625" style="4" customWidth="1"/>
    <col min="9" max="9" width="8.88671875" style="4" customWidth="1"/>
    <col min="10" max="16384" width="9.109375" style="4"/>
  </cols>
  <sheetData>
    <row r="1" spans="1:8">
      <c r="A1" s="2" t="s">
        <v>30</v>
      </c>
      <c r="B1" s="3" t="str">
        <f>'Info '!C2</f>
        <v>JSC "VTB Bank (Georgia)"</v>
      </c>
      <c r="C1" s="3"/>
    </row>
    <row r="2" spans="1:8">
      <c r="A2" s="2" t="s">
        <v>31</v>
      </c>
      <c r="B2" s="430">
        <f>'1. key ratios '!B2</f>
        <v>44834</v>
      </c>
      <c r="C2" s="430"/>
      <c r="D2" s="7"/>
      <c r="E2" s="7"/>
      <c r="F2" s="7"/>
      <c r="G2" s="7"/>
      <c r="H2" s="7"/>
    </row>
    <row r="3" spans="1:8">
      <c r="A3" s="2"/>
      <c r="B3" s="3"/>
      <c r="C3" s="6"/>
      <c r="D3" s="7"/>
      <c r="E3" s="7"/>
      <c r="F3" s="7"/>
      <c r="G3" s="7"/>
      <c r="H3" s="7"/>
    </row>
    <row r="4" spans="1:8" ht="13.8" thickBot="1">
      <c r="A4" s="39" t="s">
        <v>193</v>
      </c>
      <c r="B4" s="225" t="s">
        <v>22</v>
      </c>
      <c r="C4" s="17"/>
      <c r="D4" s="19"/>
      <c r="E4" s="19"/>
      <c r="F4" s="20"/>
      <c r="G4" s="20"/>
      <c r="H4" s="40" t="s">
        <v>73</v>
      </c>
    </row>
    <row r="5" spans="1:8">
      <c r="A5" s="41" t="s">
        <v>6</v>
      </c>
      <c r="B5" s="42"/>
      <c r="C5" s="698" t="s">
        <v>68</v>
      </c>
      <c r="D5" s="699"/>
      <c r="E5" s="700"/>
      <c r="F5" s="698" t="s">
        <v>72</v>
      </c>
      <c r="G5" s="699"/>
      <c r="H5" s="701"/>
    </row>
    <row r="6" spans="1:8">
      <c r="A6" s="43" t="s">
        <v>6</v>
      </c>
      <c r="B6" s="44"/>
      <c r="C6" s="45" t="s">
        <v>69</v>
      </c>
      <c r="D6" s="45" t="s">
        <v>70</v>
      </c>
      <c r="E6" s="45" t="s">
        <v>71</v>
      </c>
      <c r="F6" s="45" t="s">
        <v>69</v>
      </c>
      <c r="G6" s="45" t="s">
        <v>70</v>
      </c>
      <c r="H6" s="46" t="s">
        <v>71</v>
      </c>
    </row>
    <row r="7" spans="1:8">
      <c r="A7" s="47"/>
      <c r="B7" s="225" t="s">
        <v>192</v>
      </c>
      <c r="C7" s="48"/>
      <c r="D7" s="48"/>
      <c r="E7" s="48"/>
      <c r="F7" s="48"/>
      <c r="G7" s="48"/>
      <c r="H7" s="49"/>
    </row>
    <row r="8" spans="1:8" ht="13.8">
      <c r="A8" s="47">
        <v>1</v>
      </c>
      <c r="B8" s="50" t="s">
        <v>191</v>
      </c>
      <c r="C8" s="631">
        <v>938612</v>
      </c>
      <c r="D8" s="631">
        <v>-111905</v>
      </c>
      <c r="E8" s="621">
        <v>826707</v>
      </c>
      <c r="F8" s="631">
        <v>2543349</v>
      </c>
      <c r="G8" s="631">
        <v>-593011</v>
      </c>
      <c r="H8" s="632">
        <v>1950338</v>
      </c>
    </row>
    <row r="9" spans="1:8" ht="13.8">
      <c r="A9" s="47">
        <v>2</v>
      </c>
      <c r="B9" s="50" t="s">
        <v>190</v>
      </c>
      <c r="C9" s="633">
        <v>36422796</v>
      </c>
      <c r="D9" s="633">
        <v>15274985.000000002</v>
      </c>
      <c r="E9" s="621">
        <v>51697781</v>
      </c>
      <c r="F9" s="633">
        <v>84370124</v>
      </c>
      <c r="G9" s="633">
        <v>30454546.000000004</v>
      </c>
      <c r="H9" s="632">
        <v>114824670</v>
      </c>
    </row>
    <row r="10" spans="1:8" ht="13.8">
      <c r="A10" s="47">
        <v>2.1</v>
      </c>
      <c r="B10" s="51" t="s">
        <v>189</v>
      </c>
      <c r="C10" s="631">
        <v>0</v>
      </c>
      <c r="D10" s="631">
        <v>0</v>
      </c>
      <c r="E10" s="621">
        <v>0</v>
      </c>
      <c r="F10" s="631">
        <v>0</v>
      </c>
      <c r="G10" s="631">
        <v>0</v>
      </c>
      <c r="H10" s="632">
        <v>0</v>
      </c>
    </row>
    <row r="11" spans="1:8" ht="13.8">
      <c r="A11" s="47">
        <v>2.2000000000000002</v>
      </c>
      <c r="B11" s="51" t="s">
        <v>188</v>
      </c>
      <c r="C11" s="631">
        <v>245374.96</v>
      </c>
      <c r="D11" s="631">
        <v>242855.79</v>
      </c>
      <c r="E11" s="621">
        <v>488230.75</v>
      </c>
      <c r="F11" s="631">
        <v>911869.66999999969</v>
      </c>
      <c r="G11" s="631">
        <v>697757.79999999981</v>
      </c>
      <c r="H11" s="632">
        <v>1609627.4699999995</v>
      </c>
    </row>
    <row r="12" spans="1:8" ht="13.8">
      <c r="A12" s="47">
        <v>2.2999999999999998</v>
      </c>
      <c r="B12" s="51" t="s">
        <v>187</v>
      </c>
      <c r="C12" s="631">
        <v>0</v>
      </c>
      <c r="D12" s="631">
        <v>5156.7</v>
      </c>
      <c r="E12" s="621">
        <v>5156.7</v>
      </c>
      <c r="F12" s="631">
        <v>0</v>
      </c>
      <c r="G12" s="631">
        <v>110253.33</v>
      </c>
      <c r="H12" s="632">
        <v>110253.33</v>
      </c>
    </row>
    <row r="13" spans="1:8" ht="13.8">
      <c r="A13" s="47">
        <v>2.4</v>
      </c>
      <c r="B13" s="51" t="s">
        <v>186</v>
      </c>
      <c r="C13" s="631">
        <v>28799.439999999999</v>
      </c>
      <c r="D13" s="631">
        <v>4693.26</v>
      </c>
      <c r="E13" s="621">
        <v>33492.699999999997</v>
      </c>
      <c r="F13" s="631">
        <v>503388.67</v>
      </c>
      <c r="G13" s="631">
        <v>27025.99</v>
      </c>
      <c r="H13" s="632">
        <v>530414.66</v>
      </c>
    </row>
    <row r="14" spans="1:8" ht="13.8">
      <c r="A14" s="47">
        <v>2.5</v>
      </c>
      <c r="B14" s="51" t="s">
        <v>185</v>
      </c>
      <c r="C14" s="631">
        <v>0</v>
      </c>
      <c r="D14" s="631">
        <v>0</v>
      </c>
      <c r="E14" s="621">
        <v>0</v>
      </c>
      <c r="F14" s="631">
        <v>30353.62</v>
      </c>
      <c r="G14" s="631">
        <v>55378.16</v>
      </c>
      <c r="H14" s="632">
        <v>85731.78</v>
      </c>
    </row>
    <row r="15" spans="1:8" ht="13.8">
      <c r="A15" s="47">
        <v>2.6</v>
      </c>
      <c r="B15" s="51" t="s">
        <v>184</v>
      </c>
      <c r="C15" s="631">
        <v>58661.420000000006</v>
      </c>
      <c r="D15" s="631">
        <v>18579.349999999999</v>
      </c>
      <c r="E15" s="621">
        <v>77240.77</v>
      </c>
      <c r="F15" s="631">
        <v>137140.46000000002</v>
      </c>
      <c r="G15" s="631">
        <v>129683.74000000002</v>
      </c>
      <c r="H15" s="632">
        <v>266824.20000000007</v>
      </c>
    </row>
    <row r="16" spans="1:8" ht="13.8">
      <c r="A16" s="47">
        <v>2.7</v>
      </c>
      <c r="B16" s="51" t="s">
        <v>183</v>
      </c>
      <c r="C16" s="631">
        <v>837.78</v>
      </c>
      <c r="D16" s="631">
        <v>19037.490000000002</v>
      </c>
      <c r="E16" s="621">
        <v>19875.27</v>
      </c>
      <c r="F16" s="631">
        <v>11362.82</v>
      </c>
      <c r="G16" s="631">
        <v>24718.2</v>
      </c>
      <c r="H16" s="632">
        <v>36081.020000000004</v>
      </c>
    </row>
    <row r="17" spans="1:8" ht="13.8">
      <c r="A17" s="47">
        <v>2.8</v>
      </c>
      <c r="B17" s="51" t="s">
        <v>182</v>
      </c>
      <c r="C17" s="631">
        <v>16936773</v>
      </c>
      <c r="D17" s="631">
        <v>1811741</v>
      </c>
      <c r="E17" s="621">
        <v>18748514</v>
      </c>
      <c r="F17" s="631">
        <v>51353906</v>
      </c>
      <c r="G17" s="631">
        <v>6277440</v>
      </c>
      <c r="H17" s="632">
        <v>57631346</v>
      </c>
    </row>
    <row r="18" spans="1:8" ht="13.8">
      <c r="A18" s="47">
        <v>2.9</v>
      </c>
      <c r="B18" s="51" t="s">
        <v>181</v>
      </c>
      <c r="C18" s="631">
        <v>19152349.399999999</v>
      </c>
      <c r="D18" s="631">
        <v>13172921.410000002</v>
      </c>
      <c r="E18" s="621">
        <v>32325270.810000002</v>
      </c>
      <c r="F18" s="631">
        <v>31422102.760000005</v>
      </c>
      <c r="G18" s="631">
        <v>23132288.780000005</v>
      </c>
      <c r="H18" s="632">
        <v>54554391.540000007</v>
      </c>
    </row>
    <row r="19" spans="1:8" ht="13.8">
      <c r="A19" s="47">
        <v>3</v>
      </c>
      <c r="B19" s="50" t="s">
        <v>180</v>
      </c>
      <c r="C19" s="631"/>
      <c r="D19" s="631"/>
      <c r="E19" s="621">
        <v>0</v>
      </c>
      <c r="F19" s="631"/>
      <c r="G19" s="631"/>
      <c r="H19" s="632">
        <v>0</v>
      </c>
    </row>
    <row r="20" spans="1:8" ht="13.8">
      <c r="A20" s="47">
        <v>4</v>
      </c>
      <c r="B20" s="50" t="s">
        <v>179</v>
      </c>
      <c r="C20" s="631">
        <v>3364249</v>
      </c>
      <c r="D20" s="631">
        <v>0</v>
      </c>
      <c r="E20" s="621">
        <v>3364249</v>
      </c>
      <c r="F20" s="631">
        <v>11569350</v>
      </c>
      <c r="G20" s="631">
        <v>0</v>
      </c>
      <c r="H20" s="632">
        <v>11569350</v>
      </c>
    </row>
    <row r="21" spans="1:8" ht="13.8">
      <c r="A21" s="47">
        <v>5</v>
      </c>
      <c r="B21" s="50" t="s">
        <v>178</v>
      </c>
      <c r="C21" s="631">
        <v>376618.08</v>
      </c>
      <c r="D21" s="631">
        <v>2312</v>
      </c>
      <c r="E21" s="621">
        <v>378930.08</v>
      </c>
      <c r="F21" s="631">
        <v>1632311.85</v>
      </c>
      <c r="G21" s="631">
        <v>0</v>
      </c>
      <c r="H21" s="632">
        <v>1632311.85</v>
      </c>
    </row>
    <row r="22" spans="1:8" ht="13.8">
      <c r="A22" s="47">
        <v>6</v>
      </c>
      <c r="B22" s="52" t="s">
        <v>177</v>
      </c>
      <c r="C22" s="633">
        <v>41102275.079999998</v>
      </c>
      <c r="D22" s="633">
        <v>15165392.000000002</v>
      </c>
      <c r="E22" s="621">
        <v>56267667.079999998</v>
      </c>
      <c r="F22" s="633">
        <v>100115134.84999999</v>
      </c>
      <c r="G22" s="633">
        <v>29861535.000000004</v>
      </c>
      <c r="H22" s="632">
        <v>129976669.84999999</v>
      </c>
    </row>
    <row r="23" spans="1:8" ht="13.8">
      <c r="A23" s="47"/>
      <c r="B23" s="225" t="s">
        <v>176</v>
      </c>
      <c r="C23" s="631"/>
      <c r="D23" s="631"/>
      <c r="E23" s="620"/>
      <c r="F23" s="631"/>
      <c r="G23" s="631"/>
      <c r="H23" s="634"/>
    </row>
    <row r="24" spans="1:8" ht="13.8">
      <c r="A24" s="47">
        <v>7</v>
      </c>
      <c r="B24" s="50" t="s">
        <v>175</v>
      </c>
      <c r="C24" s="631">
        <v>2641787.16</v>
      </c>
      <c r="D24" s="631">
        <v>373814.73000000004</v>
      </c>
      <c r="E24" s="621">
        <v>3015601.89</v>
      </c>
      <c r="F24" s="631">
        <v>12891615.109999999</v>
      </c>
      <c r="G24" s="631">
        <v>2253059.65</v>
      </c>
      <c r="H24" s="632">
        <v>15144674.76</v>
      </c>
    </row>
    <row r="25" spans="1:8" ht="13.8">
      <c r="A25" s="47">
        <v>8</v>
      </c>
      <c r="B25" s="50" t="s">
        <v>174</v>
      </c>
      <c r="C25" s="631">
        <v>8770989.8400000017</v>
      </c>
      <c r="D25" s="631">
        <v>1521208.27</v>
      </c>
      <c r="E25" s="621">
        <v>10292198.110000001</v>
      </c>
      <c r="F25" s="631">
        <v>30783596.889999997</v>
      </c>
      <c r="G25" s="631">
        <v>8805466.3500000015</v>
      </c>
      <c r="H25" s="632">
        <v>39589063.239999995</v>
      </c>
    </row>
    <row r="26" spans="1:8" ht="13.8">
      <c r="A26" s="47">
        <v>9</v>
      </c>
      <c r="B26" s="50" t="s">
        <v>173</v>
      </c>
      <c r="C26" s="631">
        <v>405156</v>
      </c>
      <c r="D26" s="631">
        <v>95793</v>
      </c>
      <c r="E26" s="621">
        <v>500949</v>
      </c>
      <c r="F26" s="631">
        <v>180271</v>
      </c>
      <c r="G26" s="631">
        <v>282208</v>
      </c>
      <c r="H26" s="632">
        <v>462479</v>
      </c>
    </row>
    <row r="27" spans="1:8" ht="13.8">
      <c r="A27" s="47">
        <v>10</v>
      </c>
      <c r="B27" s="50" t="s">
        <v>172</v>
      </c>
      <c r="C27" s="631">
        <v>0</v>
      </c>
      <c r="D27" s="631">
        <v>0</v>
      </c>
      <c r="E27" s="621">
        <v>0</v>
      </c>
      <c r="F27" s="631">
        <v>0</v>
      </c>
      <c r="G27" s="631">
        <v>0</v>
      </c>
      <c r="H27" s="632">
        <v>0</v>
      </c>
    </row>
    <row r="28" spans="1:8" ht="13.8">
      <c r="A28" s="47">
        <v>11</v>
      </c>
      <c r="B28" s="50" t="s">
        <v>171</v>
      </c>
      <c r="C28" s="631">
        <v>2638744</v>
      </c>
      <c r="D28" s="631">
        <v>7473666</v>
      </c>
      <c r="E28" s="621">
        <v>10112410</v>
      </c>
      <c r="F28" s="631">
        <v>8398798</v>
      </c>
      <c r="G28" s="631">
        <v>8218777</v>
      </c>
      <c r="H28" s="632">
        <v>16617575</v>
      </c>
    </row>
    <row r="29" spans="1:8" ht="13.8">
      <c r="A29" s="47">
        <v>12</v>
      </c>
      <c r="B29" s="50" t="s">
        <v>170</v>
      </c>
      <c r="C29" s="631">
        <v>217673</v>
      </c>
      <c r="D29" s="631">
        <v>70213</v>
      </c>
      <c r="E29" s="621">
        <v>287886</v>
      </c>
      <c r="F29" s="631">
        <v>377608</v>
      </c>
      <c r="G29" s="631">
        <v>336440</v>
      </c>
      <c r="H29" s="632">
        <v>714048</v>
      </c>
    </row>
    <row r="30" spans="1:8" ht="13.8">
      <c r="A30" s="47">
        <v>13</v>
      </c>
      <c r="B30" s="53" t="s">
        <v>169</v>
      </c>
      <c r="C30" s="633">
        <v>14674350.000000002</v>
      </c>
      <c r="D30" s="633">
        <v>9534695</v>
      </c>
      <c r="E30" s="621">
        <v>24209045</v>
      </c>
      <c r="F30" s="633">
        <v>52631889</v>
      </c>
      <c r="G30" s="633">
        <v>19895951</v>
      </c>
      <c r="H30" s="632">
        <v>72527840</v>
      </c>
    </row>
    <row r="31" spans="1:8" ht="13.8">
      <c r="A31" s="47">
        <v>14</v>
      </c>
      <c r="B31" s="53" t="s">
        <v>168</v>
      </c>
      <c r="C31" s="633">
        <v>26427925.079999998</v>
      </c>
      <c r="D31" s="633">
        <v>5630697.0000000019</v>
      </c>
      <c r="E31" s="621">
        <v>32058622.079999998</v>
      </c>
      <c r="F31" s="633">
        <v>47483245.849999994</v>
      </c>
      <c r="G31" s="633">
        <v>9965584.0000000037</v>
      </c>
      <c r="H31" s="632">
        <v>57448829.849999994</v>
      </c>
    </row>
    <row r="32" spans="1:8" ht="13.8">
      <c r="A32" s="47"/>
      <c r="B32" s="54"/>
      <c r="C32" s="635"/>
      <c r="D32" s="635"/>
      <c r="E32" s="635"/>
      <c r="F32" s="635"/>
      <c r="G32" s="635"/>
      <c r="H32" s="636"/>
    </row>
    <row r="33" spans="1:8" ht="13.8">
      <c r="A33" s="47"/>
      <c r="B33" s="54" t="s">
        <v>167</v>
      </c>
      <c r="C33" s="631"/>
      <c r="D33" s="631"/>
      <c r="E33" s="620"/>
      <c r="F33" s="631"/>
      <c r="G33" s="631"/>
      <c r="H33" s="634"/>
    </row>
    <row r="34" spans="1:8" ht="13.8">
      <c r="A34" s="47">
        <v>15</v>
      </c>
      <c r="B34" s="55" t="s">
        <v>166</v>
      </c>
      <c r="C34" s="637">
        <v>2588791.25</v>
      </c>
      <c r="D34" s="637">
        <v>1500390.78</v>
      </c>
      <c r="E34" s="621">
        <v>4089182.0300000003</v>
      </c>
      <c r="F34" s="637">
        <v>9930709.5899999999</v>
      </c>
      <c r="G34" s="637">
        <v>1991304.4</v>
      </c>
      <c r="H34" s="632">
        <v>11922013.99</v>
      </c>
    </row>
    <row r="35" spans="1:8" ht="13.8">
      <c r="A35" s="47">
        <v>15.1</v>
      </c>
      <c r="B35" s="51" t="s">
        <v>165</v>
      </c>
      <c r="C35" s="631">
        <v>3117391.25</v>
      </c>
      <c r="D35" s="631">
        <v>1969013</v>
      </c>
      <c r="E35" s="621">
        <v>5086404.25</v>
      </c>
      <c r="F35" s="631">
        <v>11770732.59</v>
      </c>
      <c r="G35" s="631">
        <v>5958739</v>
      </c>
      <c r="H35" s="632">
        <v>17729471.59</v>
      </c>
    </row>
    <row r="36" spans="1:8" ht="13.8">
      <c r="A36" s="47">
        <v>15.2</v>
      </c>
      <c r="B36" s="51" t="s">
        <v>164</v>
      </c>
      <c r="C36" s="631">
        <v>528600</v>
      </c>
      <c r="D36" s="631">
        <v>468622.22</v>
      </c>
      <c r="E36" s="621">
        <v>997222.22</v>
      </c>
      <c r="F36" s="631">
        <v>1840023</v>
      </c>
      <c r="G36" s="631">
        <v>3967434.6</v>
      </c>
      <c r="H36" s="632">
        <v>5807457.5999999996</v>
      </c>
    </row>
    <row r="37" spans="1:8" ht="13.8">
      <c r="A37" s="47">
        <v>16</v>
      </c>
      <c r="B37" s="50" t="s">
        <v>163</v>
      </c>
      <c r="C37" s="631">
        <v>0</v>
      </c>
      <c r="D37" s="631">
        <v>0</v>
      </c>
      <c r="E37" s="621">
        <v>0</v>
      </c>
      <c r="F37" s="631">
        <v>0</v>
      </c>
      <c r="G37" s="631">
        <v>0</v>
      </c>
      <c r="H37" s="632">
        <v>0</v>
      </c>
    </row>
    <row r="38" spans="1:8" ht="13.8">
      <c r="A38" s="47">
        <v>17</v>
      </c>
      <c r="B38" s="50" t="s">
        <v>162</v>
      </c>
      <c r="C38" s="631">
        <v>0</v>
      </c>
      <c r="D38" s="631">
        <v>0</v>
      </c>
      <c r="E38" s="621">
        <v>0</v>
      </c>
      <c r="F38" s="631">
        <v>0</v>
      </c>
      <c r="G38" s="631">
        <v>0</v>
      </c>
      <c r="H38" s="632">
        <v>0</v>
      </c>
    </row>
    <row r="39" spans="1:8" ht="13.8">
      <c r="A39" s="47">
        <v>18</v>
      </c>
      <c r="B39" s="50" t="s">
        <v>161</v>
      </c>
      <c r="C39" s="631">
        <v>-1302073</v>
      </c>
      <c r="D39" s="631">
        <v>0</v>
      </c>
      <c r="E39" s="621">
        <v>-1302073</v>
      </c>
      <c r="F39" s="631">
        <v>0</v>
      </c>
      <c r="G39" s="631">
        <v>0</v>
      </c>
      <c r="H39" s="632">
        <v>0</v>
      </c>
    </row>
    <row r="40" spans="1:8" ht="13.8">
      <c r="A40" s="47">
        <v>19</v>
      </c>
      <c r="B40" s="50" t="s">
        <v>160</v>
      </c>
      <c r="C40" s="631">
        <v>-26716674</v>
      </c>
      <c r="D40" s="631">
        <v>0</v>
      </c>
      <c r="E40" s="621">
        <v>-26716674</v>
      </c>
      <c r="F40" s="631">
        <v>14070039</v>
      </c>
      <c r="G40" s="631">
        <v>0</v>
      </c>
      <c r="H40" s="632">
        <v>14070039</v>
      </c>
    </row>
    <row r="41" spans="1:8" ht="13.8">
      <c r="A41" s="47">
        <v>20</v>
      </c>
      <c r="B41" s="50" t="s">
        <v>159</v>
      </c>
      <c r="C41" s="631">
        <v>-57166400</v>
      </c>
      <c r="D41" s="631">
        <v>0</v>
      </c>
      <c r="E41" s="621">
        <v>-57166400</v>
      </c>
      <c r="F41" s="631">
        <v>-5046662</v>
      </c>
      <c r="G41" s="631">
        <v>0</v>
      </c>
      <c r="H41" s="632">
        <v>-5046662</v>
      </c>
    </row>
    <row r="42" spans="1:8" ht="13.8">
      <c r="A42" s="47">
        <v>21</v>
      </c>
      <c r="B42" s="50" t="s">
        <v>158</v>
      </c>
      <c r="C42" s="631">
        <v>1564770</v>
      </c>
      <c r="D42" s="631">
        <v>0</v>
      </c>
      <c r="E42" s="621">
        <v>1564770</v>
      </c>
      <c r="F42" s="631">
        <v>437174</v>
      </c>
      <c r="G42" s="631">
        <v>0</v>
      </c>
      <c r="H42" s="632">
        <v>437174</v>
      </c>
    </row>
    <row r="43" spans="1:8" ht="13.8">
      <c r="A43" s="47">
        <v>22</v>
      </c>
      <c r="B43" s="50" t="s">
        <v>157</v>
      </c>
      <c r="C43" s="631">
        <v>643916.67000000004</v>
      </c>
      <c r="D43" s="631">
        <v>0</v>
      </c>
      <c r="E43" s="621">
        <v>643916.67000000004</v>
      </c>
      <c r="F43" s="631">
        <v>164129.41</v>
      </c>
      <c r="G43" s="631">
        <v>0</v>
      </c>
      <c r="H43" s="632">
        <v>164129.41</v>
      </c>
    </row>
    <row r="44" spans="1:8" ht="13.8">
      <c r="A44" s="47">
        <v>23</v>
      </c>
      <c r="B44" s="50" t="s">
        <v>156</v>
      </c>
      <c r="C44" s="631">
        <v>1469102</v>
      </c>
      <c r="D44" s="631">
        <v>531531</v>
      </c>
      <c r="E44" s="621">
        <v>2000633</v>
      </c>
      <c r="F44" s="631">
        <v>2844292.15</v>
      </c>
      <c r="G44" s="631">
        <v>728452</v>
      </c>
      <c r="H44" s="632">
        <v>3572744.15</v>
      </c>
    </row>
    <row r="45" spans="1:8" ht="13.8">
      <c r="A45" s="47">
        <v>24</v>
      </c>
      <c r="B45" s="53" t="s">
        <v>271</v>
      </c>
      <c r="C45" s="633">
        <v>-78918567.079999998</v>
      </c>
      <c r="D45" s="633">
        <v>2031921.78</v>
      </c>
      <c r="E45" s="621">
        <v>-76886645.299999997</v>
      </c>
      <c r="F45" s="633">
        <v>22399682.149999999</v>
      </c>
      <c r="G45" s="633">
        <v>2719756.4</v>
      </c>
      <c r="H45" s="632">
        <v>25119438.549999997</v>
      </c>
    </row>
    <row r="46" spans="1:8" ht="13.8">
      <c r="A46" s="47"/>
      <c r="B46" s="225" t="s">
        <v>155</v>
      </c>
      <c r="C46" s="631"/>
      <c r="D46" s="631"/>
      <c r="E46" s="631"/>
      <c r="F46" s="631"/>
      <c r="G46" s="631"/>
      <c r="H46" s="638"/>
    </row>
    <row r="47" spans="1:8" ht="13.8">
      <c r="A47" s="47">
        <v>25</v>
      </c>
      <c r="B47" s="50" t="s">
        <v>154</v>
      </c>
      <c r="C47" s="631">
        <v>876122</v>
      </c>
      <c r="D47" s="631">
        <v>508419.78</v>
      </c>
      <c r="E47" s="621">
        <v>1384541.78</v>
      </c>
      <c r="F47" s="631">
        <v>1473191</v>
      </c>
      <c r="G47" s="631">
        <v>1821036.4</v>
      </c>
      <c r="H47" s="632">
        <v>3294227.4</v>
      </c>
    </row>
    <row r="48" spans="1:8" ht="13.8">
      <c r="A48" s="47">
        <v>26</v>
      </c>
      <c r="B48" s="50" t="s">
        <v>153</v>
      </c>
      <c r="C48" s="631">
        <v>2920795</v>
      </c>
      <c r="D48" s="631">
        <v>380071</v>
      </c>
      <c r="E48" s="621">
        <v>3300866</v>
      </c>
      <c r="F48" s="631">
        <v>4626436</v>
      </c>
      <c r="G48" s="631">
        <v>922904</v>
      </c>
      <c r="H48" s="632">
        <v>5549340</v>
      </c>
    </row>
    <row r="49" spans="1:8" ht="13.8">
      <c r="A49" s="47">
        <v>27</v>
      </c>
      <c r="B49" s="50" t="s">
        <v>152</v>
      </c>
      <c r="C49" s="631">
        <v>15731672</v>
      </c>
      <c r="D49" s="631">
        <v>0</v>
      </c>
      <c r="E49" s="621">
        <v>15731672</v>
      </c>
      <c r="F49" s="631">
        <v>24084569</v>
      </c>
      <c r="G49" s="631">
        <v>0</v>
      </c>
      <c r="H49" s="632">
        <v>24084569</v>
      </c>
    </row>
    <row r="50" spans="1:8" ht="13.8">
      <c r="A50" s="47">
        <v>28</v>
      </c>
      <c r="B50" s="50" t="s">
        <v>151</v>
      </c>
      <c r="C50" s="631">
        <v>183825</v>
      </c>
      <c r="D50" s="631">
        <v>0</v>
      </c>
      <c r="E50" s="621">
        <v>183825</v>
      </c>
      <c r="F50" s="631">
        <v>412240</v>
      </c>
      <c r="G50" s="631">
        <v>0</v>
      </c>
      <c r="H50" s="632">
        <v>412240</v>
      </c>
    </row>
    <row r="51" spans="1:8" ht="13.8">
      <c r="A51" s="47">
        <v>29</v>
      </c>
      <c r="B51" s="50" t="s">
        <v>150</v>
      </c>
      <c r="C51" s="631">
        <v>4486679</v>
      </c>
      <c r="D51" s="631">
        <v>0</v>
      </c>
      <c r="E51" s="621">
        <v>4486679</v>
      </c>
      <c r="F51" s="631">
        <v>6262128</v>
      </c>
      <c r="G51" s="631">
        <v>0</v>
      </c>
      <c r="H51" s="632">
        <v>6262128</v>
      </c>
    </row>
    <row r="52" spans="1:8" ht="13.8">
      <c r="A52" s="47">
        <v>30</v>
      </c>
      <c r="B52" s="50" t="s">
        <v>149</v>
      </c>
      <c r="C52" s="631">
        <v>82213598</v>
      </c>
      <c r="D52" s="631">
        <v>-56583</v>
      </c>
      <c r="E52" s="621">
        <v>82157015</v>
      </c>
      <c r="F52" s="631">
        <v>4861147</v>
      </c>
      <c r="G52" s="631">
        <v>113418</v>
      </c>
      <c r="H52" s="632">
        <v>4974565</v>
      </c>
    </row>
    <row r="53" spans="1:8" ht="13.8">
      <c r="A53" s="47">
        <v>31</v>
      </c>
      <c r="B53" s="53" t="s">
        <v>272</v>
      </c>
      <c r="C53" s="633">
        <v>106412691</v>
      </c>
      <c r="D53" s="633">
        <v>831907.78</v>
      </c>
      <c r="E53" s="621">
        <v>107244598.78</v>
      </c>
      <c r="F53" s="633">
        <v>41719711</v>
      </c>
      <c r="G53" s="633">
        <v>2857358.4</v>
      </c>
      <c r="H53" s="632">
        <v>44577069.399999999</v>
      </c>
    </row>
    <row r="54" spans="1:8" ht="13.8">
      <c r="A54" s="47">
        <v>32</v>
      </c>
      <c r="B54" s="53" t="s">
        <v>273</v>
      </c>
      <c r="C54" s="633">
        <v>-185331258.07999998</v>
      </c>
      <c r="D54" s="633">
        <v>1200014</v>
      </c>
      <c r="E54" s="621">
        <v>-184131244.07999998</v>
      </c>
      <c r="F54" s="633">
        <v>-19320028.850000001</v>
      </c>
      <c r="G54" s="633">
        <v>-137602</v>
      </c>
      <c r="H54" s="632">
        <v>-19457630.850000001</v>
      </c>
    </row>
    <row r="55" spans="1:8" ht="13.8">
      <c r="A55" s="47"/>
      <c r="B55" s="54"/>
      <c r="C55" s="635"/>
      <c r="D55" s="635"/>
      <c r="E55" s="635"/>
      <c r="F55" s="635"/>
      <c r="G55" s="635"/>
      <c r="H55" s="636"/>
    </row>
    <row r="56" spans="1:8" ht="13.8">
      <c r="A56" s="47">
        <v>33</v>
      </c>
      <c r="B56" s="53" t="s">
        <v>148</v>
      </c>
      <c r="C56" s="633">
        <v>-158903333</v>
      </c>
      <c r="D56" s="633">
        <v>6830711.0000000019</v>
      </c>
      <c r="E56" s="621">
        <v>-152072622</v>
      </c>
      <c r="F56" s="633">
        <v>28163216.999999993</v>
      </c>
      <c r="G56" s="633">
        <v>9827982.0000000037</v>
      </c>
      <c r="H56" s="632">
        <v>37991199</v>
      </c>
    </row>
    <row r="57" spans="1:8" ht="13.8">
      <c r="A57" s="47"/>
      <c r="B57" s="54"/>
      <c r="C57" s="635"/>
      <c r="D57" s="635"/>
      <c r="E57" s="635"/>
      <c r="F57" s="635"/>
      <c r="G57" s="635"/>
      <c r="H57" s="636"/>
    </row>
    <row r="58" spans="1:8" ht="13.8">
      <c r="A58" s="47">
        <v>34</v>
      </c>
      <c r="B58" s="50" t="s">
        <v>147</v>
      </c>
      <c r="C58" s="631">
        <v>-68133314</v>
      </c>
      <c r="D58" s="639">
        <v>-3152217</v>
      </c>
      <c r="E58" s="621">
        <v>-71285531</v>
      </c>
      <c r="F58" s="631">
        <v>1669951</v>
      </c>
      <c r="G58" s="639">
        <v>-336516</v>
      </c>
      <c r="H58" s="632">
        <v>1333435</v>
      </c>
    </row>
    <row r="59" spans="1:8" s="226" customFormat="1" ht="13.8">
      <c r="A59" s="47">
        <v>35</v>
      </c>
      <c r="B59" s="50" t="s">
        <v>146</v>
      </c>
      <c r="C59" s="639">
        <v>-572860</v>
      </c>
      <c r="D59" s="639" t="s">
        <v>757</v>
      </c>
      <c r="E59" s="640">
        <v>-572860</v>
      </c>
      <c r="F59" s="641">
        <v>0</v>
      </c>
      <c r="G59" s="639" t="s">
        <v>757</v>
      </c>
      <c r="H59" s="642">
        <v>0</v>
      </c>
    </row>
    <row r="60" spans="1:8" ht="13.8">
      <c r="A60" s="47">
        <v>36</v>
      </c>
      <c r="B60" s="50" t="s">
        <v>145</v>
      </c>
      <c r="C60" s="631">
        <v>-360490</v>
      </c>
      <c r="D60" s="639">
        <v>-132747</v>
      </c>
      <c r="E60" s="621">
        <v>-493237</v>
      </c>
      <c r="F60" s="631">
        <v>181753</v>
      </c>
      <c r="G60" s="639">
        <v>21720</v>
      </c>
      <c r="H60" s="632">
        <v>203473</v>
      </c>
    </row>
    <row r="61" spans="1:8" ht="13.8">
      <c r="A61" s="47">
        <v>37</v>
      </c>
      <c r="B61" s="53" t="s">
        <v>144</v>
      </c>
      <c r="C61" s="633">
        <v>-69066664</v>
      </c>
      <c r="D61" s="633">
        <v>-3284964</v>
      </c>
      <c r="E61" s="621">
        <v>-72351628</v>
      </c>
      <c r="F61" s="633">
        <v>1851704</v>
      </c>
      <c r="G61" s="633">
        <v>-314796</v>
      </c>
      <c r="H61" s="632">
        <v>1536908</v>
      </c>
    </row>
    <row r="62" spans="1:8" ht="13.8">
      <c r="A62" s="47"/>
      <c r="B62" s="56"/>
      <c r="C62" s="631"/>
      <c r="D62" s="631"/>
      <c r="E62" s="631"/>
      <c r="F62" s="631"/>
      <c r="G62" s="631"/>
      <c r="H62" s="638"/>
    </row>
    <row r="63" spans="1:8" ht="13.8">
      <c r="A63" s="47">
        <v>38</v>
      </c>
      <c r="B63" s="57" t="s">
        <v>143</v>
      </c>
      <c r="C63" s="633">
        <v>-89836669</v>
      </c>
      <c r="D63" s="633">
        <v>10115675.000000002</v>
      </c>
      <c r="E63" s="621">
        <v>-79720994</v>
      </c>
      <c r="F63" s="633">
        <v>26311512.999999993</v>
      </c>
      <c r="G63" s="633">
        <v>10142778.000000004</v>
      </c>
      <c r="H63" s="632">
        <v>36454291</v>
      </c>
    </row>
    <row r="64" spans="1:8" ht="13.8">
      <c r="A64" s="43">
        <v>39</v>
      </c>
      <c r="B64" s="50" t="s">
        <v>142</v>
      </c>
      <c r="C64" s="643">
        <v>-47827</v>
      </c>
      <c r="D64" s="643">
        <v>0</v>
      </c>
      <c r="E64" s="621">
        <v>-47827</v>
      </c>
      <c r="F64" s="643">
        <v>3780718</v>
      </c>
      <c r="G64" s="643">
        <v>0</v>
      </c>
      <c r="H64" s="632">
        <v>3780718</v>
      </c>
    </row>
    <row r="65" spans="1:8" ht="13.8">
      <c r="A65" s="47">
        <v>40</v>
      </c>
      <c r="B65" s="53" t="s">
        <v>141</v>
      </c>
      <c r="C65" s="633">
        <v>-89788842</v>
      </c>
      <c r="D65" s="633">
        <v>10115675.000000002</v>
      </c>
      <c r="E65" s="621">
        <v>-79673167</v>
      </c>
      <c r="F65" s="633">
        <v>22530794.999999993</v>
      </c>
      <c r="G65" s="633">
        <v>10142778.000000004</v>
      </c>
      <c r="H65" s="632">
        <v>32673572.999999996</v>
      </c>
    </row>
    <row r="66" spans="1:8" ht="13.8">
      <c r="A66" s="43">
        <v>41</v>
      </c>
      <c r="B66" s="50" t="s">
        <v>140</v>
      </c>
      <c r="C66" s="643">
        <v>0</v>
      </c>
      <c r="D66" s="643"/>
      <c r="E66" s="621">
        <v>0</v>
      </c>
      <c r="F66" s="643">
        <v>0</v>
      </c>
      <c r="G66" s="643"/>
      <c r="H66" s="632">
        <v>0</v>
      </c>
    </row>
    <row r="67" spans="1:8" ht="14.4" thickBot="1">
      <c r="A67" s="58">
        <v>42</v>
      </c>
      <c r="B67" s="59" t="s">
        <v>139</v>
      </c>
      <c r="C67" s="644">
        <v>-89788842</v>
      </c>
      <c r="D67" s="644">
        <v>10115675.000000002</v>
      </c>
      <c r="E67" s="629">
        <v>-79673167</v>
      </c>
      <c r="F67" s="644">
        <v>22530794.999999993</v>
      </c>
      <c r="G67" s="644">
        <v>10142778.000000004</v>
      </c>
      <c r="H67" s="645">
        <v>32673572.999999996</v>
      </c>
    </row>
  </sheetData>
  <mergeCells count="2">
    <mergeCell ref="C5:E5"/>
    <mergeCell ref="F5:H5"/>
  </mergeCells>
  <pageMargins left="0.7" right="0.7" top="0.75" bottom="0.75" header="0.3" footer="0.3"/>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40" zoomScale="70" zoomScaleNormal="70" workbookViewId="0">
      <selection activeCell="B76" sqref="B76"/>
    </sheetView>
  </sheetViews>
  <sheetFormatPr defaultColWidth="9.109375" defaultRowHeight="13.8"/>
  <cols>
    <col min="1" max="1" width="9.5546875" style="5" bestFit="1" customWidth="1"/>
    <col min="2" max="2" width="72.33203125" style="5" customWidth="1"/>
    <col min="3" max="3" width="12.6640625" style="5" customWidth="1"/>
    <col min="4" max="5" width="13.5546875" style="5" customWidth="1"/>
    <col min="6" max="6" width="12.6640625" style="5" customWidth="1"/>
    <col min="7" max="8" width="14.44140625" style="5" bestFit="1" customWidth="1"/>
    <col min="9" max="16384" width="9.109375" style="5"/>
  </cols>
  <sheetData>
    <row r="1" spans="1:8">
      <c r="A1" s="2" t="s">
        <v>30</v>
      </c>
      <c r="B1" s="3" t="str">
        <f>'Info '!C2</f>
        <v>JSC "VTB Bank (Georgia)"</v>
      </c>
    </row>
    <row r="2" spans="1:8">
      <c r="A2" s="2" t="s">
        <v>31</v>
      </c>
      <c r="B2" s="430">
        <f>'1. key ratios '!B2</f>
        <v>44834</v>
      </c>
    </row>
    <row r="3" spans="1:8">
      <c r="A3" s="4"/>
    </row>
    <row r="4" spans="1:8" ht="14.4" thickBot="1">
      <c r="A4" s="4" t="s">
        <v>74</v>
      </c>
      <c r="B4" s="4"/>
      <c r="C4" s="204"/>
      <c r="D4" s="204"/>
      <c r="E4" s="204"/>
      <c r="F4" s="205"/>
      <c r="G4" s="205"/>
      <c r="H4" s="206" t="s">
        <v>73</v>
      </c>
    </row>
    <row r="5" spans="1:8">
      <c r="A5" s="702" t="s">
        <v>6</v>
      </c>
      <c r="B5" s="704" t="s">
        <v>338</v>
      </c>
      <c r="C5" s="698" t="s">
        <v>68</v>
      </c>
      <c r="D5" s="699"/>
      <c r="E5" s="700"/>
      <c r="F5" s="698" t="s">
        <v>72</v>
      </c>
      <c r="G5" s="699"/>
      <c r="H5" s="701"/>
    </row>
    <row r="6" spans="1:8">
      <c r="A6" s="703"/>
      <c r="B6" s="705"/>
      <c r="C6" s="26" t="s">
        <v>285</v>
      </c>
      <c r="D6" s="26" t="s">
        <v>120</v>
      </c>
      <c r="E6" s="26" t="s">
        <v>107</v>
      </c>
      <c r="F6" s="26" t="s">
        <v>285</v>
      </c>
      <c r="G6" s="26" t="s">
        <v>120</v>
      </c>
      <c r="H6" s="27" t="s">
        <v>107</v>
      </c>
    </row>
    <row r="7" spans="1:8" s="15" customFormat="1">
      <c r="A7" s="207">
        <v>1</v>
      </c>
      <c r="B7" s="208" t="s">
        <v>372</v>
      </c>
      <c r="C7" s="29">
        <v>17301637.84</v>
      </c>
      <c r="D7" s="29">
        <v>23964687.010000002</v>
      </c>
      <c r="E7" s="209">
        <v>41266324.850000001</v>
      </c>
      <c r="F7" s="29">
        <v>107349367</v>
      </c>
      <c r="G7" s="29">
        <v>94194845</v>
      </c>
      <c r="H7" s="30">
        <v>201544212</v>
      </c>
    </row>
    <row r="8" spans="1:8" s="15" customFormat="1">
      <c r="A8" s="207">
        <v>1.1000000000000001</v>
      </c>
      <c r="B8" s="261" t="s">
        <v>303</v>
      </c>
      <c r="C8" s="29">
        <v>5599982.5700000003</v>
      </c>
      <c r="D8" s="29">
        <v>11061079.560000001</v>
      </c>
      <c r="E8" s="209">
        <v>16661062.130000001</v>
      </c>
      <c r="F8" s="29">
        <v>39721620</v>
      </c>
      <c r="G8" s="29">
        <v>37386356</v>
      </c>
      <c r="H8" s="30">
        <v>77107976</v>
      </c>
    </row>
    <row r="9" spans="1:8" s="15" customFormat="1">
      <c r="A9" s="207">
        <v>1.2</v>
      </c>
      <c r="B9" s="261" t="s">
        <v>304</v>
      </c>
      <c r="C9" s="29">
        <v>0</v>
      </c>
      <c r="D9" s="29">
        <v>0</v>
      </c>
      <c r="E9" s="209">
        <v>0</v>
      </c>
      <c r="F9" s="29">
        <v>0</v>
      </c>
      <c r="G9" s="29">
        <v>0</v>
      </c>
      <c r="H9" s="30">
        <v>0</v>
      </c>
    </row>
    <row r="10" spans="1:8" s="15" customFormat="1">
      <c r="A10" s="207">
        <v>1.3</v>
      </c>
      <c r="B10" s="261" t="s">
        <v>305</v>
      </c>
      <c r="C10" s="29">
        <v>11701655.27</v>
      </c>
      <c r="D10" s="29">
        <v>12903607.450000001</v>
      </c>
      <c r="E10" s="209">
        <v>24605262.719999999</v>
      </c>
      <c r="F10" s="29">
        <v>67627747</v>
      </c>
      <c r="G10" s="29">
        <v>56808489</v>
      </c>
      <c r="H10" s="30">
        <v>124436236</v>
      </c>
    </row>
    <row r="11" spans="1:8" s="15" customFormat="1">
      <c r="A11" s="207">
        <v>1.4</v>
      </c>
      <c r="B11" s="261" t="s">
        <v>286</v>
      </c>
      <c r="C11" s="29">
        <v>47145.18</v>
      </c>
      <c r="D11" s="29">
        <v>0</v>
      </c>
      <c r="E11" s="209">
        <v>47145.18</v>
      </c>
      <c r="F11" s="29">
        <v>21431</v>
      </c>
      <c r="G11" s="29">
        <v>0</v>
      </c>
      <c r="H11" s="30">
        <v>21431</v>
      </c>
    </row>
    <row r="12" spans="1:8" s="15" customFormat="1" ht="29.25" customHeight="1">
      <c r="A12" s="207">
        <v>2</v>
      </c>
      <c r="B12" s="211" t="s">
        <v>307</v>
      </c>
      <c r="C12" s="29">
        <v>0</v>
      </c>
      <c r="D12" s="29">
        <v>0</v>
      </c>
      <c r="E12" s="209">
        <v>0</v>
      </c>
      <c r="F12" s="29">
        <v>0</v>
      </c>
      <c r="G12" s="29">
        <v>0</v>
      </c>
      <c r="H12" s="30">
        <v>0</v>
      </c>
    </row>
    <row r="13" spans="1:8" s="15" customFormat="1" ht="19.95" customHeight="1">
      <c r="A13" s="207">
        <v>3</v>
      </c>
      <c r="B13" s="211" t="s">
        <v>306</v>
      </c>
      <c r="C13" s="29">
        <v>0</v>
      </c>
      <c r="D13" s="29">
        <v>0</v>
      </c>
      <c r="E13" s="209">
        <v>0</v>
      </c>
      <c r="F13" s="29">
        <v>125911000</v>
      </c>
      <c r="G13" s="29">
        <v>0</v>
      </c>
      <c r="H13" s="30">
        <v>125911000</v>
      </c>
    </row>
    <row r="14" spans="1:8" s="15" customFormat="1">
      <c r="A14" s="207">
        <v>3.1</v>
      </c>
      <c r="B14" s="262" t="s">
        <v>287</v>
      </c>
      <c r="C14" s="29">
        <v>0</v>
      </c>
      <c r="D14" s="29">
        <v>0</v>
      </c>
      <c r="E14" s="209">
        <v>0</v>
      </c>
      <c r="F14" s="29">
        <v>125911000</v>
      </c>
      <c r="G14" s="29">
        <v>0</v>
      </c>
      <c r="H14" s="30">
        <v>125911000</v>
      </c>
    </row>
    <row r="15" spans="1:8" s="15" customFormat="1">
      <c r="A15" s="207">
        <v>3.2</v>
      </c>
      <c r="B15" s="262" t="s">
        <v>288</v>
      </c>
      <c r="C15" s="29">
        <v>0</v>
      </c>
      <c r="D15" s="29">
        <v>0</v>
      </c>
      <c r="E15" s="209">
        <v>0</v>
      </c>
      <c r="F15" s="29">
        <v>0</v>
      </c>
      <c r="G15" s="29">
        <v>0</v>
      </c>
      <c r="H15" s="30">
        <v>0</v>
      </c>
    </row>
    <row r="16" spans="1:8" s="15" customFormat="1">
      <c r="A16" s="207">
        <v>4</v>
      </c>
      <c r="B16" s="265" t="s">
        <v>317</v>
      </c>
      <c r="C16" s="29">
        <v>76678560.209999993</v>
      </c>
      <c r="D16" s="29">
        <v>5568743727.1700001</v>
      </c>
      <c r="E16" s="209">
        <v>5645422287.3800001</v>
      </c>
      <c r="F16" s="29">
        <v>277267489</v>
      </c>
      <c r="G16" s="29">
        <v>38095531166</v>
      </c>
      <c r="H16" s="30">
        <v>38372798655</v>
      </c>
    </row>
    <row r="17" spans="1:8" s="15" customFormat="1">
      <c r="A17" s="207">
        <v>4.0999999999999996</v>
      </c>
      <c r="B17" s="262" t="s">
        <v>308</v>
      </c>
      <c r="C17" s="29">
        <v>76678560.209999993</v>
      </c>
      <c r="D17" s="29">
        <v>5567638084.2259998</v>
      </c>
      <c r="E17" s="209">
        <v>5644316644.4359999</v>
      </c>
      <c r="F17" s="29">
        <v>277267489</v>
      </c>
      <c r="G17" s="29">
        <v>38020163694.647598</v>
      </c>
      <c r="H17" s="30">
        <v>38297431183.647598</v>
      </c>
    </row>
    <row r="18" spans="1:8" s="15" customFormat="1">
      <c r="A18" s="207">
        <v>4.2</v>
      </c>
      <c r="B18" s="262" t="s">
        <v>302</v>
      </c>
      <c r="C18" s="29">
        <v>0</v>
      </c>
      <c r="D18" s="29">
        <v>1105642.9439999999</v>
      </c>
      <c r="E18" s="209">
        <v>1105642.9439999999</v>
      </c>
      <c r="F18" s="29">
        <v>0</v>
      </c>
      <c r="G18" s="29">
        <v>75367471.35239999</v>
      </c>
      <c r="H18" s="30">
        <v>75367471.35239999</v>
      </c>
    </row>
    <row r="19" spans="1:8" s="15" customFormat="1">
      <c r="A19" s="207">
        <v>5</v>
      </c>
      <c r="B19" s="211" t="s">
        <v>316</v>
      </c>
      <c r="C19" s="29">
        <v>32147090.600000001</v>
      </c>
      <c r="D19" s="29">
        <v>1984006249.7502999</v>
      </c>
      <c r="E19" s="209">
        <v>2016153340.3502998</v>
      </c>
      <c r="F19" s="29">
        <v>189959088.83999997</v>
      </c>
      <c r="G19" s="29">
        <v>6723228097.3768997</v>
      </c>
      <c r="H19" s="30">
        <v>6913187186.2168999</v>
      </c>
    </row>
    <row r="20" spans="1:8" s="15" customFormat="1">
      <c r="A20" s="207">
        <v>5.0999999999999996</v>
      </c>
      <c r="B20" s="263" t="s">
        <v>291</v>
      </c>
      <c r="C20" s="29">
        <v>3510975.6</v>
      </c>
      <c r="D20" s="29">
        <v>2914877.1719</v>
      </c>
      <c r="E20" s="209">
        <v>6425852.7719000001</v>
      </c>
      <c r="F20" s="29">
        <v>16868986.690000001</v>
      </c>
      <c r="G20" s="29">
        <v>45804953.442900002</v>
      </c>
      <c r="H20" s="30">
        <v>62673940.1329</v>
      </c>
    </row>
    <row r="21" spans="1:8" s="15" customFormat="1">
      <c r="A21" s="207">
        <v>5.2</v>
      </c>
      <c r="B21" s="263" t="s">
        <v>290</v>
      </c>
      <c r="C21" s="29">
        <v>0</v>
      </c>
      <c r="D21" s="29">
        <v>86900.013900000005</v>
      </c>
      <c r="E21" s="209">
        <v>86900.013900000005</v>
      </c>
      <c r="F21" s="29">
        <v>1</v>
      </c>
      <c r="G21" s="29">
        <v>29615498.219599999</v>
      </c>
      <c r="H21" s="30">
        <v>29615499.219599999</v>
      </c>
    </row>
    <row r="22" spans="1:8" s="15" customFormat="1">
      <c r="A22" s="207">
        <v>5.3</v>
      </c>
      <c r="B22" s="263" t="s">
        <v>289</v>
      </c>
      <c r="C22" s="29">
        <v>23253400</v>
      </c>
      <c r="D22" s="29">
        <v>740565016.59520006</v>
      </c>
      <c r="E22" s="209">
        <v>763818416.59520006</v>
      </c>
      <c r="F22" s="29">
        <v>98158505.769999996</v>
      </c>
      <c r="G22" s="29">
        <v>4364144201.8747997</v>
      </c>
      <c r="H22" s="30">
        <v>4462302707.6448002</v>
      </c>
    </row>
    <row r="23" spans="1:8" s="15" customFormat="1">
      <c r="A23" s="207" t="s">
        <v>15</v>
      </c>
      <c r="B23" s="212" t="s">
        <v>75</v>
      </c>
      <c r="C23" s="29">
        <v>166000</v>
      </c>
      <c r="D23" s="29">
        <v>91159740.4736</v>
      </c>
      <c r="E23" s="209">
        <v>91325740.4736</v>
      </c>
      <c r="F23" s="29">
        <v>6567725.5800000001</v>
      </c>
      <c r="G23" s="29">
        <v>1619672181.0913999</v>
      </c>
      <c r="H23" s="30">
        <v>1626239906.6713998</v>
      </c>
    </row>
    <row r="24" spans="1:8" s="15" customFormat="1">
      <c r="A24" s="207" t="s">
        <v>16</v>
      </c>
      <c r="B24" s="212" t="s">
        <v>76</v>
      </c>
      <c r="C24" s="29">
        <v>23074400</v>
      </c>
      <c r="D24" s="29">
        <v>507078272.97920001</v>
      </c>
      <c r="E24" s="209">
        <v>530152672.97920001</v>
      </c>
      <c r="F24" s="29">
        <v>30453328</v>
      </c>
      <c r="G24" s="29">
        <v>1706228703.8236001</v>
      </c>
      <c r="H24" s="30">
        <v>1736682031.8236001</v>
      </c>
    </row>
    <row r="25" spans="1:8" s="15" customFormat="1">
      <c r="A25" s="207" t="s">
        <v>17</v>
      </c>
      <c r="B25" s="212" t="s">
        <v>77</v>
      </c>
      <c r="C25" s="29">
        <v>0</v>
      </c>
      <c r="D25" s="29">
        <v>18735001.600000001</v>
      </c>
      <c r="E25" s="209">
        <v>18735001.600000001</v>
      </c>
      <c r="F25" s="29">
        <v>0</v>
      </c>
      <c r="G25" s="29">
        <v>39823650.648800001</v>
      </c>
      <c r="H25" s="30">
        <v>39823650.648800001</v>
      </c>
    </row>
    <row r="26" spans="1:8" s="15" customFormat="1">
      <c r="A26" s="207" t="s">
        <v>18</v>
      </c>
      <c r="B26" s="212" t="s">
        <v>78</v>
      </c>
      <c r="C26" s="29">
        <v>13000</v>
      </c>
      <c r="D26" s="29">
        <v>61097099.872000001</v>
      </c>
      <c r="E26" s="209">
        <v>61110099.872000001</v>
      </c>
      <c r="F26" s="29">
        <v>908659.19</v>
      </c>
      <c r="G26" s="29">
        <v>464936999.5722</v>
      </c>
      <c r="H26" s="30">
        <v>465845658.7622</v>
      </c>
    </row>
    <row r="27" spans="1:8" s="15" customFormat="1">
      <c r="A27" s="207" t="s">
        <v>19</v>
      </c>
      <c r="B27" s="212" t="s">
        <v>79</v>
      </c>
      <c r="C27" s="29">
        <v>0</v>
      </c>
      <c r="D27" s="29">
        <v>62494901.670400001</v>
      </c>
      <c r="E27" s="209">
        <v>62494901.670400001</v>
      </c>
      <c r="F27" s="29">
        <v>60228793</v>
      </c>
      <c r="G27" s="29">
        <v>533482666.73879999</v>
      </c>
      <c r="H27" s="30">
        <v>593711459.73880005</v>
      </c>
    </row>
    <row r="28" spans="1:8" s="15" customFormat="1">
      <c r="A28" s="207">
        <v>5.4</v>
      </c>
      <c r="B28" s="263" t="s">
        <v>292</v>
      </c>
      <c r="C28" s="29">
        <v>4355102</v>
      </c>
      <c r="D28" s="29">
        <v>176549437.8651</v>
      </c>
      <c r="E28" s="209">
        <v>180904539.8651</v>
      </c>
      <c r="F28" s="29">
        <v>62172398.380000003</v>
      </c>
      <c r="G28" s="29">
        <v>590669577.21920002</v>
      </c>
      <c r="H28" s="30">
        <v>652841975.59920001</v>
      </c>
    </row>
    <row r="29" spans="1:8" s="15" customFormat="1">
      <c r="A29" s="207">
        <v>5.5</v>
      </c>
      <c r="B29" s="263" t="s">
        <v>293</v>
      </c>
      <c r="C29" s="29">
        <v>5</v>
      </c>
      <c r="D29" s="29">
        <v>473478402.83520001</v>
      </c>
      <c r="E29" s="209">
        <v>473478407.83520001</v>
      </c>
      <c r="F29" s="29">
        <v>10024414</v>
      </c>
      <c r="G29" s="29">
        <v>973343715.52970004</v>
      </c>
      <c r="H29" s="30">
        <v>983368129.52970004</v>
      </c>
    </row>
    <row r="30" spans="1:8" s="15" customFormat="1">
      <c r="A30" s="207">
        <v>5.6</v>
      </c>
      <c r="B30" s="263" t="s">
        <v>294</v>
      </c>
      <c r="C30" s="29">
        <v>0</v>
      </c>
      <c r="D30" s="29">
        <v>590005120</v>
      </c>
      <c r="E30" s="209">
        <v>590005120</v>
      </c>
      <c r="F30" s="29">
        <v>0</v>
      </c>
      <c r="G30" s="29">
        <v>677511986.16439998</v>
      </c>
      <c r="H30" s="30">
        <v>677511986.16439998</v>
      </c>
    </row>
    <row r="31" spans="1:8" s="15" customFormat="1">
      <c r="A31" s="207">
        <v>5.7</v>
      </c>
      <c r="B31" s="263" t="s">
        <v>79</v>
      </c>
      <c r="C31" s="29">
        <v>1027608</v>
      </c>
      <c r="D31" s="29">
        <v>406495.26899999997</v>
      </c>
      <c r="E31" s="209">
        <v>1434103.2689999999</v>
      </c>
      <c r="F31" s="29">
        <v>2734783</v>
      </c>
      <c r="G31" s="29">
        <v>42138164.926299997</v>
      </c>
      <c r="H31" s="30">
        <v>44872947.926299997</v>
      </c>
    </row>
    <row r="32" spans="1:8" s="15" customFormat="1">
      <c r="A32" s="207">
        <v>6</v>
      </c>
      <c r="B32" s="211" t="s">
        <v>322</v>
      </c>
      <c r="C32" s="29">
        <v>0</v>
      </c>
      <c r="D32" s="29">
        <v>0</v>
      </c>
      <c r="E32" s="209">
        <v>0</v>
      </c>
      <c r="F32" s="29">
        <v>960961.97</v>
      </c>
      <c r="G32" s="29">
        <v>87591143.659299999</v>
      </c>
      <c r="H32" s="30">
        <v>88552105.629299998</v>
      </c>
    </row>
    <row r="33" spans="1:8" s="15" customFormat="1">
      <c r="A33" s="207">
        <v>6.1</v>
      </c>
      <c r="B33" s="264" t="s">
        <v>312</v>
      </c>
      <c r="C33" s="29">
        <v>0</v>
      </c>
      <c r="D33" s="29">
        <v>0</v>
      </c>
      <c r="E33" s="209">
        <v>0</v>
      </c>
      <c r="F33" s="29">
        <v>0</v>
      </c>
      <c r="G33" s="29">
        <v>0</v>
      </c>
      <c r="H33" s="30">
        <v>0</v>
      </c>
    </row>
    <row r="34" spans="1:8" s="15" customFormat="1">
      <c r="A34" s="207">
        <v>6.2</v>
      </c>
      <c r="B34" s="264" t="s">
        <v>313</v>
      </c>
      <c r="C34" s="29">
        <v>0</v>
      </c>
      <c r="D34" s="29">
        <v>0</v>
      </c>
      <c r="E34" s="209">
        <v>0</v>
      </c>
      <c r="F34" s="29">
        <v>960961.97</v>
      </c>
      <c r="G34" s="29">
        <v>87591143.659299999</v>
      </c>
      <c r="H34" s="30">
        <v>88552105.629299998</v>
      </c>
    </row>
    <row r="35" spans="1:8" s="15" customFormat="1">
      <c r="A35" s="207">
        <v>6.3</v>
      </c>
      <c r="B35" s="264" t="s">
        <v>309</v>
      </c>
      <c r="C35" s="29">
        <v>0</v>
      </c>
      <c r="D35" s="29">
        <v>0</v>
      </c>
      <c r="E35" s="209">
        <v>0</v>
      </c>
      <c r="F35" s="29">
        <v>0</v>
      </c>
      <c r="G35" s="29">
        <v>0</v>
      </c>
      <c r="H35" s="30">
        <v>0</v>
      </c>
    </row>
    <row r="36" spans="1:8" s="15" customFormat="1">
      <c r="A36" s="207">
        <v>6.4</v>
      </c>
      <c r="B36" s="264" t="s">
        <v>310</v>
      </c>
      <c r="C36" s="29">
        <v>0</v>
      </c>
      <c r="D36" s="29">
        <v>0</v>
      </c>
      <c r="E36" s="209">
        <v>0</v>
      </c>
      <c r="F36" s="29">
        <v>0</v>
      </c>
      <c r="G36" s="29">
        <v>0</v>
      </c>
      <c r="H36" s="30">
        <v>0</v>
      </c>
    </row>
    <row r="37" spans="1:8" s="15" customFormat="1">
      <c r="A37" s="207">
        <v>6.5</v>
      </c>
      <c r="B37" s="264" t="s">
        <v>311</v>
      </c>
      <c r="C37" s="29">
        <v>0</v>
      </c>
      <c r="D37" s="29">
        <v>0</v>
      </c>
      <c r="E37" s="209">
        <v>0</v>
      </c>
      <c r="F37" s="29">
        <v>0</v>
      </c>
      <c r="G37" s="29">
        <v>0</v>
      </c>
      <c r="H37" s="30">
        <v>0</v>
      </c>
    </row>
    <row r="38" spans="1:8" s="15" customFormat="1">
      <c r="A38" s="207">
        <v>6.6</v>
      </c>
      <c r="B38" s="264" t="s">
        <v>314</v>
      </c>
      <c r="C38" s="29">
        <v>0</v>
      </c>
      <c r="D38" s="29">
        <v>0</v>
      </c>
      <c r="E38" s="209">
        <v>0</v>
      </c>
      <c r="F38" s="29">
        <v>0</v>
      </c>
      <c r="G38" s="29">
        <v>0</v>
      </c>
      <c r="H38" s="30">
        <v>0</v>
      </c>
    </row>
    <row r="39" spans="1:8" s="15" customFormat="1">
      <c r="A39" s="207">
        <v>6.7</v>
      </c>
      <c r="B39" s="264" t="s">
        <v>315</v>
      </c>
      <c r="C39" s="29">
        <v>0</v>
      </c>
      <c r="D39" s="29">
        <v>0</v>
      </c>
      <c r="E39" s="209">
        <v>0</v>
      </c>
      <c r="F39" s="29">
        <v>0</v>
      </c>
      <c r="G39" s="29">
        <v>0</v>
      </c>
      <c r="H39" s="30">
        <v>0</v>
      </c>
    </row>
    <row r="40" spans="1:8" s="15" customFormat="1">
      <c r="A40" s="207">
        <v>7</v>
      </c>
      <c r="B40" s="211" t="s">
        <v>318</v>
      </c>
      <c r="C40" s="29">
        <v>14325124.890000001</v>
      </c>
      <c r="D40" s="29">
        <v>3935810.72</v>
      </c>
      <c r="E40" s="209">
        <v>18260935.609999999</v>
      </c>
      <c r="F40" s="29">
        <v>11500179.600000001</v>
      </c>
      <c r="G40" s="29">
        <v>11776727.1</v>
      </c>
      <c r="H40" s="30">
        <v>23276906.700000003</v>
      </c>
    </row>
    <row r="41" spans="1:8" s="15" customFormat="1">
      <c r="A41" s="207">
        <v>7.1</v>
      </c>
      <c r="B41" s="210" t="s">
        <v>319</v>
      </c>
      <c r="C41" s="29">
        <v>14875.98</v>
      </c>
      <c r="D41" s="29">
        <v>0</v>
      </c>
      <c r="E41" s="209">
        <v>14875.98</v>
      </c>
      <c r="F41" s="29">
        <v>1421599.2099999995</v>
      </c>
      <c r="G41" s="29">
        <v>0</v>
      </c>
      <c r="H41" s="30">
        <v>1421599.2099999995</v>
      </c>
    </row>
    <row r="42" spans="1:8" s="15" customFormat="1" ht="26.4">
      <c r="A42" s="207">
        <v>7.2</v>
      </c>
      <c r="B42" s="210" t="s">
        <v>320</v>
      </c>
      <c r="C42" s="29">
        <v>20</v>
      </c>
      <c r="D42" s="29">
        <v>0</v>
      </c>
      <c r="E42" s="209">
        <v>20</v>
      </c>
      <c r="F42" s="29">
        <v>1188.5900000000006</v>
      </c>
      <c r="G42" s="29">
        <v>0</v>
      </c>
      <c r="H42" s="30">
        <v>1188.5900000000006</v>
      </c>
    </row>
    <row r="43" spans="1:8" s="15" customFormat="1" ht="26.4">
      <c r="A43" s="207">
        <v>7.3</v>
      </c>
      <c r="B43" s="210" t="s">
        <v>323</v>
      </c>
      <c r="C43" s="29">
        <v>11180074.74</v>
      </c>
      <c r="D43" s="29">
        <v>1967677.5899999999</v>
      </c>
      <c r="E43" s="209">
        <v>13147752.33</v>
      </c>
      <c r="F43" s="29">
        <v>5580715.6100000003</v>
      </c>
      <c r="G43" s="29">
        <v>6514419.2300000004</v>
      </c>
      <c r="H43" s="30">
        <v>12095134.84</v>
      </c>
    </row>
    <row r="44" spans="1:8" s="15" customFormat="1" ht="26.4">
      <c r="A44" s="207">
        <v>7.4</v>
      </c>
      <c r="B44" s="210" t="s">
        <v>324</v>
      </c>
      <c r="C44" s="29">
        <v>3145050.15</v>
      </c>
      <c r="D44" s="29">
        <v>1968133.1300000004</v>
      </c>
      <c r="E44" s="209">
        <v>5113183.28</v>
      </c>
      <c r="F44" s="29">
        <v>5919463.9900000002</v>
      </c>
      <c r="G44" s="29">
        <v>5262307.8699999992</v>
      </c>
      <c r="H44" s="30">
        <v>11181771.859999999</v>
      </c>
    </row>
    <row r="45" spans="1:8" s="15" customFormat="1">
      <c r="A45" s="207">
        <v>8</v>
      </c>
      <c r="B45" s="211" t="s">
        <v>301</v>
      </c>
      <c r="C45" s="29">
        <v>0</v>
      </c>
      <c r="D45" s="29">
        <v>0</v>
      </c>
      <c r="E45" s="209">
        <v>0</v>
      </c>
      <c r="F45" s="29">
        <v>0</v>
      </c>
      <c r="G45" s="29">
        <v>3320257.3292777995</v>
      </c>
      <c r="H45" s="30">
        <v>3320257.3292777995</v>
      </c>
    </row>
    <row r="46" spans="1:8" s="15" customFormat="1">
      <c r="A46" s="207">
        <v>8.1</v>
      </c>
      <c r="B46" s="262" t="s">
        <v>325</v>
      </c>
      <c r="C46" s="29">
        <v>0</v>
      </c>
      <c r="D46" s="29">
        <v>0</v>
      </c>
      <c r="E46" s="209">
        <v>0</v>
      </c>
      <c r="F46" s="29">
        <v>0</v>
      </c>
      <c r="G46" s="29">
        <v>0</v>
      </c>
      <c r="H46" s="30">
        <v>0</v>
      </c>
    </row>
    <row r="47" spans="1:8" s="15" customFormat="1">
      <c r="A47" s="207">
        <v>8.1999999999999993</v>
      </c>
      <c r="B47" s="262" t="s">
        <v>326</v>
      </c>
      <c r="C47" s="29">
        <v>0</v>
      </c>
      <c r="D47" s="29">
        <v>0</v>
      </c>
      <c r="E47" s="209">
        <v>0</v>
      </c>
      <c r="F47" s="29">
        <v>0</v>
      </c>
      <c r="G47" s="29">
        <v>914234.38181679975</v>
      </c>
      <c r="H47" s="30">
        <v>914234.38181679975</v>
      </c>
    </row>
    <row r="48" spans="1:8" s="15" customFormat="1">
      <c r="A48" s="207">
        <v>8.3000000000000007</v>
      </c>
      <c r="B48" s="262" t="s">
        <v>327</v>
      </c>
      <c r="C48" s="29">
        <v>0</v>
      </c>
      <c r="D48" s="29">
        <v>0</v>
      </c>
      <c r="E48" s="209">
        <v>0</v>
      </c>
      <c r="F48" s="29">
        <v>0</v>
      </c>
      <c r="G48" s="29">
        <v>431223.70463999995</v>
      </c>
      <c r="H48" s="30">
        <v>431223.70463999995</v>
      </c>
    </row>
    <row r="49" spans="1:8" s="15" customFormat="1">
      <c r="A49" s="207">
        <v>8.4</v>
      </c>
      <c r="B49" s="262" t="s">
        <v>328</v>
      </c>
      <c r="C49" s="29">
        <v>0</v>
      </c>
      <c r="D49" s="29">
        <v>0</v>
      </c>
      <c r="E49" s="209">
        <v>0</v>
      </c>
      <c r="F49" s="29">
        <v>0</v>
      </c>
      <c r="G49" s="29">
        <v>369288.17130666663</v>
      </c>
      <c r="H49" s="30">
        <v>369288.17130666663</v>
      </c>
    </row>
    <row r="50" spans="1:8" s="15" customFormat="1">
      <c r="A50" s="207">
        <v>8.5</v>
      </c>
      <c r="B50" s="262" t="s">
        <v>329</v>
      </c>
      <c r="C50" s="29">
        <v>0</v>
      </c>
      <c r="D50" s="29">
        <v>0</v>
      </c>
      <c r="E50" s="209">
        <v>0</v>
      </c>
      <c r="F50" s="29">
        <v>0</v>
      </c>
      <c r="G50" s="29">
        <v>215777.56890666662</v>
      </c>
      <c r="H50" s="30">
        <v>215777.56890666662</v>
      </c>
    </row>
    <row r="51" spans="1:8" s="15" customFormat="1">
      <c r="A51" s="207">
        <v>8.6</v>
      </c>
      <c r="B51" s="262" t="s">
        <v>330</v>
      </c>
      <c r="C51" s="29">
        <v>0</v>
      </c>
      <c r="D51" s="29">
        <v>0</v>
      </c>
      <c r="E51" s="209">
        <v>0</v>
      </c>
      <c r="F51" s="29">
        <v>0</v>
      </c>
      <c r="G51" s="29">
        <v>0</v>
      </c>
      <c r="H51" s="30">
        <v>0</v>
      </c>
    </row>
    <row r="52" spans="1:8" s="15" customFormat="1">
      <c r="A52" s="207">
        <v>8.6999999999999993</v>
      </c>
      <c r="B52" s="262" t="s">
        <v>331</v>
      </c>
      <c r="C52" s="29">
        <v>0</v>
      </c>
      <c r="D52" s="29">
        <v>0</v>
      </c>
      <c r="E52" s="209">
        <v>0</v>
      </c>
      <c r="F52" s="29">
        <v>0</v>
      </c>
      <c r="G52" s="29">
        <v>0</v>
      </c>
      <c r="H52" s="30">
        <v>0</v>
      </c>
    </row>
    <row r="53" spans="1:8" s="15" customFormat="1" ht="14.4" thickBot="1">
      <c r="A53" s="213">
        <v>9</v>
      </c>
      <c r="B53" s="214" t="s">
        <v>321</v>
      </c>
      <c r="C53" s="215"/>
      <c r="D53" s="215"/>
      <c r="E53" s="216">
        <v>0</v>
      </c>
      <c r="F53" s="215"/>
      <c r="G53" s="215"/>
      <c r="H53" s="36">
        <v>0</v>
      </c>
    </row>
  </sheetData>
  <mergeCells count="4">
    <mergeCell ref="A5:A6"/>
    <mergeCell ref="B5:B6"/>
    <mergeCell ref="C5:E5"/>
    <mergeCell ref="F5:H5"/>
  </mergeCells>
  <pageMargins left="0.25" right="0.25"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11" sqref="C11:C12"/>
    </sheetView>
  </sheetViews>
  <sheetFormatPr defaultColWidth="9.109375" defaultRowHeight="13.2"/>
  <cols>
    <col min="1" max="1" width="7" style="4" bestFit="1" customWidth="1"/>
    <col min="2" max="2" width="90.6640625" style="4" bestFit="1" customWidth="1"/>
    <col min="3" max="4" width="12.6640625" style="4" customWidth="1"/>
    <col min="5" max="7" width="12.6640625" style="38" customWidth="1"/>
    <col min="8" max="11" width="9.6640625" style="38" customWidth="1"/>
    <col min="12" max="16384" width="9.109375" style="38"/>
  </cols>
  <sheetData>
    <row r="1" spans="1:8">
      <c r="A1" s="2" t="s">
        <v>30</v>
      </c>
      <c r="B1" s="3" t="str">
        <f>'Info '!C2</f>
        <v>JSC "VTB Bank (Georgia)"</v>
      </c>
      <c r="C1" s="3"/>
    </row>
    <row r="2" spans="1:8">
      <c r="A2" s="2" t="s">
        <v>31</v>
      </c>
      <c r="B2" s="430">
        <f>'1. key ratios '!B2</f>
        <v>44834</v>
      </c>
      <c r="C2" s="6"/>
      <c r="D2" s="7"/>
      <c r="E2" s="60"/>
      <c r="F2" s="60"/>
      <c r="G2" s="60"/>
      <c r="H2" s="60"/>
    </row>
    <row r="3" spans="1:8">
      <c r="A3" s="2"/>
      <c r="B3" s="3"/>
      <c r="C3" s="6"/>
      <c r="D3" s="7"/>
      <c r="E3" s="60"/>
      <c r="F3" s="60"/>
      <c r="G3" s="60"/>
      <c r="H3" s="60"/>
    </row>
    <row r="4" spans="1:8" ht="15" customHeight="1" thickBot="1">
      <c r="A4" s="7" t="s">
        <v>196</v>
      </c>
      <c r="B4" s="150" t="s">
        <v>295</v>
      </c>
      <c r="C4" s="61" t="s">
        <v>73</v>
      </c>
    </row>
    <row r="5" spans="1:8" ht="15" customHeight="1">
      <c r="A5" s="247" t="s">
        <v>6</v>
      </c>
      <c r="B5" s="248"/>
      <c r="C5" s="428" t="str">
        <f>INT((MONTH($B$2))/3)&amp;"Q"&amp;"-"&amp;YEAR($B$2)</f>
        <v>3Q-2022</v>
      </c>
      <c r="D5" s="428" t="str">
        <f>IF(INT(MONTH($B$2))=3, "4"&amp;"Q"&amp;"-"&amp;YEAR($B$2)-1, IF(INT(MONTH($B$2))=6, "1"&amp;"Q"&amp;"-"&amp;YEAR($B$2), IF(INT(MONTH($B$2))=9, "2"&amp;"Q"&amp;"-"&amp;YEAR($B$2),IF(INT(MONTH($B$2))=12, "3"&amp;"Q"&amp;"-"&amp;YEAR($B$2), 0))))</f>
        <v>2Q-2022</v>
      </c>
      <c r="E5" s="428" t="str">
        <f>IF(INT(MONTH($B$2))=3, "3"&amp;"Q"&amp;"-"&amp;YEAR($B$2)-1, IF(INT(MONTH($B$2))=6, "4"&amp;"Q"&amp;"-"&amp;YEAR($B$2)-1, IF(INT(MONTH($B$2))=9, "1"&amp;"Q"&amp;"-"&amp;YEAR($B$2),IF(INT(MONTH($B$2))=12, "2"&amp;"Q"&amp;"-"&amp;YEAR($B$2), 0))))</f>
        <v>1Q-2022</v>
      </c>
      <c r="F5" s="428" t="str">
        <f>IF(INT(MONTH($B$2))=3, "2"&amp;"Q"&amp;"-"&amp;YEAR($B$2)-1, IF(INT(MONTH($B$2))=6, "3"&amp;"Q"&amp;"-"&amp;YEAR($B$2)-1, IF(INT(MONTH($B$2))=9, "4"&amp;"Q"&amp;"-"&amp;YEAR($B$2)-1,IF(INT(MONTH($B$2))=12, "1"&amp;"Q"&amp;"-"&amp;YEAR($B$2), 0))))</f>
        <v>4Q-2021</v>
      </c>
      <c r="G5" s="429" t="str">
        <f>IF(INT(MONTH($B$2))=3, "1"&amp;"Q"&amp;"-"&amp;YEAR($B$2)-1, IF(INT(MONTH($B$2))=6, "2"&amp;"Q"&amp;"-"&amp;YEAR($B$2)-1, IF(INT(MONTH($B$2))=9, "3"&amp;"Q"&amp;"-"&amp;YEAR($B$2)-1,IF(INT(MONTH($B$2))=12, "4"&amp;"Q"&amp;"-"&amp;YEAR($B$2)-1, 0))))</f>
        <v>3Q-2021</v>
      </c>
    </row>
    <row r="6" spans="1:8" ht="15" customHeight="1">
      <c r="A6" s="62">
        <v>1</v>
      </c>
      <c r="B6" s="353" t="s">
        <v>299</v>
      </c>
      <c r="C6" s="418">
        <f>C7+C9+C10</f>
        <v>354271251.17090148</v>
      </c>
      <c r="D6" s="421">
        <f>D7+D9+D10</f>
        <v>383615189.97632807</v>
      </c>
      <c r="E6" s="355">
        <f t="shared" ref="E6:G6" si="0">E7+E9+E10</f>
        <v>453709671.240062</v>
      </c>
      <c r="F6" s="418">
        <f t="shared" si="0"/>
        <v>1758457503.4492333</v>
      </c>
      <c r="G6" s="424">
        <f t="shared" si="0"/>
        <v>1750660895.6669941</v>
      </c>
    </row>
    <row r="7" spans="1:8" ht="15" customHeight="1">
      <c r="A7" s="62">
        <v>1.1000000000000001</v>
      </c>
      <c r="B7" s="353" t="s">
        <v>479</v>
      </c>
      <c r="C7" s="419">
        <v>335804132.58473146</v>
      </c>
      <c r="D7" s="422">
        <v>358450878.5892731</v>
      </c>
      <c r="E7" s="419">
        <v>395376485.00996703</v>
      </c>
      <c r="F7" s="419">
        <v>1659723339.4418626</v>
      </c>
      <c r="G7" s="425">
        <v>1647418705.4136081</v>
      </c>
    </row>
    <row r="8" spans="1:8">
      <c r="A8" s="62" t="s">
        <v>14</v>
      </c>
      <c r="B8" s="353" t="s">
        <v>195</v>
      </c>
      <c r="C8" s="419">
        <v>923395</v>
      </c>
      <c r="D8" s="422">
        <v>953002.625</v>
      </c>
      <c r="E8" s="419">
        <v>912095</v>
      </c>
      <c r="F8" s="419">
        <v>5263367.5</v>
      </c>
      <c r="G8" s="425">
        <v>2617498.85</v>
      </c>
    </row>
    <row r="9" spans="1:8" ht="15" customHeight="1">
      <c r="A9" s="62">
        <v>1.2</v>
      </c>
      <c r="B9" s="354" t="s">
        <v>194</v>
      </c>
      <c r="C9" s="419">
        <v>18467118.586170003</v>
      </c>
      <c r="D9" s="422">
        <v>25164311.387055002</v>
      </c>
      <c r="E9" s="419">
        <v>58097861.350095004</v>
      </c>
      <c r="F9" s="419">
        <v>96852556.297748744</v>
      </c>
      <c r="G9" s="425">
        <v>101466110.31460002</v>
      </c>
    </row>
    <row r="10" spans="1:8" ht="15" customHeight="1">
      <c r="A10" s="62">
        <v>1.3</v>
      </c>
      <c r="B10" s="353" t="s">
        <v>28</v>
      </c>
      <c r="C10" s="420">
        <v>0</v>
      </c>
      <c r="D10" s="422">
        <v>0</v>
      </c>
      <c r="E10" s="420">
        <v>235324.88</v>
      </c>
      <c r="F10" s="419">
        <v>1881607.7096219999</v>
      </c>
      <c r="G10" s="426">
        <v>1776079.938786</v>
      </c>
    </row>
    <row r="11" spans="1:8" ht="15" customHeight="1">
      <c r="A11" s="62">
        <v>2</v>
      </c>
      <c r="B11" s="353" t="s">
        <v>296</v>
      </c>
      <c r="C11" s="419">
        <v>177180003.2284711</v>
      </c>
      <c r="D11" s="422">
        <v>177808251.5472182</v>
      </c>
      <c r="E11" s="419">
        <v>188710597.55137697</v>
      </c>
      <c r="F11" s="419">
        <v>60084025.293786809</v>
      </c>
      <c r="G11" s="425">
        <v>16441260.78440262</v>
      </c>
    </row>
    <row r="12" spans="1:8" ht="15" customHeight="1">
      <c r="A12" s="62">
        <v>3</v>
      </c>
      <c r="B12" s="353" t="s">
        <v>297</v>
      </c>
      <c r="C12" s="420">
        <v>188607600.76875001</v>
      </c>
      <c r="D12" s="422">
        <v>188607600.76875001</v>
      </c>
      <c r="E12" s="420">
        <v>188607600.76875001</v>
      </c>
      <c r="F12" s="419">
        <v>188607600.76875001</v>
      </c>
      <c r="G12" s="426">
        <v>178888377.21925622</v>
      </c>
    </row>
    <row r="13" spans="1:8" ht="15" customHeight="1" thickBot="1">
      <c r="A13" s="64">
        <v>4</v>
      </c>
      <c r="B13" s="65" t="s">
        <v>298</v>
      </c>
      <c r="C13" s="356">
        <f>C6+C11+C12</f>
        <v>720058855.16812253</v>
      </c>
      <c r="D13" s="423">
        <f>D6+D11+D12</f>
        <v>750031042.29229617</v>
      </c>
      <c r="E13" s="357">
        <f t="shared" ref="E13:G13" si="1">E6+E11+E12</f>
        <v>831027869.56018901</v>
      </c>
      <c r="F13" s="356">
        <f t="shared" si="1"/>
        <v>2007149129.51177</v>
      </c>
      <c r="G13" s="427">
        <f t="shared" si="1"/>
        <v>1945990533.6706529</v>
      </c>
    </row>
    <row r="14" spans="1:8">
      <c r="B14" s="68"/>
    </row>
    <row r="15" spans="1:8" ht="26.4">
      <c r="B15" s="69" t="s">
        <v>480</v>
      </c>
    </row>
    <row r="16" spans="1:8">
      <c r="B16" s="69"/>
    </row>
    <row r="17" spans="1:6" ht="10.199999999999999">
      <c r="A17" s="38"/>
      <c r="B17" s="38"/>
      <c r="C17" s="38"/>
      <c r="D17" s="38"/>
    </row>
    <row r="18" spans="1:6" ht="10.199999999999999">
      <c r="A18" s="38"/>
      <c r="B18" s="38"/>
      <c r="C18" s="38"/>
      <c r="D18" s="38"/>
    </row>
    <row r="19" spans="1:6" ht="10.199999999999999">
      <c r="A19" s="38"/>
      <c r="B19" s="38"/>
      <c r="C19" s="38"/>
      <c r="D19" s="38"/>
    </row>
    <row r="20" spans="1:6" ht="10.199999999999999">
      <c r="A20" s="38"/>
      <c r="B20" s="38"/>
      <c r="C20" s="38"/>
      <c r="D20" s="38"/>
      <c r="F20" s="649"/>
    </row>
    <row r="21" spans="1:6" ht="10.199999999999999">
      <c r="A21" s="38"/>
      <c r="B21" s="38"/>
      <c r="C21" s="38"/>
      <c r="D21" s="38"/>
      <c r="F21" s="650"/>
    </row>
    <row r="22" spans="1:6" ht="10.199999999999999">
      <c r="A22" s="38"/>
      <c r="B22" s="38"/>
      <c r="C22" s="38"/>
      <c r="D22" s="38"/>
      <c r="F22" s="651"/>
    </row>
    <row r="23" spans="1:6" ht="10.199999999999999">
      <c r="A23" s="38"/>
      <c r="B23" s="38"/>
      <c r="C23" s="38"/>
      <c r="D23" s="38"/>
      <c r="F23" s="651"/>
    </row>
    <row r="24" spans="1:6" ht="10.199999999999999">
      <c r="A24" s="38"/>
      <c r="B24" s="38"/>
      <c r="C24" s="38"/>
      <c r="D24" s="38"/>
      <c r="F24" s="651"/>
    </row>
    <row r="25" spans="1:6" ht="10.199999999999999">
      <c r="A25" s="38"/>
      <c r="B25" s="38"/>
      <c r="C25" s="38"/>
      <c r="D25" s="38"/>
    </row>
    <row r="26" spans="1:6" ht="10.199999999999999">
      <c r="A26" s="38"/>
      <c r="B26" s="38"/>
      <c r="C26" s="38"/>
      <c r="D26" s="38"/>
    </row>
    <row r="27" spans="1:6" ht="10.199999999999999">
      <c r="A27" s="38"/>
      <c r="B27" s="38"/>
      <c r="C27" s="38"/>
      <c r="D27" s="38"/>
    </row>
    <row r="28" spans="1:6" ht="10.199999999999999">
      <c r="A28" s="38"/>
      <c r="B28" s="38"/>
      <c r="C28" s="38"/>
      <c r="D28" s="38"/>
    </row>
    <row r="29" spans="1:6" ht="10.199999999999999">
      <c r="A29" s="38"/>
      <c r="B29" s="38"/>
      <c r="C29" s="38"/>
      <c r="D29" s="38"/>
    </row>
  </sheetData>
  <pageMargins left="0.7" right="0.7" top="0.75" bottom="0.75" header="0.3" footer="0.3"/>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90" zoomScaleNormal="90" workbookViewId="0">
      <pane xSplit="1" ySplit="4" topLeftCell="B5" activePane="bottomRight" state="frozen"/>
      <selection activeCell="B3" sqref="B3"/>
      <selection pane="topRight" activeCell="B3" sqref="B3"/>
      <selection pane="bottomLeft" activeCell="B3" sqref="B3"/>
      <selection pane="bottomRight" activeCell="A10" sqref="A10:C11"/>
    </sheetView>
  </sheetViews>
  <sheetFormatPr defaultColWidth="9.109375" defaultRowHeight="13.8"/>
  <cols>
    <col min="1" max="1" width="9.5546875" style="4" bestFit="1" customWidth="1"/>
    <col min="2" max="2" width="65.5546875" style="4" customWidth="1"/>
    <col min="3" max="3" width="27.5546875" style="4" customWidth="1"/>
    <col min="4" max="16384" width="9.109375" style="5"/>
  </cols>
  <sheetData>
    <row r="1" spans="1:8">
      <c r="A1" s="2" t="s">
        <v>30</v>
      </c>
      <c r="B1" s="3" t="str">
        <f>'Info '!C2</f>
        <v>JSC "VTB Bank (Georgia)"</v>
      </c>
    </row>
    <row r="2" spans="1:8">
      <c r="A2" s="2" t="s">
        <v>31</v>
      </c>
      <c r="B2" s="430">
        <f>'1. key ratios '!B2</f>
        <v>44834</v>
      </c>
    </row>
    <row r="4" spans="1:8" ht="27.9" customHeight="1" thickBot="1">
      <c r="A4" s="70" t="s">
        <v>80</v>
      </c>
      <c r="B4" s="71" t="s">
        <v>265</v>
      </c>
      <c r="C4" s="72"/>
    </row>
    <row r="5" spans="1:8">
      <c r="A5" s="73"/>
      <c r="B5" s="416" t="s">
        <v>81</v>
      </c>
      <c r="C5" s="417" t="s">
        <v>493</v>
      </c>
    </row>
    <row r="6" spans="1:8">
      <c r="A6" s="74">
        <v>1</v>
      </c>
      <c r="B6" s="568" t="s">
        <v>736</v>
      </c>
      <c r="C6" s="569" t="s">
        <v>739</v>
      </c>
    </row>
    <row r="7" spans="1:8">
      <c r="A7" s="74">
        <v>2</v>
      </c>
      <c r="B7" s="568" t="s">
        <v>740</v>
      </c>
      <c r="C7" s="569" t="s">
        <v>741</v>
      </c>
    </row>
    <row r="8" spans="1:8">
      <c r="A8" s="74">
        <v>3</v>
      </c>
      <c r="B8" s="568" t="s">
        <v>742</v>
      </c>
      <c r="C8" s="569" t="s">
        <v>741</v>
      </c>
    </row>
    <row r="9" spans="1:8">
      <c r="A9" s="74">
        <v>4</v>
      </c>
      <c r="B9" s="568" t="s">
        <v>743</v>
      </c>
      <c r="C9" s="569" t="s">
        <v>741</v>
      </c>
    </row>
    <row r="10" spans="1:8">
      <c r="A10" s="74"/>
      <c r="B10" s="568"/>
      <c r="C10" s="569"/>
    </row>
    <row r="11" spans="1:8">
      <c r="A11" s="74"/>
      <c r="B11" s="568"/>
      <c r="C11" s="569"/>
    </row>
    <row r="12" spans="1:8">
      <c r="A12" s="74"/>
      <c r="B12" s="570"/>
      <c r="C12" s="571"/>
      <c r="H12" s="75"/>
    </row>
    <row r="13" spans="1:8" ht="26.4">
      <c r="A13" s="74"/>
      <c r="B13" s="572" t="s">
        <v>82</v>
      </c>
      <c r="C13" s="573" t="s">
        <v>494</v>
      </c>
    </row>
    <row r="14" spans="1:8">
      <c r="A14" s="74">
        <v>1</v>
      </c>
      <c r="B14" s="568" t="s">
        <v>737</v>
      </c>
      <c r="C14" s="574" t="s">
        <v>744</v>
      </c>
    </row>
    <row r="15" spans="1:8">
      <c r="A15" s="74">
        <v>2</v>
      </c>
      <c r="B15" s="568" t="s">
        <v>745</v>
      </c>
      <c r="C15" s="574" t="s">
        <v>746</v>
      </c>
    </row>
    <row r="16" spans="1:8">
      <c r="A16" s="74">
        <v>3</v>
      </c>
      <c r="B16" s="646" t="s">
        <v>747</v>
      </c>
      <c r="C16" s="647" t="s">
        <v>748</v>
      </c>
    </row>
    <row r="17" spans="1:3">
      <c r="A17" s="74">
        <v>4</v>
      </c>
      <c r="B17" s="646" t="s">
        <v>775</v>
      </c>
      <c r="C17" s="647" t="s">
        <v>749</v>
      </c>
    </row>
    <row r="18" spans="1:3">
      <c r="A18" s="74">
        <v>5</v>
      </c>
      <c r="B18" s="568" t="s">
        <v>750</v>
      </c>
      <c r="C18" s="574" t="s">
        <v>751</v>
      </c>
    </row>
    <row r="19" spans="1:3">
      <c r="A19" s="74">
        <v>6</v>
      </c>
      <c r="B19" s="568" t="s">
        <v>752</v>
      </c>
      <c r="C19" s="574" t="s">
        <v>753</v>
      </c>
    </row>
    <row r="20" spans="1:3">
      <c r="A20" s="74"/>
      <c r="B20" s="568"/>
      <c r="C20" s="575"/>
    </row>
    <row r="21" spans="1:3">
      <c r="A21" s="74"/>
      <c r="B21" s="706" t="s">
        <v>83</v>
      </c>
      <c r="C21" s="707"/>
    </row>
    <row r="22" spans="1:3">
      <c r="A22" s="74">
        <v>1</v>
      </c>
      <c r="B22" s="568" t="s">
        <v>754</v>
      </c>
      <c r="C22" s="576">
        <v>0.97384321770185212</v>
      </c>
    </row>
    <row r="23" spans="1:3">
      <c r="A23" s="74">
        <v>2</v>
      </c>
      <c r="B23" s="568" t="s">
        <v>755</v>
      </c>
      <c r="C23" s="576">
        <v>1.472765597699272E-2</v>
      </c>
    </row>
    <row r="24" spans="1:3">
      <c r="A24" s="74"/>
      <c r="B24" s="706" t="s">
        <v>84</v>
      </c>
      <c r="C24" s="707"/>
    </row>
    <row r="25" spans="1:3">
      <c r="A25" s="74">
        <v>1</v>
      </c>
      <c r="B25" s="568" t="s">
        <v>756</v>
      </c>
      <c r="C25" s="576">
        <v>0.59336267254573849</v>
      </c>
    </row>
    <row r="26" spans="1:3" ht="14.4" thickBot="1">
      <c r="A26" s="76"/>
      <c r="B26" s="77"/>
      <c r="C26" s="78"/>
    </row>
  </sheetData>
  <mergeCells count="2">
    <mergeCell ref="B21:C21"/>
    <mergeCell ref="B24:C24"/>
  </mergeCells>
  <dataValidations count="1">
    <dataValidation type="list" allowBlank="1" showInputMessage="1" showErrorMessage="1" sqref="C6:C11">
      <formula1>"Independent chair, Non-independent chair, Independent member, Non-independent member"</formula1>
    </dataValidation>
  </dataValidations>
  <pageMargins left="0.7" right="0.7" top="0.75" bottom="0.75" header="0.3" footer="0.3"/>
  <pageSetup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70" zoomScaleNormal="70" workbookViewId="0">
      <pane xSplit="1" ySplit="5" topLeftCell="B6" activePane="bottomRight" state="frozen"/>
      <selection activeCell="B3" sqref="B3"/>
      <selection pane="topRight" activeCell="B3" sqref="B3"/>
      <selection pane="bottomLeft" activeCell="B3" sqref="B3"/>
      <selection pane="bottomRight" activeCell="C24" sqref="C24"/>
    </sheetView>
  </sheetViews>
  <sheetFormatPr defaultColWidth="9.109375" defaultRowHeight="13.8"/>
  <cols>
    <col min="1" max="1" width="9.5546875" style="4" bestFit="1" customWidth="1"/>
    <col min="2" max="2" width="47.5546875" style="4" customWidth="1"/>
    <col min="3" max="3" width="28" style="4" customWidth="1"/>
    <col min="4" max="4" width="22.44140625" style="4" customWidth="1"/>
    <col min="5" max="5" width="22.33203125" style="4" customWidth="1"/>
    <col min="6" max="6" width="12" style="5" bestFit="1" customWidth="1"/>
    <col min="7" max="7" width="12.5546875" style="5" bestFit="1" customWidth="1"/>
    <col min="8" max="16384" width="9.109375" style="5"/>
  </cols>
  <sheetData>
    <row r="1" spans="1:7">
      <c r="A1" s="292" t="s">
        <v>30</v>
      </c>
      <c r="B1" s="3" t="str">
        <f>'Info '!C2</f>
        <v>JSC "VTB Bank (Georgia)"</v>
      </c>
      <c r="C1" s="92"/>
      <c r="D1" s="92"/>
      <c r="E1" s="92"/>
      <c r="F1" s="15"/>
    </row>
    <row r="2" spans="1:7" s="79" customFormat="1" ht="15.75" customHeight="1">
      <c r="A2" s="292" t="s">
        <v>31</v>
      </c>
      <c r="B2" s="430">
        <f>'1. key ratios '!B2</f>
        <v>44834</v>
      </c>
    </row>
    <row r="3" spans="1:7" s="79" customFormat="1" ht="15.75" customHeight="1">
      <c r="A3" s="292"/>
    </row>
    <row r="4" spans="1:7" s="79" customFormat="1" ht="15.75" customHeight="1" thickBot="1">
      <c r="A4" s="293" t="s">
        <v>200</v>
      </c>
      <c r="B4" s="712" t="s">
        <v>345</v>
      </c>
      <c r="C4" s="713"/>
      <c r="D4" s="713"/>
      <c r="E4" s="713"/>
    </row>
    <row r="5" spans="1:7" s="83" customFormat="1" ht="17.399999999999999" customHeight="1">
      <c r="A5" s="227"/>
      <c r="B5" s="228"/>
      <c r="C5" s="81" t="s">
        <v>0</v>
      </c>
      <c r="D5" s="81" t="s">
        <v>1</v>
      </c>
      <c r="E5" s="82" t="s">
        <v>2</v>
      </c>
    </row>
    <row r="6" spans="1:7" s="15" customFormat="1" ht="14.4" customHeight="1">
      <c r="A6" s="294"/>
      <c r="B6" s="708" t="s">
        <v>352</v>
      </c>
      <c r="C6" s="708" t="s">
        <v>91</v>
      </c>
      <c r="D6" s="710" t="s">
        <v>199</v>
      </c>
      <c r="E6" s="711"/>
      <c r="G6" s="5"/>
    </row>
    <row r="7" spans="1:7" s="15" customFormat="1" ht="99.6" customHeight="1">
      <c r="A7" s="294"/>
      <c r="B7" s="709"/>
      <c r="C7" s="708"/>
      <c r="D7" s="330" t="s">
        <v>198</v>
      </c>
      <c r="E7" s="331" t="s">
        <v>353</v>
      </c>
      <c r="G7" s="5"/>
    </row>
    <row r="8" spans="1:7">
      <c r="A8" s="295">
        <v>1</v>
      </c>
      <c r="B8" s="332" t="s">
        <v>35</v>
      </c>
      <c r="C8" s="333">
        <v>88771241</v>
      </c>
      <c r="D8" s="333"/>
      <c r="E8" s="334">
        <v>88771241</v>
      </c>
      <c r="F8" s="15"/>
    </row>
    <row r="9" spans="1:7">
      <c r="A9" s="295">
        <v>2</v>
      </c>
      <c r="B9" s="332" t="s">
        <v>36</v>
      </c>
      <c r="C9" s="333">
        <v>351</v>
      </c>
      <c r="D9" s="333"/>
      <c r="E9" s="334">
        <v>351</v>
      </c>
      <c r="F9" s="15"/>
    </row>
    <row r="10" spans="1:7">
      <c r="A10" s="295">
        <v>3</v>
      </c>
      <c r="B10" s="332" t="s">
        <v>37</v>
      </c>
      <c r="C10" s="333">
        <v>6139715</v>
      </c>
      <c r="D10" s="333"/>
      <c r="E10" s="334">
        <v>6139715</v>
      </c>
      <c r="F10" s="15"/>
    </row>
    <row r="11" spans="1:7">
      <c r="A11" s="295">
        <v>4</v>
      </c>
      <c r="B11" s="332" t="s">
        <v>38</v>
      </c>
      <c r="C11" s="333">
        <v>0</v>
      </c>
      <c r="D11" s="333"/>
      <c r="E11" s="334">
        <v>0</v>
      </c>
      <c r="F11" s="15"/>
    </row>
    <row r="12" spans="1:7">
      <c r="A12" s="295">
        <v>5</v>
      </c>
      <c r="B12" s="332" t="s">
        <v>39</v>
      </c>
      <c r="C12" s="333">
        <v>4857860</v>
      </c>
      <c r="D12" s="333"/>
      <c r="E12" s="334">
        <v>4857860</v>
      </c>
      <c r="F12" s="15"/>
    </row>
    <row r="13" spans="1:7">
      <c r="A13" s="295">
        <v>6.1</v>
      </c>
      <c r="B13" s="335" t="s">
        <v>40</v>
      </c>
      <c r="C13" s="336">
        <v>290721502.57050002</v>
      </c>
      <c r="D13" s="333"/>
      <c r="E13" s="334">
        <v>290721502.57050002</v>
      </c>
      <c r="F13" s="15"/>
    </row>
    <row r="14" spans="1:7">
      <c r="A14" s="295">
        <v>6.2</v>
      </c>
      <c r="B14" s="337" t="s">
        <v>41</v>
      </c>
      <c r="C14" s="336">
        <v>-17968895.936500002</v>
      </c>
      <c r="D14" s="333"/>
      <c r="E14" s="334">
        <v>-17968895.936500002</v>
      </c>
      <c r="F14" s="15"/>
    </row>
    <row r="15" spans="1:7">
      <c r="A15" s="295">
        <v>6</v>
      </c>
      <c r="B15" s="332" t="s">
        <v>42</v>
      </c>
      <c r="C15" s="333">
        <v>272752606.634</v>
      </c>
      <c r="D15" s="333"/>
      <c r="E15" s="334">
        <v>272752606.634</v>
      </c>
      <c r="F15" s="15"/>
    </row>
    <row r="16" spans="1:7">
      <c r="A16" s="295">
        <v>7</v>
      </c>
      <c r="B16" s="332" t="s">
        <v>43</v>
      </c>
      <c r="C16" s="333">
        <v>3027996</v>
      </c>
      <c r="D16" s="333"/>
      <c r="E16" s="334">
        <v>3027996</v>
      </c>
      <c r="F16" s="15"/>
    </row>
    <row r="17" spans="1:7">
      <c r="A17" s="295">
        <v>8</v>
      </c>
      <c r="B17" s="332" t="s">
        <v>197</v>
      </c>
      <c r="C17" s="333">
        <v>17318752.890000001</v>
      </c>
      <c r="D17" s="333"/>
      <c r="E17" s="334">
        <v>17318752.890000001</v>
      </c>
      <c r="F17" s="296"/>
      <c r="G17" s="86"/>
    </row>
    <row r="18" spans="1:7">
      <c r="A18" s="295">
        <v>9</v>
      </c>
      <c r="B18" s="332" t="s">
        <v>44</v>
      </c>
      <c r="C18" s="333">
        <v>54000</v>
      </c>
      <c r="D18" s="333"/>
      <c r="E18" s="334">
        <v>54000</v>
      </c>
      <c r="F18" s="15"/>
      <c r="G18" s="86"/>
    </row>
    <row r="19" spans="1:7">
      <c r="A19" s="295">
        <v>10</v>
      </c>
      <c r="B19" s="332" t="s">
        <v>45</v>
      </c>
      <c r="C19" s="333">
        <v>57451956</v>
      </c>
      <c r="D19" s="333">
        <v>20800651.789999999</v>
      </c>
      <c r="E19" s="334">
        <v>36651304.210000001</v>
      </c>
      <c r="F19" s="15"/>
      <c r="G19" s="86"/>
    </row>
    <row r="20" spans="1:7">
      <c r="A20" s="295">
        <v>11</v>
      </c>
      <c r="B20" s="332" t="s">
        <v>46</v>
      </c>
      <c r="C20" s="333">
        <v>15619630.119899999</v>
      </c>
      <c r="D20" s="333"/>
      <c r="E20" s="334">
        <v>15619630.119899999</v>
      </c>
      <c r="F20" s="15"/>
    </row>
    <row r="21" spans="1:7" ht="27" thickBot="1">
      <c r="A21" s="171"/>
      <c r="B21" s="297" t="s">
        <v>355</v>
      </c>
      <c r="C21" s="229">
        <f>SUM(C8:C12, C15:C20)</f>
        <v>465994108.64389998</v>
      </c>
      <c r="D21" s="229">
        <f>SUM(D8:D12, D15:D20)</f>
        <v>20800651.789999999</v>
      </c>
      <c r="E21" s="338">
        <f>SUM(E8:E12, E15:E20)</f>
        <v>445193456.85389996</v>
      </c>
    </row>
    <row r="22" spans="1:7">
      <c r="A22" s="5"/>
      <c r="B22" s="5"/>
      <c r="C22" s="5"/>
      <c r="D22" s="5"/>
      <c r="E22" s="5"/>
    </row>
    <row r="23" spans="1:7">
      <c r="A23" s="5"/>
      <c r="B23" s="5"/>
      <c r="C23" s="692">
        <f>C21-'2.RC'!E20</f>
        <v>0</v>
      </c>
      <c r="D23" s="5"/>
      <c r="E23" s="5"/>
    </row>
    <row r="25" spans="1:7" s="4" customFormat="1">
      <c r="B25" s="87"/>
      <c r="F25" s="5"/>
      <c r="G25" s="5"/>
    </row>
    <row r="26" spans="1:7" s="4" customFormat="1">
      <c r="B26" s="87"/>
      <c r="F26" s="5"/>
      <c r="G26" s="5"/>
    </row>
    <row r="27" spans="1:7" s="4" customFormat="1">
      <c r="B27" s="87"/>
      <c r="F27" s="5"/>
      <c r="G27" s="5"/>
    </row>
    <row r="28" spans="1:7" s="4" customFormat="1">
      <c r="B28" s="87"/>
      <c r="F28" s="5"/>
      <c r="G28" s="5"/>
    </row>
    <row r="29" spans="1:7" s="4" customFormat="1">
      <c r="B29" s="87"/>
      <c r="F29" s="5"/>
      <c r="G29" s="5"/>
    </row>
    <row r="30" spans="1:7" s="4" customFormat="1">
      <c r="B30" s="87"/>
      <c r="F30" s="5"/>
      <c r="G30" s="5"/>
    </row>
    <row r="31" spans="1:7" s="4" customFormat="1">
      <c r="B31" s="87"/>
      <c r="F31" s="5"/>
      <c r="G31" s="5"/>
    </row>
    <row r="32" spans="1:7" s="4" customFormat="1">
      <c r="B32" s="87"/>
      <c r="F32" s="5"/>
      <c r="G32" s="5"/>
    </row>
    <row r="33" spans="2:7" s="4" customFormat="1">
      <c r="B33" s="87"/>
      <c r="F33" s="5"/>
      <c r="G33" s="5"/>
    </row>
    <row r="34" spans="2:7" s="4" customFormat="1">
      <c r="B34" s="87"/>
      <c r="F34" s="5"/>
      <c r="G34" s="5"/>
    </row>
    <row r="35" spans="2:7" s="4" customFormat="1">
      <c r="B35" s="87"/>
      <c r="F35" s="5"/>
      <c r="G35" s="5"/>
    </row>
    <row r="36" spans="2:7" s="4" customFormat="1">
      <c r="B36" s="87"/>
      <c r="F36" s="5"/>
      <c r="G36" s="5"/>
    </row>
    <row r="37" spans="2:7" s="4" customFormat="1">
      <c r="B37" s="87"/>
      <c r="F37" s="5"/>
      <c r="G37" s="5"/>
    </row>
  </sheetData>
  <mergeCells count="4">
    <mergeCell ref="B6:B7"/>
    <mergeCell ref="C6:C7"/>
    <mergeCell ref="D6:E6"/>
    <mergeCell ref="B4:E4"/>
  </mergeCells>
  <pageMargins left="0.7" right="0.7" top="0.75" bottom="0.75" header="0.3" footer="0.3"/>
  <pageSetup paperSize="9"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6" sqref="C6"/>
    </sheetView>
  </sheetViews>
  <sheetFormatPr defaultColWidth="9.109375" defaultRowHeight="13.2" outlineLevelRow="1"/>
  <cols>
    <col min="1" max="1" width="9.5546875" style="4" bestFit="1" customWidth="1"/>
    <col min="2" max="2" width="114.33203125" style="4" customWidth="1"/>
    <col min="3" max="3" width="18.88671875" style="4" customWidth="1"/>
    <col min="4" max="4" width="25.44140625" style="4" customWidth="1"/>
    <col min="5" max="5" width="24.33203125" style="4" customWidth="1"/>
    <col min="6" max="6" width="24" style="4" customWidth="1"/>
    <col min="7" max="7" width="10" style="4" bestFit="1" customWidth="1"/>
    <col min="8" max="8" width="12" style="4" bestFit="1" customWidth="1"/>
    <col min="9" max="9" width="12.5546875" style="4" bestFit="1" customWidth="1"/>
    <col min="10" max="16384" width="9.109375" style="4"/>
  </cols>
  <sheetData>
    <row r="1" spans="1:6">
      <c r="A1" s="2" t="s">
        <v>30</v>
      </c>
      <c r="B1" s="3" t="str">
        <f>'Info '!C2</f>
        <v>JSC "VTB Bank (Georgia)"</v>
      </c>
    </row>
    <row r="2" spans="1:6" s="79" customFormat="1" ht="15.75" customHeight="1">
      <c r="A2" s="2" t="s">
        <v>31</v>
      </c>
      <c r="B2" s="430">
        <f>'1. key ratios '!B2</f>
        <v>44834</v>
      </c>
      <c r="C2" s="4"/>
      <c r="D2" s="4"/>
      <c r="E2" s="4"/>
      <c r="F2" s="4"/>
    </row>
    <row r="3" spans="1:6" s="79" customFormat="1" ht="15.75" customHeight="1">
      <c r="C3" s="4"/>
      <c r="D3" s="4"/>
      <c r="E3" s="4"/>
      <c r="F3" s="4"/>
    </row>
    <row r="4" spans="1:6" s="79" customFormat="1" ht="13.8" thickBot="1">
      <c r="A4" s="79" t="s">
        <v>85</v>
      </c>
      <c r="B4" s="298" t="s">
        <v>332</v>
      </c>
      <c r="C4" s="80" t="s">
        <v>73</v>
      </c>
      <c r="D4" s="4"/>
      <c r="E4" s="4"/>
      <c r="F4" s="4"/>
    </row>
    <row r="5" spans="1:6">
      <c r="A5" s="234">
        <v>1</v>
      </c>
      <c r="B5" s="299" t="s">
        <v>354</v>
      </c>
      <c r="C5" s="235">
        <f>'7. LI1 '!E21</f>
        <v>445193456.85389996</v>
      </c>
    </row>
    <row r="6" spans="1:6" s="236" customFormat="1">
      <c r="A6" s="88">
        <v>2.1</v>
      </c>
      <c r="B6" s="231" t="s">
        <v>333</v>
      </c>
      <c r="C6" s="159">
        <v>41017549.667679995</v>
      </c>
    </row>
    <row r="7" spans="1:6" s="68" customFormat="1" outlineLevel="1">
      <c r="A7" s="62">
        <v>2.2000000000000002</v>
      </c>
      <c r="B7" s="63" t="s">
        <v>334</v>
      </c>
      <c r="C7" s="237">
        <v>0</v>
      </c>
    </row>
    <row r="8" spans="1:6" s="68" customFormat="1">
      <c r="A8" s="62">
        <v>3</v>
      </c>
      <c r="B8" s="232" t="s">
        <v>335</v>
      </c>
      <c r="C8" s="238">
        <f>SUM(C5:C7)</f>
        <v>486211006.52157998</v>
      </c>
    </row>
    <row r="9" spans="1:6" s="236" customFormat="1">
      <c r="A9" s="88">
        <v>4</v>
      </c>
      <c r="B9" s="90" t="s">
        <v>87</v>
      </c>
      <c r="C9" s="673">
        <v>4422616.0696999999</v>
      </c>
    </row>
    <row r="10" spans="1:6" s="68" customFormat="1" outlineLevel="1">
      <c r="A10" s="62">
        <v>5.0999999999999996</v>
      </c>
      <c r="B10" s="63" t="s">
        <v>336</v>
      </c>
      <c r="C10" s="675">
        <v>-19971092.375360001</v>
      </c>
    </row>
    <row r="11" spans="1:6" s="68" customFormat="1" outlineLevel="1">
      <c r="A11" s="62">
        <v>5.2</v>
      </c>
      <c r="B11" s="63" t="s">
        <v>337</v>
      </c>
      <c r="C11" s="674">
        <v>0</v>
      </c>
    </row>
    <row r="12" spans="1:6" s="68" customFormat="1">
      <c r="A12" s="62">
        <v>6</v>
      </c>
      <c r="B12" s="230" t="s">
        <v>481</v>
      </c>
      <c r="C12" s="674">
        <v>15342</v>
      </c>
    </row>
    <row r="13" spans="1:6" s="68" customFormat="1" ht="13.8" thickBot="1">
      <c r="A13" s="64">
        <v>7</v>
      </c>
      <c r="B13" s="233" t="s">
        <v>283</v>
      </c>
      <c r="C13" s="239">
        <f>SUM(C8:C12)</f>
        <v>470677872.21591997</v>
      </c>
    </row>
    <row r="15" spans="1:6" ht="26.4">
      <c r="A15" s="254"/>
      <c r="B15" s="69" t="s">
        <v>482</v>
      </c>
    </row>
    <row r="16" spans="1:6">
      <c r="A16" s="254"/>
      <c r="B16" s="254"/>
    </row>
    <row r="17" spans="1:5" ht="13.8">
      <c r="A17" s="249"/>
      <c r="B17" s="250"/>
      <c r="C17" s="254"/>
      <c r="D17" s="254"/>
      <c r="E17" s="254"/>
    </row>
    <row r="18" spans="1:5" ht="14.4">
      <c r="A18" s="255"/>
      <c r="B18" s="256"/>
      <c r="C18" s="254"/>
      <c r="D18" s="254"/>
      <c r="E18" s="254"/>
    </row>
    <row r="19" spans="1:5" ht="13.8">
      <c r="A19" s="257"/>
      <c r="B19" s="251"/>
      <c r="C19" s="254"/>
      <c r="D19" s="254"/>
      <c r="E19" s="254"/>
    </row>
    <row r="20" spans="1:5" ht="13.8">
      <c r="A20" s="258"/>
      <c r="B20" s="252"/>
      <c r="C20" s="254"/>
      <c r="D20" s="254"/>
      <c r="E20" s="254"/>
    </row>
    <row r="21" spans="1:5" ht="13.8">
      <c r="A21" s="258"/>
      <c r="B21" s="256"/>
      <c r="C21" s="254"/>
      <c r="D21" s="254"/>
      <c r="E21" s="254"/>
    </row>
    <row r="22" spans="1:5" ht="13.8">
      <c r="A22" s="257"/>
      <c r="B22" s="253"/>
      <c r="C22" s="254"/>
      <c r="D22" s="254"/>
      <c r="E22" s="254"/>
    </row>
    <row r="23" spans="1:5" ht="13.8">
      <c r="A23" s="258"/>
      <c r="B23" s="252"/>
      <c r="C23" s="254"/>
      <c r="D23" s="254"/>
      <c r="E23" s="254"/>
    </row>
    <row r="24" spans="1:5" ht="13.8">
      <c r="A24" s="258"/>
      <c r="B24" s="252"/>
      <c r="C24" s="254"/>
      <c r="D24" s="254"/>
      <c r="E24" s="254"/>
    </row>
    <row r="25" spans="1:5" ht="13.8">
      <c r="A25" s="258"/>
      <c r="B25" s="259"/>
      <c r="C25" s="254"/>
      <c r="D25" s="254"/>
      <c r="E25" s="254"/>
    </row>
    <row r="26" spans="1:5" ht="13.8">
      <c r="A26" s="258"/>
      <c r="B26" s="256"/>
      <c r="C26" s="254"/>
      <c r="D26" s="254"/>
      <c r="E26" s="254"/>
    </row>
    <row r="27" spans="1:5">
      <c r="A27" s="254"/>
      <c r="B27" s="260"/>
      <c r="C27" s="254"/>
      <c r="D27" s="254"/>
      <c r="E27" s="254"/>
    </row>
    <row r="28" spans="1:5">
      <c r="A28" s="254"/>
      <c r="B28" s="260"/>
      <c r="C28" s="254"/>
      <c r="D28" s="254"/>
      <c r="E28" s="254"/>
    </row>
    <row r="29" spans="1:5">
      <c r="A29" s="254"/>
      <c r="B29" s="260"/>
      <c r="C29" s="254"/>
      <c r="D29" s="254"/>
      <c r="E29" s="254"/>
    </row>
    <row r="30" spans="1:5">
      <c r="A30" s="254"/>
      <c r="B30" s="260"/>
      <c r="C30" s="254"/>
      <c r="D30" s="254"/>
      <c r="E30" s="254"/>
    </row>
    <row r="31" spans="1:5">
      <c r="A31" s="254"/>
      <c r="B31" s="260"/>
      <c r="C31" s="254"/>
      <c r="D31" s="254"/>
      <c r="E31" s="254"/>
    </row>
    <row r="32" spans="1:5">
      <c r="A32" s="254"/>
      <c r="B32" s="260"/>
      <c r="C32" s="254"/>
      <c r="D32" s="254"/>
      <c r="E32" s="254"/>
    </row>
    <row r="33" spans="1:5">
      <c r="A33" s="254"/>
      <c r="B33" s="260"/>
      <c r="C33" s="254"/>
      <c r="D33" s="254"/>
      <c r="E33" s="254"/>
    </row>
  </sheetData>
  <pageMargins left="0.7" right="0.7" top="0.75" bottom="0.75" header="0.3" footer="0.3"/>
  <pageSetup paperSize="9" scale="91"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2023-03-10T20:41:59Z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