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468" tabRatio="898" firstSheet="14" activeTab="24"/>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s>
  <externalReferences>
    <externalReference r:id="rId29"/>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T22" i="103" l="1"/>
  <c r="S22" i="103"/>
  <c r="R22" i="103"/>
  <c r="Q22" i="103"/>
  <c r="P22" i="103"/>
  <c r="O22" i="103"/>
  <c r="N22" i="103"/>
  <c r="M22" i="103"/>
  <c r="K22" i="103"/>
  <c r="J22" i="103"/>
  <c r="I22" i="103"/>
  <c r="H22" i="103"/>
  <c r="F22" i="103"/>
  <c r="H14" i="99"/>
  <c r="D23" i="99"/>
  <c r="K6" i="106" l="1"/>
  <c r="K7" i="106" l="1"/>
  <c r="G34" i="100" l="1"/>
  <c r="U22" i="103" l="1"/>
  <c r="L22" i="103"/>
  <c r="G22" i="103"/>
  <c r="E22" i="103"/>
  <c r="D22" i="103"/>
  <c r="C22" i="103"/>
  <c r="U15" i="103"/>
  <c r="T15" i="103"/>
  <c r="S15" i="103"/>
  <c r="R15" i="103"/>
  <c r="Q15" i="103"/>
  <c r="P15" i="103"/>
  <c r="O15" i="103"/>
  <c r="N15" i="103"/>
  <c r="M15" i="103"/>
  <c r="L15" i="103"/>
  <c r="K15" i="103"/>
  <c r="J15" i="103"/>
  <c r="I15" i="103"/>
  <c r="H15" i="103"/>
  <c r="G15" i="103"/>
  <c r="F15" i="103"/>
  <c r="E15" i="103"/>
  <c r="D15" i="103"/>
  <c r="C15" i="103"/>
  <c r="U8" i="103"/>
  <c r="T8" i="103"/>
  <c r="S8" i="103"/>
  <c r="R8" i="103"/>
  <c r="Q8" i="103"/>
  <c r="P8" i="103"/>
  <c r="O8" i="103"/>
  <c r="N8" i="103"/>
  <c r="M8" i="103"/>
  <c r="L8" i="103"/>
  <c r="K8" i="103"/>
  <c r="J8" i="103"/>
  <c r="I8" i="103"/>
  <c r="H8" i="103"/>
  <c r="G8" i="103"/>
  <c r="F8" i="103"/>
  <c r="E8" i="103"/>
  <c r="D8" i="103"/>
  <c r="C8" i="103"/>
  <c r="F33" i="100"/>
  <c r="F34" i="100" s="1"/>
  <c r="E33" i="100"/>
  <c r="E34" i="100" s="1"/>
  <c r="D33" i="100"/>
  <c r="C33" i="100"/>
  <c r="C34" i="100" s="1"/>
  <c r="H34"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D8" i="100"/>
  <c r="I8" i="100" s="1"/>
  <c r="D7" i="100"/>
  <c r="I23" i="99"/>
  <c r="I22" i="99"/>
  <c r="H21" i="99"/>
  <c r="F21" i="99"/>
  <c r="E21" i="99"/>
  <c r="D21" i="99"/>
  <c r="C21" i="99"/>
  <c r="I20" i="99"/>
  <c r="I19" i="99"/>
  <c r="I18" i="99"/>
  <c r="I17" i="99"/>
  <c r="I16" i="99"/>
  <c r="I15" i="99"/>
  <c r="I14" i="99"/>
  <c r="I13" i="99"/>
  <c r="I12" i="99"/>
  <c r="I11" i="99"/>
  <c r="I10" i="99"/>
  <c r="I9" i="99"/>
  <c r="I8" i="99"/>
  <c r="I7" i="99"/>
  <c r="G22" i="98"/>
  <c r="F22" i="98"/>
  <c r="E22" i="98"/>
  <c r="D22" i="98"/>
  <c r="C22" i="98"/>
  <c r="H21" i="98"/>
  <c r="H20" i="98"/>
  <c r="H19" i="98"/>
  <c r="H18" i="98"/>
  <c r="H17" i="98"/>
  <c r="H16" i="98"/>
  <c r="H15" i="98"/>
  <c r="H14" i="98"/>
  <c r="H13" i="98"/>
  <c r="H12" i="98"/>
  <c r="H11" i="98"/>
  <c r="H10" i="98"/>
  <c r="H9" i="98"/>
  <c r="H8" i="98"/>
  <c r="C35" i="95"/>
  <c r="C30" i="95"/>
  <c r="C26" i="95"/>
  <c r="C12" i="95"/>
  <c r="C18" i="95" s="1"/>
  <c r="C8" i="95"/>
  <c r="N20" i="92"/>
  <c r="N19" i="92"/>
  <c r="E19" i="92"/>
  <c r="N18" i="92"/>
  <c r="E18" i="92"/>
  <c r="N17" i="92"/>
  <c r="E17" i="92"/>
  <c r="N16" i="92"/>
  <c r="E16" i="92"/>
  <c r="N15" i="92"/>
  <c r="E15" i="92"/>
  <c r="M14" i="92"/>
  <c r="L14" i="92"/>
  <c r="K14" i="92"/>
  <c r="J14" i="92"/>
  <c r="I14" i="92"/>
  <c r="H14" i="92"/>
  <c r="G14" i="92"/>
  <c r="F14" i="92"/>
  <c r="C14" i="92"/>
  <c r="N13" i="92"/>
  <c r="N12" i="92"/>
  <c r="E12" i="92"/>
  <c r="N11" i="92"/>
  <c r="E11" i="92"/>
  <c r="N10" i="92"/>
  <c r="E10" i="92"/>
  <c r="N9" i="92"/>
  <c r="E9" i="92"/>
  <c r="N8" i="92"/>
  <c r="E8" i="92"/>
  <c r="M7" i="92"/>
  <c r="M21" i="92" s="1"/>
  <c r="L7" i="92"/>
  <c r="L21" i="92" s="1"/>
  <c r="K7" i="92"/>
  <c r="K21" i="92" s="1"/>
  <c r="J7" i="92"/>
  <c r="J21" i="92" s="1"/>
  <c r="I7" i="92"/>
  <c r="I21" i="92" s="1"/>
  <c r="H7" i="92"/>
  <c r="H21" i="92" s="1"/>
  <c r="G7" i="92"/>
  <c r="G21" i="92" s="1"/>
  <c r="F7" i="92"/>
  <c r="F21" i="92" s="1"/>
  <c r="C7" i="92"/>
  <c r="G22" i="91"/>
  <c r="F22" i="91"/>
  <c r="E22" i="91"/>
  <c r="D22" i="91"/>
  <c r="C22" i="91"/>
  <c r="H21" i="91"/>
  <c r="H20" i="91"/>
  <c r="H19" i="91"/>
  <c r="H18" i="91"/>
  <c r="H17" i="91"/>
  <c r="H16" i="91"/>
  <c r="H15" i="91"/>
  <c r="H14" i="91"/>
  <c r="H13" i="91"/>
  <c r="H12" i="91"/>
  <c r="H11" i="91"/>
  <c r="H10" i="91"/>
  <c r="H9" i="91"/>
  <c r="H8" i="91"/>
  <c r="I33" i="100" l="1"/>
  <c r="N7" i="92"/>
  <c r="H22" i="98"/>
  <c r="E7" i="92"/>
  <c r="N14" i="92"/>
  <c r="C21" i="92"/>
  <c r="H22" i="91"/>
  <c r="E14" i="92"/>
  <c r="E21" i="92" s="1"/>
  <c r="I21" i="99"/>
  <c r="D34" i="100"/>
  <c r="I34" i="100" s="1"/>
  <c r="I7" i="100"/>
  <c r="C36" i="95"/>
  <c r="C38" i="95" s="1"/>
  <c r="K25" i="93"/>
  <c r="J25" i="93"/>
  <c r="I25" i="93"/>
  <c r="H25" i="93"/>
  <c r="G25" i="93"/>
  <c r="F25" i="93"/>
  <c r="N21" i="92" l="1"/>
  <c r="C10" i="102"/>
  <c r="C19" i="102" s="1"/>
  <c r="D12" i="101" l="1"/>
  <c r="D7" i="101"/>
  <c r="D19" i="101" s="1"/>
  <c r="B1" i="97" l="1"/>
  <c r="B1" i="98" l="1"/>
  <c r="B1" i="102"/>
  <c r="G39" i="97"/>
  <c r="B1" i="95"/>
  <c r="B1" i="92"/>
  <c r="B1" i="93"/>
  <c r="C1" i="91"/>
  <c r="B1" i="64"/>
  <c r="B1" i="90"/>
  <c r="B1" i="94"/>
  <c r="B1" i="89"/>
  <c r="B1" i="73"/>
  <c r="B1" i="88"/>
  <c r="B1" i="52"/>
  <c r="B1" i="86"/>
  <c r="B1" i="75"/>
  <c r="G5" i="86"/>
  <c r="F5" i="86"/>
  <c r="E5" i="86"/>
  <c r="D5" i="86"/>
  <c r="C5" i="86"/>
  <c r="G5" i="84"/>
  <c r="F5" i="84"/>
  <c r="E5" i="84"/>
  <c r="D5" i="84"/>
  <c r="C5" i="84"/>
  <c r="E6" i="86" l="1"/>
  <c r="E13" i="86" s="1"/>
  <c r="F6" i="86"/>
  <c r="F13" i="86" s="1"/>
  <c r="G6" i="86"/>
  <c r="G13" i="86" s="1"/>
  <c r="C21" i="94" l="1"/>
  <c r="C20" i="94"/>
  <c r="C19" i="94"/>
  <c r="B1" i="91" l="1"/>
  <c r="B1" i="85"/>
  <c r="B1" i="83"/>
  <c r="B1" i="84"/>
  <c r="D6" i="86" l="1"/>
  <c r="D13" i="86" s="1"/>
  <c r="C6" i="86" l="1"/>
  <c r="C13" i="86" s="1"/>
  <c r="D12" i="94" l="1"/>
  <c r="D13" i="94"/>
  <c r="D19" i="94"/>
  <c r="D8" i="94"/>
  <c r="D21" i="94"/>
  <c r="D17" i="94"/>
  <c r="D11" i="94"/>
  <c r="D15" i="94"/>
  <c r="D16" i="94"/>
  <c r="D7" i="94"/>
  <c r="D20" i="94"/>
  <c r="D9" i="94"/>
  <c r="C21" i="88" l="1"/>
  <c r="T21" i="64" l="1"/>
  <c r="U21" i="64"/>
  <c r="S21" i="64"/>
  <c r="C21" i="64"/>
  <c r="K22" i="90" l="1"/>
  <c r="L22" i="90"/>
  <c r="M22" i="90"/>
  <c r="N22" i="90"/>
  <c r="O22" i="90"/>
  <c r="P22" i="90"/>
  <c r="Q22" i="90"/>
  <c r="R22" i="90"/>
  <c r="S22" i="90"/>
  <c r="D21" i="88" l="1"/>
  <c r="E21" i="88"/>
  <c r="C5" i="73" s="1"/>
  <c r="C22" i="90" l="1"/>
  <c r="D22" i="90" l="1"/>
  <c r="E22" i="90"/>
  <c r="F22" i="90"/>
  <c r="G22" i="90"/>
  <c r="H22" i="90"/>
  <c r="I22" i="90"/>
  <c r="J22" i="90"/>
  <c r="C8" i="73" l="1"/>
  <c r="C13" i="73" s="1"/>
  <c r="H53" i="75" l="1"/>
  <c r="E53" i="75"/>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<sst xmlns="http://schemas.openxmlformats.org/spreadsheetml/2006/main" count="1172" uniqueCount="753">
  <si>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</si>
  <si>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</si>
  <si>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</si>
  <si>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</si>
  <si>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</si>
  <si>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</si>
  <si>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</si>
  <si>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</si>
  <si>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</si>
  <si>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</si>
  <si>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</si>
  <si>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</si>
  <si>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</si>
  <si>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</si>
  <si>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</si>
  <si>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</si>
  <si>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</si>
  <si>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</si>
  <si>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</si>
  <si>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</si>
  <si>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</si>
  <si>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</si>
  <si>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</si>
  <si>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</si>
  <si>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</si>
  <si>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</si>
  <si>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</si>
  <si>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</si>
  <si>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</si>
  <si>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</si>
  <si>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</si>
  <si>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</si>
  <si>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</si>
  <si>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</si>
  <si>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</si>
  <si>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</si>
  <si>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</si>
  <si>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</si>
  <si>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</si>
  <si>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</si>
  <si>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</si>
  <si>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</si>
  <si>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</si>
  <si>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</si>
  <si>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</si>
  <si>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</si>
  <si>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</si>
  <si>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</si>
  <si>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</si>
  <si>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</si>
  <si>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</si>
  <si>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</si>
  <si>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</si>
  <si>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</si>
  <si>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</si>
  <si>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</si>
  <si>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</si>
  <si>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</si>
  <si>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</si>
  <si>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</si>
  <si>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</si>
  <si>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</si>
  <si>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</si>
  <si>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</si>
  <si>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</si>
  <si>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</si>
  <si>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</si>
  <si>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</si>
  <si>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</si>
  <si>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</si>
  <si>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</si>
  <si>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</si>
  <si>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</si>
  <si>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</si>
  <si>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</si>
  <si>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</si>
  <si>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</si>
  <si>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</si>
  <si>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</si>
  <si>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</si>
  <si>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</si>
  <si>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</si>
  <si>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</si>
  <si>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</si>
  <si>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</si>
  <si>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</si>
  <si>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</si>
  <si>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</si>
  <si>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</si>
  <si>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</si>
  <si>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</si>
  <si>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Of which tier II capital qualifying instruments</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</si>
  <si>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</si>
  <si>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</si>
  <si>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</si>
  <si>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</si>
  <si>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</si>
  <si>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</si>
  <si>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</si>
  <si>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</si>
  <si>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</si>
  <si>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</si>
  <si>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</si>
  <si>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</si>
  <si>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</si>
  <si>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</si>
  <si>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</si>
  <si>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</si>
  <si>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</si>
  <si>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</si>
  <si>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</si>
  <si>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</si>
  <si>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</si>
  <si>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</si>
  <si>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</si>
  <si>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</si>
  <si>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</si>
  <si>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</si>
  <si>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</si>
  <si>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</si>
  <si>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</si>
  <si>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</si>
  <si>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</si>
  <si>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</si>
  <si>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</si>
  <si>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</si>
  <si>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</si>
  <si>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</si>
  <si>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</si>
  <si>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</si>
  <si>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</si>
  <si>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</si>
  <si>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</si>
  <si>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</si>
  <si>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</si>
  <si>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</si>
  <si>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</si>
  <si>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</si>
  <si>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</si>
  <si>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</si>
  <si>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</si>
  <si>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</si>
  <si>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</si>
  <si>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</si>
  <si>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</si>
  <si>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</si>
  <si>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</si>
  <si>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</si>
  <si>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</si>
  <si>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</si>
  <si>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</si>
  <si>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</si>
  <si>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</si>
  <si>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</si>
  <si>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</si>
  <si>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</si>
  <si>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</si>
  <si>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</si>
  <si>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</si>
  <si>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</si>
  <si>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</si>
  <si>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</si>
  <si>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</si>
  <si>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</si>
  <si>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</si>
  <si>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</si>
  <si>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</si>
  <si>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</si>
  <si>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</si>
  <si>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</si>
  <si>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</si>
  <si>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</si>
  <si>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</si>
  <si>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</si>
  <si>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</si>
  <si>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</si>
  <si>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</si>
  <si>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</si>
  <si>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</si>
  <si>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</si>
  <si>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</si>
  <si>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</si>
  <si>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</si>
  <si>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</si>
  <si>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</si>
  <si>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</si>
  <si>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</si>
  <si>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</si>
  <si>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</si>
  <si>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</si>
  <si>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</si>
  <si>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</si>
  <si>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</si>
  <si>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</si>
  <si>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</si>
  <si>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</si>
  <si>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</si>
  <si>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</si>
  <si>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</si>
  <si>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</si>
  <si>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</si>
  <si>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</si>
  <si>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</si>
  <si>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</si>
  <si>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</si>
  <si>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</si>
  <si>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</si>
  <si>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</si>
  <si>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</si>
  <si>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</si>
  <si>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</si>
  <si>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</si>
  <si>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</si>
  <si>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</si>
  <si>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</si>
  <si>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</si>
  <si>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</si>
  <si>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</si>
  <si>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</si>
  <si>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</si>
  <si>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</si>
  <si>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</si>
  <si>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</si>
  <si>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</si>
  <si>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</si>
  <si>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</si>
  <si>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</si>
  <si>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</si>
  <si>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</si>
  <si>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</si>
  <si>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</si>
  <si>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</si>
  <si>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</si>
  <si>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</si>
  <si>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</si>
  <si>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</si>
  <si>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</si>
  <si>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</si>
  <si>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</si>
  <si>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</si>
  <si>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</si>
  <si>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</si>
  <si>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</si>
  <si>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</si>
  <si>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</si>
  <si>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</si>
  <si>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</si>
  <si>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</si>
  <si>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</si>
  <si>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</si>
  <si>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</si>
  <si>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</si>
  <si>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</si>
  <si>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</si>
  <si>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</si>
  <si>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</si>
  <si>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</si>
  <si>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</si>
  <si>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</si>
  <si>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</si>
  <si>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</si>
  <si>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</si>
  <si>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</si>
  <si>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</si>
  <si>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</si>
  <si>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</si>
  <si>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</si>
  <si>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</si>
  <si>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</si>
  <si>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</si>
  <si>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</si>
  <si>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</si>
  <si>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</si>
  <si>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</si>
  <si>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</si>
  <si>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</si>
  <si>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</si>
  <si>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</si>
  <si>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</si>
  <si>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</si>
  <si>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</si>
  <si>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</si>
  <si>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</si>
  <si>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</si>
  <si>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</si>
  <si>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</si>
  <si>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</si>
  <si>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</si>
  <si>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</si>
  <si>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</si>
  <si>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</si>
  <si>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</si>
  <si>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</si>
  <si>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</si>
  <si>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</si>
  <si>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</si>
  <si>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</si>
  <si>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</si>
  <si>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</si>
  <si>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</si>
  <si>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</si>
  <si>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</si>
  <si>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</si>
  <si>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</si>
  <si>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</si>
  <si>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</si>
  <si>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</si>
  <si>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</si>
  <si>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</si>
  <si>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</si>
  <si>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</si>
  <si>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</si>
  <si>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</si>
  <si>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</si>
  <si>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</si>
  <si>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</si>
  <si>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</si>
  <si>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</si>
  <si>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</si>
  <si>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</si>
  <si>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</si>
  <si>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</si>
  <si>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</si>
  <si>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</si>
  <si>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</si>
  <si>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</si>
  <si>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</si>
  <si>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</si>
  <si>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</si>
  <si>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</si>
  <si>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</si>
  <si>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</si>
  <si>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</si>
  <si>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</si>
  <si>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</si>
  <si>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</si>
  <si>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</si>
  <si>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</si>
  <si>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</si>
  <si>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</si>
  <si>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</si>
  <si>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</si>
  <si>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</si>
  <si>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</si>
  <si>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</si>
  <si>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</si>
  <si>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</si>
  <si>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</si>
  <si>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</si>
  <si>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</si>
  <si>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</si>
  <si>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</si>
  <si>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</si>
  <si>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</si>
  <si>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</si>
  <si>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</si>
  <si>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</si>
  <si>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</si>
  <si>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</si>
  <si>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</si>
  <si>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</si>
  <si>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</si>
  <si>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</si>
  <si>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</si>
  <si>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</si>
  <si>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</si>
  <si>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</si>
  <si>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</si>
  <si>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</si>
  <si>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</si>
  <si>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</si>
  <si>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</si>
  <si>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</si>
  <si>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</si>
  <si>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</si>
  <si>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</si>
  <si>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</si>
  <si>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</si>
  <si>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</si>
  <si>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</si>
  <si>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</si>
  <si>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</si>
  <si>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</si>
  <si>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</si>
  <si>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</si>
  <si>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</si>
  <si>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</si>
  <si>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</si>
  <si>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</si>
  <si>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</si>
  <si>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</si>
  <si>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</si>
  <si>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</si>
  <si>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</si>
  <si>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</si>
  <si>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</si>
  <si>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</si>
  <si>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</si>
  <si>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</si>
  <si>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</si>
  <si>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</si>
  <si>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</si>
  <si>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</si>
  <si>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</si>
  <si>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</si>
  <si>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</si>
  <si>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</si>
  <si>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</si>
  <si>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</si>
  <si>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</si>
  <si>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</si>
  <si>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</si>
  <si>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</si>
  <si>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</si>
  <si>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</si>
  <si>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</si>
  <si>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</si>
  <si>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</si>
  <si>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</si>
  <si>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</si>
  <si>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</si>
  <si>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</si>
  <si>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</si>
  <si>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</si>
  <si>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</si>
  <si>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</si>
  <si>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</si>
  <si>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</si>
  <si>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</si>
  <si>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</si>
  <si>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</si>
  <si>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</si>
  <si>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</si>
  <si>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</si>
  <si>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</si>
  <si>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</si>
  <si>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</si>
  <si>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</si>
  <si>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</si>
  <si>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</si>
  <si>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</si>
  <si>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</si>
  <si>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</si>
  <si>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</si>
  <si>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</si>
  <si>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</si>
  <si>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</si>
  <si>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</si>
  <si>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</si>
  <si>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</si>
  <si>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</si>
  <si>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</si>
  <si>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</si>
  <si>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</si>
  <si>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</si>
  <si>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</si>
  <si>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</si>
  <si>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</si>
  <si>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</si>
  <si>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</si>
  <si>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</si>
  <si>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</si>
  <si>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</si>
  <si>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</si>
  <si>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</si>
  <si>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</si>
  <si>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</si>
  <si>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</si>
  <si>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</si>
  <si>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</si>
  <si>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</si>
  <si>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</si>
  <si>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</si>
  <si>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</si>
  <si>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</si>
  <si>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</si>
  <si>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</si>
  <si>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</si>
  <si>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</si>
  <si>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</si>
  <si>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</si>
  <si>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</si>
  <si>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</si>
  <si>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</si>
  <si>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</si>
  <si>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</si>
  <si>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</si>
  <si>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</si>
  <si>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</si>
  <si>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</si>
  <si>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</si>
  <si>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</si>
  <si>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</si>
  <si>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</si>
  <si>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</si>
  <si>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</si>
  <si>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</si>
  <si>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</si>
  <si>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</si>
  <si>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</si>
  <si>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</si>
  <si>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</si>
  <si>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</si>
  <si>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</si>
  <si>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</si>
  <si>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</si>
  <si>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</si>
  <si>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</si>
  <si>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</si>
  <si>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</si>
  <si>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</si>
  <si>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</si>
  <si>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</si>
  <si>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</si>
  <si>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</si>
  <si>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</si>
  <si>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</si>
  <si>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</si>
  <si>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</si>
  <si>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</si>
  <si>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</si>
  <si>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</si>
  <si>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</si>
  <si>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</si>
  <si>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</si>
  <si>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</si>
  <si>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</si>
  <si>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</si>
  <si>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</si>
  <si>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</si>
  <si>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</si>
  <si>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</si>
  <si>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</si>
  <si>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</si>
  <si>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</si>
  <si>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</si>
  <si>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</si>
  <si>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</si>
  <si>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</si>
  <si>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</si>
  <si>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</si>
  <si>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</si>
  <si>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</si>
  <si>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</si>
  <si>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</si>
  <si>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</si>
  <si>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</si>
  <si>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</si>
  <si>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</si>
  <si>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</si>
  <si>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</si>
  <si>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</si>
  <si>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</si>
  <si>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</si>
  <si>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</si>
  <si>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</si>
  <si>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</si>
  <si>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</si>
  <si>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</si>
  <si>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</si>
  <si>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</si>
  <si>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</si>
  <si>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</si>
  <si>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</si>
  <si>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</si>
  <si>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</si>
  <si>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</si>
  <si>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</si>
  <si>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</si>
  <si>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</si>
  <si>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</si>
  <si>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</si>
  <si>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</si>
  <si>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</si>
  <si>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</si>
  <si>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</si>
  <si>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</si>
  <si>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</si>
  <si>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</si>
  <si>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</si>
  <si>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</si>
  <si>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</si>
  <si>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</si>
  <si>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</si>
  <si>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</si>
  <si>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</si>
  <si>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</si>
  <si>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</si>
  <si>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</si>
  <si>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</si>
  <si>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</si>
  <si>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</si>
  <si>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</si>
  <si>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</si>
  <si>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</si>
  <si>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</si>
  <si>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</si>
  <si>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</si>
  <si>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</si>
  <si>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</si>
  <si>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</si>
  <si>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</si>
  <si>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</si>
  <si>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</si>
  <si>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</si>
  <si>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</si>
  <si>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</si>
  <si>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</si>
  <si>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</si>
  <si>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</si>
  <si>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</si>
  <si>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</si>
  <si>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</si>
  <si>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</si>
  <si>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</si>
  <si>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</si>
  <si>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</si>
  <si>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</si>
  <si>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</si>
  <si>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</si>
  <si>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</si>
  <si>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</si>
  <si>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</si>
  <si>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</si>
  <si>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</si>
  <si>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</si>
  <si>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</si>
  <si>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</si>
  <si>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</si>
  <si>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</si>
  <si>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</si>
  <si>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</si>
  <si>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</si>
  <si>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</si>
  <si>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</si>
  <si>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</si>
  <si>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</si>
  <si>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</si>
  <si>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</si>
  <si>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</si>
  <si>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</si>
  <si>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</si>
  <si>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</si>
  <si>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</si>
  <si>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</si>
  <si>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</si>
  <si>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</si>
  <si>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</si>
  <si>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</si>
  <si>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</si>
  <si>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</si>
  <si>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</si>
  <si>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</si>
  <si>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</si>
  <si>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</si>
  <si>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</si>
  <si>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</si>
  <si>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</si>
  <si>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</si>
  <si>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</si>
  <si>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</si>
  <si>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</si>
  <si>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</si>
  <si>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</si>
  <si>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</si>
  <si>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</si>
  <si>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</si>
  <si>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</si>
  <si>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</si>
  <si>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</si>
  <si>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</si>
  <si>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</si>
  <si>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</si>
  <si>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</si>
  <si>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</si>
  <si>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</si>
  <si>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</si>
  <si>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</si>
  <si>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</si>
  <si>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</si>
  <si>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</si>
  <si>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</si>
  <si>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</si>
  <si>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</si>
  <si>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</si>
  <si>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</si>
  <si>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</si>
  <si>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</si>
  <si>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</si>
  <si>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</si>
  <si>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</si>
  <si>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</si>
  <si>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</si>
  <si>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</si>
  <si>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</si>
  <si>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</si>
  <si>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</si>
  <si>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</si>
  <si>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</si>
  <si>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</si>
  <si>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</si>
  <si>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</si>
  <si>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</si>
  <si>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</si>
  <si>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</si>
  <si>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</si>
  <si>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</si>
  <si>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</si>
  <si>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</si>
  <si>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</si>
  <si>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JSC "VTB Bank (Georgia)"</t>
  </si>
  <si>
    <t>Sergey Stepanov</t>
  </si>
  <si>
    <t>Archil Kontselidze</t>
  </si>
  <si>
    <t>https://vtb.ge/</t>
  </si>
  <si>
    <t>X</t>
  </si>
  <si>
    <t>Non-independent chair</t>
  </si>
  <si>
    <t>Ilnar Shaimardanov</t>
  </si>
  <si>
    <t>Non-independent member</t>
  </si>
  <si>
    <t>Asya Zakharova</t>
  </si>
  <si>
    <t>Iulia Kopytova</t>
  </si>
  <si>
    <t>Merab Kakulia</t>
  </si>
  <si>
    <t>Independent member</t>
  </si>
  <si>
    <t>Gocha Matsaberidze</t>
  </si>
  <si>
    <t>CEO</t>
  </si>
  <si>
    <t>Mamuka Menteshashvili</t>
  </si>
  <si>
    <t>CFO</t>
  </si>
  <si>
    <t>Niko Chkhetiani</t>
  </si>
  <si>
    <t>Chief Risk Officer</t>
  </si>
  <si>
    <t xml:space="preserve">Valerian Gabunia </t>
  </si>
  <si>
    <t>Chief Retail Banking Officer</t>
  </si>
  <si>
    <t>Vladimer Robakidze</t>
  </si>
  <si>
    <t>Chief Corporate Banking Officer</t>
  </si>
  <si>
    <t>Irakli Dolidze</t>
  </si>
  <si>
    <t>Chief Operating Officer</t>
  </si>
  <si>
    <t>VTB Bank (PJSC)</t>
  </si>
  <si>
    <t xml:space="preserve">LTD "Lakarpa Enterprises Limited"       </t>
  </si>
  <si>
    <t>Russian Federation</t>
  </si>
  <si>
    <t>Less: Investment Securities Loss Reserves</t>
  </si>
  <si>
    <t>5.2.1</t>
  </si>
  <si>
    <t>General reserves of Investment Securities</t>
  </si>
  <si>
    <t>Table  9 (Capital), C46</t>
  </si>
  <si>
    <t>Net Investment Securities</t>
  </si>
  <si>
    <t>6.2.1</t>
  </si>
  <si>
    <t>COVID 19 reserves</t>
  </si>
  <si>
    <t>Table  9 (Capital), C15</t>
  </si>
  <si>
    <t>Deferred Tax liabilities relating  to temporary differences  from Intangible assets</t>
  </si>
  <si>
    <t>Including reserve amount of off-balance items (the portion that was included in regulatory capital within limits)</t>
  </si>
  <si>
    <t>Table  9 (Capital), C44</t>
  </si>
  <si>
    <t>Table  9 (Capital), C33</t>
  </si>
  <si>
    <t>Table  9 (Capital), C7</t>
  </si>
  <si>
    <t>Table  9 (Capital), C11</t>
  </si>
  <si>
    <t>Table  9 (Capital), C9</t>
  </si>
  <si>
    <t>Table  9 (Capital), C13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</si>
</sst>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0%"/>
  </numFmts>
  <fonts count="128">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10"/>
      <name val="Sylfaen"/>
      <family val="1"/>
    </font>
    <font>
      <b/>
      <sz val="10"/>
      <color theme="1"/>
      <name val="Sylfaen"/>
      <family val="1"/>
    </font>
    <font>
      <sz val="10"/>
      <color theme="1"/>
      <name val="Sylfaen"/>
      <family val="1"/>
    </font>
    <font>
      <sz val="9"/>
      <color theme="1"/>
      <name val="Arial"/>
      <family val="2"/>
    </font>
    <font>
      <sz val="9"/>
      <color rgb="FF333333"/>
      <name val="Arial"/>
      <family val="2"/>
    </font>
    <font>
      <i/>
      <sz val="10"/>
      <color theme="1"/>
      <name val="Sylfaen"/>
      <family val="1"/>
    </font>
  </fonts>
  <fills count="8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rgb="FFFFFF00"/>
        <bgColor indexed="64"/>
      </patternFill>
    </fill>
  </fills>
  <borders count="17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style="thin">
        <color indexed="64"/>
      </top>
      <bottom style="thin">
        <color indexed="64"/>
      </bottom>
      <diagonal/>
    </border>
    <border>
      <left/>
      <right style="thin">
        <color theme="6" tint="-0.499984740745262"/>
      </right>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thin">
        <color theme="6" tint="-0.499984740745262"/>
      </right>
      <top/>
      <bottom/>
      <diagonal/>
    </border>
  </borders>
  <cellStyleXfs count="25470">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68" fontId="23"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68" fontId="23"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69" fontId="23"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68" fontId="23" fillId="64" borderId="41" applyNumberFormat="0" applyAlignment="0" applyProtection="0"/>
    <xf numFmtId="169" fontId="23" fillId="64" borderId="41" applyNumberFormat="0" applyAlignment="0" applyProtection="0"/>
    <xf numFmtId="168" fontId="23" fillId="64" borderId="41" applyNumberFormat="0" applyAlignment="0" applyProtection="0"/>
    <xf numFmtId="168" fontId="23" fillId="64" borderId="41" applyNumberFormat="0" applyAlignment="0" applyProtection="0"/>
    <xf numFmtId="169" fontId="23" fillId="64" borderId="41" applyNumberFormat="0" applyAlignment="0" applyProtection="0"/>
    <xf numFmtId="168" fontId="23" fillId="64" borderId="41" applyNumberFormat="0" applyAlignment="0" applyProtection="0"/>
    <xf numFmtId="168" fontId="23" fillId="64" borderId="41" applyNumberFormat="0" applyAlignment="0" applyProtection="0"/>
    <xf numFmtId="169" fontId="23" fillId="64" borderId="41" applyNumberFormat="0" applyAlignment="0" applyProtection="0"/>
    <xf numFmtId="168" fontId="23" fillId="64" borderId="41" applyNumberFormat="0" applyAlignment="0" applyProtection="0"/>
    <xf numFmtId="168" fontId="23" fillId="64" borderId="41" applyNumberFormat="0" applyAlignment="0" applyProtection="0"/>
    <xf numFmtId="169" fontId="23" fillId="64" borderId="41" applyNumberFormat="0" applyAlignment="0" applyProtection="0"/>
    <xf numFmtId="168" fontId="23" fillId="64" borderId="41" applyNumberFormat="0" applyAlignment="0" applyProtection="0"/>
    <xf numFmtId="0" fontId="21" fillId="64" borderId="41" applyNumberFormat="0" applyAlignment="0" applyProtection="0"/>
    <xf numFmtId="0" fontId="24" fillId="65" borderId="42" applyNumberFormat="0" applyAlignment="0" applyProtection="0"/>
    <xf numFmtId="0" fontId="25" fillId="10" borderId="37" applyNumberFormat="0" applyAlignment="0" applyProtection="0"/>
    <xf numFmtId="168"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0" fontId="24"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0" fontId="25" fillId="10" borderId="37"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0" fontId="24"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1" applyNumberFormat="0" applyAlignment="0" applyProtection="0">
      <alignment horizontal="left" vertical="center"/>
    </xf>
    <xf numFmtId="0" fontId="37" fillId="0" borderId="31" applyNumberFormat="0" applyAlignment="0" applyProtection="0">
      <alignment horizontal="left" vertical="center"/>
    </xf>
    <xf numFmtId="168" fontId="37" fillId="0" borderId="31"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4" applyNumberFormat="0" applyFill="0" applyAlignment="0" applyProtection="0"/>
    <xf numFmtId="169" fontId="38" fillId="0" borderId="44" applyNumberFormat="0" applyFill="0" applyAlignment="0" applyProtection="0"/>
    <xf numFmtId="0"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9"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9"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9"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9" fontId="38" fillId="0" borderId="44" applyNumberFormat="0" applyFill="0" applyAlignment="0" applyProtection="0"/>
    <xf numFmtId="168" fontId="38" fillId="0" borderId="44" applyNumberFormat="0" applyFill="0" applyAlignment="0" applyProtection="0"/>
    <xf numFmtId="0" fontId="38" fillId="0" borderId="44" applyNumberFormat="0" applyFill="0" applyAlignment="0" applyProtection="0"/>
    <xf numFmtId="0" fontId="39" fillId="0" borderId="45" applyNumberFormat="0" applyFill="0" applyAlignment="0" applyProtection="0"/>
    <xf numFmtId="169" fontId="39" fillId="0" borderId="45" applyNumberFormat="0" applyFill="0" applyAlignment="0" applyProtection="0"/>
    <xf numFmtId="0"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9"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9"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9"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9" fontId="39" fillId="0" borderId="45" applyNumberFormat="0" applyFill="0" applyAlignment="0" applyProtection="0"/>
    <xf numFmtId="168" fontId="39" fillId="0" borderId="45" applyNumberFormat="0" applyFill="0" applyAlignment="0" applyProtection="0"/>
    <xf numFmtId="0" fontId="39" fillId="0" borderId="45" applyNumberFormat="0" applyFill="0" applyAlignment="0" applyProtection="0"/>
    <xf numFmtId="0" fontId="40" fillId="0" borderId="46" applyNumberFormat="0" applyFill="0" applyAlignment="0" applyProtection="0"/>
    <xf numFmtId="169" fontId="40" fillId="0" borderId="46" applyNumberFormat="0" applyFill="0" applyAlignment="0" applyProtection="0"/>
    <xf numFmtId="0" fontId="40" fillId="0" borderId="46" applyNumberFormat="0" applyFill="0" applyAlignment="0" applyProtection="0"/>
    <xf numFmtId="168" fontId="40" fillId="0" borderId="46" applyNumberFormat="0" applyFill="0" applyAlignment="0" applyProtection="0"/>
    <xf numFmtId="0" fontId="40" fillId="0" borderId="46" applyNumberFormat="0" applyFill="0" applyAlignment="0" applyProtection="0"/>
    <xf numFmtId="168" fontId="40" fillId="0" borderId="46" applyNumberFormat="0" applyFill="0" applyAlignment="0" applyProtection="0"/>
    <xf numFmtId="0" fontId="40" fillId="0" borderId="46" applyNumberFormat="0" applyFill="0" applyAlignment="0" applyProtection="0"/>
    <xf numFmtId="0" fontId="40" fillId="0" borderId="46" applyNumberFormat="0" applyFill="0" applyAlignment="0" applyProtection="0"/>
    <xf numFmtId="168" fontId="40" fillId="0" borderId="46" applyNumberFormat="0" applyFill="0" applyAlignment="0" applyProtection="0"/>
    <xf numFmtId="169" fontId="40" fillId="0" borderId="46" applyNumberFormat="0" applyFill="0" applyAlignment="0" applyProtection="0"/>
    <xf numFmtId="168" fontId="40" fillId="0" borderId="46" applyNumberFormat="0" applyFill="0" applyAlignment="0" applyProtection="0"/>
    <xf numFmtId="168" fontId="40" fillId="0" borderId="46" applyNumberFormat="0" applyFill="0" applyAlignment="0" applyProtection="0"/>
    <xf numFmtId="169" fontId="40" fillId="0" borderId="46" applyNumberFormat="0" applyFill="0" applyAlignment="0" applyProtection="0"/>
    <xf numFmtId="168" fontId="40" fillId="0" borderId="46" applyNumberFormat="0" applyFill="0" applyAlignment="0" applyProtection="0"/>
    <xf numFmtId="168" fontId="40" fillId="0" borderId="46" applyNumberFormat="0" applyFill="0" applyAlignment="0" applyProtection="0"/>
    <xf numFmtId="169" fontId="40" fillId="0" borderId="46" applyNumberFormat="0" applyFill="0" applyAlignment="0" applyProtection="0"/>
    <xf numFmtId="168" fontId="40" fillId="0" borderId="46" applyNumberFormat="0" applyFill="0" applyAlignment="0" applyProtection="0"/>
    <xf numFmtId="168" fontId="40" fillId="0" borderId="46" applyNumberFormat="0" applyFill="0" applyAlignment="0" applyProtection="0"/>
    <xf numFmtId="169" fontId="40" fillId="0" borderId="46" applyNumberFormat="0" applyFill="0" applyAlignment="0" applyProtection="0"/>
    <xf numFmtId="168" fontId="40" fillId="0" borderId="46" applyNumberFormat="0" applyFill="0" applyAlignment="0" applyProtection="0"/>
    <xf numFmtId="0" fontId="40" fillId="0" borderId="46"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68" fontId="51"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68" fontId="51"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69" fontId="51"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68" fontId="51" fillId="43" borderId="41" applyNumberFormat="0" applyAlignment="0" applyProtection="0"/>
    <xf numFmtId="169" fontId="51" fillId="43" borderId="41" applyNumberFormat="0" applyAlignment="0" applyProtection="0"/>
    <xf numFmtId="168" fontId="51" fillId="43" borderId="41" applyNumberFormat="0" applyAlignment="0" applyProtection="0"/>
    <xf numFmtId="168" fontId="51" fillId="43" borderId="41" applyNumberFormat="0" applyAlignment="0" applyProtection="0"/>
    <xf numFmtId="169" fontId="51" fillId="43" borderId="41" applyNumberFormat="0" applyAlignment="0" applyProtection="0"/>
    <xf numFmtId="168" fontId="51" fillId="43" borderId="41" applyNumberFormat="0" applyAlignment="0" applyProtection="0"/>
    <xf numFmtId="168" fontId="51" fillId="43" borderId="41" applyNumberFormat="0" applyAlignment="0" applyProtection="0"/>
    <xf numFmtId="169" fontId="51" fillId="43" borderId="41" applyNumberFormat="0" applyAlignment="0" applyProtection="0"/>
    <xf numFmtId="168" fontId="51" fillId="43" borderId="41" applyNumberFormat="0" applyAlignment="0" applyProtection="0"/>
    <xf numFmtId="168" fontId="51" fillId="43" borderId="41" applyNumberFormat="0" applyAlignment="0" applyProtection="0"/>
    <xf numFmtId="169" fontId="51" fillId="43" borderId="41" applyNumberFormat="0" applyAlignment="0" applyProtection="0"/>
    <xf numFmtId="168" fontId="51" fillId="43" borderId="41" applyNumberFormat="0" applyAlignment="0" applyProtection="0"/>
    <xf numFmtId="0" fontId="49" fillId="43" borderId="41"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7" applyNumberFormat="0" applyFill="0" applyAlignment="0" applyProtection="0"/>
    <xf numFmtId="0" fontId="53" fillId="0" borderId="36"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0" fontId="52" fillId="0" borderId="47"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0" fontId="52"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8"/>
    <xf numFmtId="169" fontId="9" fillId="0" borderId="48"/>
    <xf numFmtId="168" fontId="9"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168" fontId="2" fillId="0" borderId="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10" fillId="74" borderId="49" applyNumberFormat="0" applyFont="0" applyAlignment="0" applyProtection="0"/>
    <xf numFmtId="168" fontId="2" fillId="0" borderId="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169" fontId="2" fillId="0" borderId="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2" fillId="0" borderId="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68" fontId="68"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68" fontId="68"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69" fontId="68"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68" fontId="68" fillId="64" borderId="50" applyNumberFormat="0" applyAlignment="0" applyProtection="0"/>
    <xf numFmtId="169" fontId="68" fillId="64" borderId="50" applyNumberFormat="0" applyAlignment="0" applyProtection="0"/>
    <xf numFmtId="168" fontId="68" fillId="64" borderId="50" applyNumberFormat="0" applyAlignment="0" applyProtection="0"/>
    <xf numFmtId="168" fontId="68" fillId="64" borderId="50" applyNumberFormat="0" applyAlignment="0" applyProtection="0"/>
    <xf numFmtId="169" fontId="68" fillId="64" borderId="50" applyNumberFormat="0" applyAlignment="0" applyProtection="0"/>
    <xf numFmtId="168" fontId="68" fillId="64" borderId="50" applyNumberFormat="0" applyAlignment="0" applyProtection="0"/>
    <xf numFmtId="168" fontId="68" fillId="64" borderId="50" applyNumberFormat="0" applyAlignment="0" applyProtection="0"/>
    <xf numFmtId="169" fontId="68" fillId="64" borderId="50" applyNumberFormat="0" applyAlignment="0" applyProtection="0"/>
    <xf numFmtId="168" fontId="68" fillId="64" borderId="50" applyNumberFormat="0" applyAlignment="0" applyProtection="0"/>
    <xf numFmtId="168" fontId="68" fillId="64" borderId="50" applyNumberFormat="0" applyAlignment="0" applyProtection="0"/>
    <xf numFmtId="169" fontId="68" fillId="64" borderId="50" applyNumberFormat="0" applyAlignment="0" applyProtection="0"/>
    <xf numFmtId="168" fontId="68" fillId="64" borderId="50" applyNumberFormat="0" applyAlignment="0" applyProtection="0"/>
    <xf numFmtId="0" fontId="66" fillId="64" borderId="50"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68" fontId="77"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68" fontId="77"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69" fontId="77"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68" fontId="77" fillId="0" borderId="51" applyNumberFormat="0" applyFill="0" applyAlignment="0" applyProtection="0"/>
    <xf numFmtId="169" fontId="77" fillId="0" borderId="51" applyNumberFormat="0" applyFill="0" applyAlignment="0" applyProtection="0"/>
    <xf numFmtId="168" fontId="77" fillId="0" borderId="51" applyNumberFormat="0" applyFill="0" applyAlignment="0" applyProtection="0"/>
    <xf numFmtId="168" fontId="77" fillId="0" borderId="51" applyNumberFormat="0" applyFill="0" applyAlignment="0" applyProtection="0"/>
    <xf numFmtId="169" fontId="77" fillId="0" borderId="51" applyNumberFormat="0" applyFill="0" applyAlignment="0" applyProtection="0"/>
    <xf numFmtId="168" fontId="77" fillId="0" borderId="51" applyNumberFormat="0" applyFill="0" applyAlignment="0" applyProtection="0"/>
    <xf numFmtId="168" fontId="77" fillId="0" borderId="51" applyNumberFormat="0" applyFill="0" applyAlignment="0" applyProtection="0"/>
    <xf numFmtId="169" fontId="77" fillId="0" borderId="51" applyNumberFormat="0" applyFill="0" applyAlignment="0" applyProtection="0"/>
    <xf numFmtId="168" fontId="77" fillId="0" borderId="51" applyNumberFormat="0" applyFill="0" applyAlignment="0" applyProtection="0"/>
    <xf numFmtId="168" fontId="77" fillId="0" borderId="51" applyNumberFormat="0" applyFill="0" applyAlignment="0" applyProtection="0"/>
    <xf numFmtId="169" fontId="77" fillId="0" borderId="51" applyNumberFormat="0" applyFill="0" applyAlignment="0" applyProtection="0"/>
    <xf numFmtId="168" fontId="77" fillId="0" borderId="51" applyNumberFormat="0" applyFill="0" applyAlignment="0" applyProtection="0"/>
    <xf numFmtId="0" fontId="30" fillId="0" borderId="51" applyNumberFormat="0" applyFill="0" applyAlignment="0" applyProtection="0"/>
    <xf numFmtId="0" fontId="8" fillId="0" borderId="52"/>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0" fillId="74" borderId="157" applyNumberFormat="0" applyFont="0" applyAlignment="0" applyProtection="0"/>
    <xf numFmtId="0" fontId="10" fillId="74" borderId="157" applyNumberFormat="0" applyFon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168" fontId="23"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168" fontId="23"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169" fontId="23"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168" fontId="23" fillId="64" borderId="156" applyNumberFormat="0" applyAlignment="0" applyProtection="0"/>
    <xf numFmtId="169" fontId="23" fillId="64" borderId="156" applyNumberFormat="0" applyAlignment="0" applyProtection="0"/>
    <xf numFmtId="168" fontId="23" fillId="64" borderId="156" applyNumberFormat="0" applyAlignment="0" applyProtection="0"/>
    <xf numFmtId="168" fontId="23" fillId="64" borderId="156" applyNumberFormat="0" applyAlignment="0" applyProtection="0"/>
    <xf numFmtId="169" fontId="23" fillId="64" borderId="156" applyNumberFormat="0" applyAlignment="0" applyProtection="0"/>
    <xf numFmtId="168" fontId="23" fillId="64" borderId="156" applyNumberFormat="0" applyAlignment="0" applyProtection="0"/>
    <xf numFmtId="168" fontId="23" fillId="64" borderId="156" applyNumberFormat="0" applyAlignment="0" applyProtection="0"/>
    <xf numFmtId="169" fontId="23" fillId="64" borderId="156" applyNumberFormat="0" applyAlignment="0" applyProtection="0"/>
    <xf numFmtId="168" fontId="23" fillId="64" borderId="156" applyNumberFormat="0" applyAlignment="0" applyProtection="0"/>
    <xf numFmtId="168" fontId="23" fillId="64" borderId="156" applyNumberFormat="0" applyAlignment="0" applyProtection="0"/>
    <xf numFmtId="169" fontId="23" fillId="64" borderId="156" applyNumberFormat="0" applyAlignment="0" applyProtection="0"/>
    <xf numFmtId="168" fontId="23" fillId="64" borderId="156" applyNumberFormat="0" applyAlignment="0" applyProtection="0"/>
    <xf numFmtId="0" fontId="21" fillId="64" borderId="156"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168" fontId="23"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168" fontId="23"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169" fontId="23"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168" fontId="23" fillId="64" borderId="142" applyNumberFormat="0" applyAlignment="0" applyProtection="0"/>
    <xf numFmtId="169" fontId="23" fillId="64" borderId="142" applyNumberFormat="0" applyAlignment="0" applyProtection="0"/>
    <xf numFmtId="168" fontId="23" fillId="64" borderId="142" applyNumberFormat="0" applyAlignment="0" applyProtection="0"/>
    <xf numFmtId="168" fontId="23" fillId="64" borderId="142" applyNumberFormat="0" applyAlignment="0" applyProtection="0"/>
    <xf numFmtId="169" fontId="23" fillId="64" borderId="142" applyNumberFormat="0" applyAlignment="0" applyProtection="0"/>
    <xf numFmtId="168" fontId="23" fillId="64" borderId="142" applyNumberFormat="0" applyAlignment="0" applyProtection="0"/>
    <xf numFmtId="168" fontId="23" fillId="64" borderId="142" applyNumberFormat="0" applyAlignment="0" applyProtection="0"/>
    <xf numFmtId="169" fontId="23" fillId="64" borderId="142" applyNumberFormat="0" applyAlignment="0" applyProtection="0"/>
    <xf numFmtId="168" fontId="23" fillId="64" borderId="142" applyNumberFormat="0" applyAlignment="0" applyProtection="0"/>
    <xf numFmtId="168" fontId="23" fillId="64" borderId="142" applyNumberFormat="0" applyAlignment="0" applyProtection="0"/>
    <xf numFmtId="169" fontId="23" fillId="64" borderId="142" applyNumberFormat="0" applyAlignment="0" applyProtection="0"/>
    <xf numFmtId="168" fontId="23" fillId="64" borderId="142" applyNumberFormat="0" applyAlignment="0" applyProtection="0"/>
    <xf numFmtId="0" fontId="21" fillId="64" borderId="142"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168" fontId="23"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168" fontId="23"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169" fontId="23"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168" fontId="23" fillId="64" borderId="125" applyNumberFormat="0" applyAlignment="0" applyProtection="0"/>
    <xf numFmtId="169" fontId="23" fillId="64" borderId="125" applyNumberFormat="0" applyAlignment="0" applyProtection="0"/>
    <xf numFmtId="168" fontId="23" fillId="64" borderId="125" applyNumberFormat="0" applyAlignment="0" applyProtection="0"/>
    <xf numFmtId="168" fontId="23" fillId="64" borderId="125" applyNumberFormat="0" applyAlignment="0" applyProtection="0"/>
    <xf numFmtId="169" fontId="23" fillId="64" borderId="125" applyNumberFormat="0" applyAlignment="0" applyProtection="0"/>
    <xf numFmtId="168" fontId="23" fillId="64" borderId="125" applyNumberFormat="0" applyAlignment="0" applyProtection="0"/>
    <xf numFmtId="168" fontId="23" fillId="64" borderId="125" applyNumberFormat="0" applyAlignment="0" applyProtection="0"/>
    <xf numFmtId="169" fontId="23" fillId="64" borderId="125" applyNumberFormat="0" applyAlignment="0" applyProtection="0"/>
    <xf numFmtId="168" fontId="23" fillId="64" borderId="125" applyNumberFormat="0" applyAlignment="0" applyProtection="0"/>
    <xf numFmtId="168" fontId="23" fillId="64" borderId="125" applyNumberFormat="0" applyAlignment="0" applyProtection="0"/>
    <xf numFmtId="169" fontId="23" fillId="64" borderId="125" applyNumberFormat="0" applyAlignment="0" applyProtection="0"/>
    <xf numFmtId="168" fontId="23" fillId="64" borderId="125" applyNumberFormat="0" applyAlignment="0" applyProtection="0"/>
    <xf numFmtId="0" fontId="21" fillId="64" borderId="125" applyNumberFormat="0" applyAlignment="0" applyProtection="0"/>
    <xf numFmtId="0" fontId="19" fillId="0" borderId="153" applyNumberFormat="0" applyAlignment="0">
      <alignment horizontal="right"/>
      <protection locked="0"/>
    </xf>
    <xf numFmtId="0" fontId="19" fillId="0" borderId="153" applyNumberFormat="0" applyAlignment="0">
      <alignment horizontal="right"/>
      <protection locked="0"/>
    </xf>
    <xf numFmtId="0" fontId="19" fillId="0" borderId="153" applyNumberFormat="0" applyAlignment="0">
      <alignment horizontal="right"/>
      <protection locked="0"/>
    </xf>
    <xf numFmtId="0" fontId="19" fillId="0" borderId="153" applyNumberFormat="0" applyAlignment="0">
      <alignment horizontal="right"/>
      <protection locked="0"/>
    </xf>
    <xf numFmtId="0" fontId="19" fillId="0" borderId="153" applyNumberFormat="0" applyAlignment="0">
      <alignment horizontal="right"/>
      <protection locked="0"/>
    </xf>
    <xf numFmtId="0" fontId="19" fillId="0" borderId="153" applyNumberFormat="0" applyAlignment="0">
      <alignment horizontal="right"/>
      <protection locked="0"/>
    </xf>
    <xf numFmtId="0" fontId="19" fillId="0" borderId="153" applyNumberFormat="0" applyAlignment="0">
      <alignment horizontal="right"/>
      <protection locked="0"/>
    </xf>
    <xf numFmtId="0" fontId="19" fillId="0" borderId="153" applyNumberFormat="0" applyAlignment="0">
      <alignment horizontal="right"/>
      <protection locked="0"/>
    </xf>
    <xf numFmtId="0" fontId="19" fillId="0" borderId="153" applyNumberFormat="0" applyAlignment="0">
      <alignment horizontal="right"/>
      <protection locked="0"/>
    </xf>
    <xf numFmtId="0" fontId="19" fillId="0" borderId="153" applyNumberFormat="0" applyAlignment="0">
      <alignment horizontal="right"/>
      <protection locked="0"/>
    </xf>
    <xf numFmtId="0" fontId="2" fillId="69" borderId="153" applyNumberFormat="0" applyFont="0" applyBorder="0" applyProtection="0">
      <alignment horizontal="center" vertical="center"/>
    </xf>
    <xf numFmtId="0" fontId="37" fillId="0" borderId="155">
      <alignment horizontal="left" vertical="center"/>
    </xf>
    <xf numFmtId="0" fontId="37" fillId="0" borderId="155">
      <alignment horizontal="left" vertical="center"/>
    </xf>
    <xf numFmtId="168" fontId="37" fillId="0" borderId="155">
      <alignment horizontal="left" vertical="center"/>
    </xf>
    <xf numFmtId="0" fontId="19" fillId="0" borderId="139" applyNumberFormat="0" applyAlignment="0">
      <alignment horizontal="right"/>
      <protection locked="0"/>
    </xf>
    <xf numFmtId="0" fontId="19" fillId="0" borderId="139" applyNumberFormat="0" applyAlignment="0">
      <alignment horizontal="right"/>
      <protection locked="0"/>
    </xf>
    <xf numFmtId="0" fontId="19" fillId="0" borderId="139" applyNumberFormat="0" applyAlignment="0">
      <alignment horizontal="right"/>
      <protection locked="0"/>
    </xf>
    <xf numFmtId="0" fontId="19" fillId="0" borderId="139" applyNumberFormat="0" applyAlignment="0">
      <alignment horizontal="right"/>
      <protection locked="0"/>
    </xf>
    <xf numFmtId="0" fontId="19" fillId="0" borderId="139" applyNumberFormat="0" applyAlignment="0">
      <alignment horizontal="right"/>
      <protection locked="0"/>
    </xf>
    <xf numFmtId="0" fontId="19" fillId="0" borderId="139" applyNumberFormat="0" applyAlignment="0">
      <alignment horizontal="right"/>
      <protection locked="0"/>
    </xf>
    <xf numFmtId="0" fontId="19" fillId="0" borderId="139" applyNumberFormat="0" applyAlignment="0">
      <alignment horizontal="right"/>
      <protection locked="0"/>
    </xf>
    <xf numFmtId="0" fontId="19" fillId="0" borderId="139" applyNumberFormat="0" applyAlignment="0">
      <alignment horizontal="right"/>
      <protection locked="0"/>
    </xf>
    <xf numFmtId="0" fontId="19" fillId="0" borderId="139" applyNumberFormat="0" applyAlignment="0">
      <alignment horizontal="right"/>
      <protection locked="0"/>
    </xf>
    <xf numFmtId="0" fontId="19" fillId="0" borderId="139" applyNumberFormat="0" applyAlignment="0">
      <alignment horizontal="right"/>
      <protection locked="0"/>
    </xf>
    <xf numFmtId="0" fontId="2" fillId="69" borderId="139" applyNumberFormat="0" applyFont="0" applyBorder="0" applyProtection="0">
      <alignment horizontal="center" vertical="center"/>
    </xf>
    <xf numFmtId="0" fontId="37" fillId="0" borderId="141">
      <alignment horizontal="left" vertical="center"/>
    </xf>
    <xf numFmtId="0" fontId="37" fillId="0" borderId="141">
      <alignment horizontal="left" vertical="center"/>
    </xf>
    <xf numFmtId="168" fontId="37" fillId="0" borderId="141">
      <alignment horizontal="left" vertical="center"/>
    </xf>
    <xf numFmtId="0" fontId="45" fillId="70" borderId="154" applyFont="0" applyBorder="0">
      <alignment horizontal="center" wrapText="1"/>
    </xf>
    <xf numFmtId="3" fontId="2" fillId="71" borderId="153" applyFont="0" applyProtection="0">
      <alignment horizontal="right" vertical="center"/>
    </xf>
    <xf numFmtId="9" fontId="2" fillId="71" borderId="153" applyFont="0" applyProtection="0">
      <alignment horizontal="right" vertical="center"/>
    </xf>
    <xf numFmtId="0" fontId="2" fillId="71" borderId="154" applyNumberFormat="0" applyFont="0" applyBorder="0" applyProtection="0">
      <alignment horizontal="left" vertical="center"/>
    </xf>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168" fontId="51"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168" fontId="51"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169" fontId="51"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5" fillId="70" borderId="140" applyFont="0" applyBorder="0">
      <alignment horizontal="center" wrapText="1"/>
    </xf>
    <xf numFmtId="3" fontId="2" fillId="71" borderId="139" applyFont="0" applyProtection="0">
      <alignment horizontal="right" vertical="center"/>
    </xf>
    <xf numFmtId="9" fontId="2" fillId="71" borderId="139" applyFont="0" applyProtection="0">
      <alignment horizontal="right" vertical="center"/>
    </xf>
    <xf numFmtId="0" fontId="2" fillId="71" borderId="140" applyNumberFormat="0" applyFont="0" applyBorder="0" applyProtection="0">
      <alignment horizontal="left" vertical="center"/>
    </xf>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56" applyNumberFormat="0" applyAlignment="0" applyProtection="0"/>
    <xf numFmtId="0" fontId="49" fillId="43" borderId="142" applyNumberFormat="0" applyAlignment="0" applyProtection="0"/>
    <xf numFmtId="0" fontId="49" fillId="43" borderId="156"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168" fontId="51"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168" fontId="51"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169" fontId="51"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168" fontId="51" fillId="43" borderId="156"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169" fontId="51" fillId="43" borderId="156"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168" fontId="51" fillId="43" borderId="156"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168" fontId="51" fillId="43" borderId="156"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169" fontId="51" fillId="43" borderId="156"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168" fontId="51" fillId="43" borderId="156"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168" fontId="51" fillId="43" borderId="156"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168" fontId="51" fillId="43" borderId="142" applyNumberFormat="0" applyAlignment="0" applyProtection="0"/>
    <xf numFmtId="169" fontId="51" fillId="43" borderId="142" applyNumberFormat="0" applyAlignment="0" applyProtection="0"/>
    <xf numFmtId="168" fontId="51" fillId="43" borderId="142" applyNumberFormat="0" applyAlignment="0" applyProtection="0"/>
    <xf numFmtId="168" fontId="51" fillId="43" borderId="142" applyNumberFormat="0" applyAlignment="0" applyProtection="0"/>
    <xf numFmtId="169" fontId="51" fillId="43" borderId="142" applyNumberFormat="0" applyAlignment="0" applyProtection="0"/>
    <xf numFmtId="168" fontId="51" fillId="43" borderId="142" applyNumberFormat="0" applyAlignment="0" applyProtection="0"/>
    <xf numFmtId="168" fontId="51" fillId="43" borderId="142" applyNumberFormat="0" applyAlignment="0" applyProtection="0"/>
    <xf numFmtId="169" fontId="51" fillId="43" borderId="142" applyNumberFormat="0" applyAlignment="0" applyProtection="0"/>
    <xf numFmtId="168" fontId="51" fillId="43" borderId="142" applyNumberFormat="0" applyAlignment="0" applyProtection="0"/>
    <xf numFmtId="168" fontId="51" fillId="43" borderId="142" applyNumberFormat="0" applyAlignment="0" applyProtection="0"/>
    <xf numFmtId="169" fontId="51" fillId="43" borderId="142" applyNumberFormat="0" applyAlignment="0" applyProtection="0"/>
    <xf numFmtId="168" fontId="51" fillId="43" borderId="142" applyNumberFormat="0" applyAlignment="0" applyProtection="0"/>
    <xf numFmtId="0" fontId="49" fillId="43" borderId="142" applyNumberFormat="0" applyAlignment="0" applyProtection="0"/>
    <xf numFmtId="3" fontId="2" fillId="72" borderId="139" applyFont="0">
      <alignment horizontal="right" vertical="center"/>
      <protection locked="0"/>
    </xf>
    <xf numFmtId="169" fontId="51" fillId="43" borderId="156" applyNumberFormat="0" applyAlignment="0" applyProtection="0"/>
    <xf numFmtId="168" fontId="51" fillId="43" borderId="156" applyNumberFormat="0" applyAlignment="0" applyProtection="0"/>
    <xf numFmtId="168" fontId="51" fillId="43" borderId="156" applyNumberFormat="0" applyAlignment="0" applyProtection="0"/>
    <xf numFmtId="169" fontId="51" fillId="43" borderId="156" applyNumberFormat="0" applyAlignment="0" applyProtection="0"/>
    <xf numFmtId="168" fontId="51" fillId="43" borderId="156" applyNumberFormat="0" applyAlignment="0" applyProtection="0"/>
    <xf numFmtId="0" fontId="49" fillId="43" borderId="156" applyNumberFormat="0" applyAlignment="0" applyProtection="0"/>
    <xf numFmtId="3" fontId="2" fillId="72" borderId="153" applyFont="0">
      <alignment horizontal="right" vertical="center"/>
      <protection locked="0"/>
    </xf>
    <xf numFmtId="0" fontId="19" fillId="0" borderId="118" applyNumberFormat="0" applyAlignment="0">
      <alignment horizontal="right"/>
      <protection locked="0"/>
    </xf>
    <xf numFmtId="0" fontId="19" fillId="0" borderId="118" applyNumberFormat="0" applyAlignment="0">
      <alignment horizontal="right"/>
      <protection locked="0"/>
    </xf>
    <xf numFmtId="0" fontId="19" fillId="0" borderId="118" applyNumberFormat="0" applyAlignment="0">
      <alignment horizontal="right"/>
      <protection locked="0"/>
    </xf>
    <xf numFmtId="0" fontId="19" fillId="0" borderId="118" applyNumberFormat="0" applyAlignment="0">
      <alignment horizontal="right"/>
      <protection locked="0"/>
    </xf>
    <xf numFmtId="0" fontId="19" fillId="0" borderId="118" applyNumberFormat="0" applyAlignment="0">
      <alignment horizontal="right"/>
      <protection locked="0"/>
    </xf>
    <xf numFmtId="0" fontId="19" fillId="0" borderId="118" applyNumberFormat="0" applyAlignment="0">
      <alignment horizontal="right"/>
      <protection locked="0"/>
    </xf>
    <xf numFmtId="0" fontId="19" fillId="0" borderId="118" applyNumberFormat="0" applyAlignment="0">
      <alignment horizontal="right"/>
      <protection locked="0"/>
    </xf>
    <xf numFmtId="0" fontId="19" fillId="0" borderId="118" applyNumberFormat="0" applyAlignment="0">
      <alignment horizontal="right"/>
      <protection locked="0"/>
    </xf>
    <xf numFmtId="0" fontId="19" fillId="0" borderId="118" applyNumberFormat="0" applyAlignment="0">
      <alignment horizontal="right"/>
      <protection locked="0"/>
    </xf>
    <xf numFmtId="0" fontId="19" fillId="0" borderId="118" applyNumberFormat="0" applyAlignment="0">
      <alignment horizontal="right"/>
      <protection locked="0"/>
    </xf>
    <xf numFmtId="0" fontId="2" fillId="69" borderId="118" applyNumberFormat="0" applyFont="0" applyBorder="0" applyProtection="0">
      <alignment horizontal="center" vertical="center"/>
    </xf>
    <xf numFmtId="0" fontId="37" fillId="0" borderId="121">
      <alignment horizontal="left" vertical="center"/>
    </xf>
    <xf numFmtId="0" fontId="37" fillId="0" borderId="121">
      <alignment horizontal="left" vertical="center"/>
    </xf>
    <xf numFmtId="168" fontId="37" fillId="0" borderId="121">
      <alignment horizontal="left" vertical="center"/>
    </xf>
    <xf numFmtId="0" fontId="45" fillId="70" borderId="120" applyFont="0" applyBorder="0">
      <alignment horizontal="center" wrapText="1"/>
    </xf>
    <xf numFmtId="3" fontId="2" fillId="71" borderId="118" applyFont="0" applyProtection="0">
      <alignment horizontal="right" vertical="center"/>
    </xf>
    <xf numFmtId="9" fontId="2" fillId="71" borderId="118" applyFont="0" applyProtection="0">
      <alignment horizontal="right" vertical="center"/>
    </xf>
    <xf numFmtId="0" fontId="2" fillId="71" borderId="120" applyNumberFormat="0" applyFont="0" applyBorder="0" applyProtection="0">
      <alignment horizontal="left" vertical="center"/>
    </xf>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168" fontId="51"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168" fontId="51"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169" fontId="51"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168" fontId="51" fillId="43" borderId="125" applyNumberFormat="0" applyAlignment="0" applyProtection="0"/>
    <xf numFmtId="169" fontId="51" fillId="43" borderId="125" applyNumberFormat="0" applyAlignment="0" applyProtection="0"/>
    <xf numFmtId="168" fontId="51" fillId="43" borderId="125" applyNumberFormat="0" applyAlignment="0" applyProtection="0"/>
    <xf numFmtId="168" fontId="51" fillId="43" borderId="125" applyNumberFormat="0" applyAlignment="0" applyProtection="0"/>
    <xf numFmtId="169" fontId="51" fillId="43" borderId="125" applyNumberFormat="0" applyAlignment="0" applyProtection="0"/>
    <xf numFmtId="168" fontId="51" fillId="43" borderId="125" applyNumberFormat="0" applyAlignment="0" applyProtection="0"/>
    <xf numFmtId="168" fontId="51" fillId="43" borderId="125" applyNumberFormat="0" applyAlignment="0" applyProtection="0"/>
    <xf numFmtId="169" fontId="51" fillId="43" borderId="125" applyNumberFormat="0" applyAlignment="0" applyProtection="0"/>
    <xf numFmtId="168" fontId="51" fillId="43" borderId="125" applyNumberFormat="0" applyAlignment="0" applyProtection="0"/>
    <xf numFmtId="168" fontId="51" fillId="43" borderId="125" applyNumberFormat="0" applyAlignment="0" applyProtection="0"/>
    <xf numFmtId="169" fontId="51" fillId="43" borderId="125" applyNumberFormat="0" applyAlignment="0" applyProtection="0"/>
    <xf numFmtId="168" fontId="51" fillId="43" borderId="125" applyNumberFormat="0" applyAlignment="0" applyProtection="0"/>
    <xf numFmtId="0" fontId="49" fillId="43" borderId="125" applyNumberFormat="0" applyAlignment="0" applyProtection="0"/>
    <xf numFmtId="3" fontId="2" fillId="72" borderId="118" applyFont="0">
      <alignment horizontal="right" vertical="center"/>
      <protection locked="0"/>
    </xf>
    <xf numFmtId="3" fontId="2" fillId="72" borderId="164" applyFont="0">
      <alignment horizontal="right" vertical="center"/>
      <protection locked="0"/>
    </xf>
    <xf numFmtId="3" fontId="2" fillId="72" borderId="146" applyFont="0">
      <alignment horizontal="right" vertical="center"/>
      <protection locked="0"/>
    </xf>
    <xf numFmtId="0" fontId="49" fillId="43" borderId="149" applyNumberFormat="0" applyAlignment="0" applyProtection="0"/>
    <xf numFmtId="168" fontId="51" fillId="43" borderId="149" applyNumberFormat="0" applyAlignment="0" applyProtection="0"/>
    <xf numFmtId="169" fontId="51" fillId="43" borderId="149" applyNumberFormat="0" applyAlignment="0" applyProtection="0"/>
    <xf numFmtId="168" fontId="51" fillId="43" borderId="149" applyNumberFormat="0" applyAlignment="0" applyProtection="0"/>
    <xf numFmtId="168" fontId="51" fillId="43" borderId="149" applyNumberFormat="0" applyAlignment="0" applyProtection="0"/>
    <xf numFmtId="169" fontId="51" fillId="43" borderId="149" applyNumberFormat="0" applyAlignment="0" applyProtection="0"/>
    <xf numFmtId="168" fontId="51" fillId="43" borderId="149" applyNumberFormat="0" applyAlignment="0" applyProtection="0"/>
    <xf numFmtId="168" fontId="51" fillId="43" borderId="149" applyNumberFormat="0" applyAlignment="0" applyProtection="0"/>
    <xf numFmtId="169" fontId="51" fillId="43" borderId="149" applyNumberFormat="0" applyAlignment="0" applyProtection="0"/>
    <xf numFmtId="168" fontId="51" fillId="43" borderId="149" applyNumberFormat="0" applyAlignment="0" applyProtection="0"/>
    <xf numFmtId="168" fontId="51" fillId="43" borderId="149" applyNumberFormat="0" applyAlignment="0" applyProtection="0"/>
    <xf numFmtId="169" fontId="51" fillId="43" borderId="149" applyNumberFormat="0" applyAlignment="0" applyProtection="0"/>
    <xf numFmtId="168" fontId="51"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169" fontId="51"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168" fontId="51"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168" fontId="51"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2" fillId="71" borderId="147" applyNumberFormat="0" applyFont="0" applyBorder="0" applyProtection="0">
      <alignment horizontal="left" vertical="center"/>
    </xf>
    <xf numFmtId="9" fontId="2" fillId="71" borderId="146" applyFont="0" applyProtection="0">
      <alignment horizontal="right" vertical="center"/>
    </xf>
    <xf numFmtId="3" fontId="2" fillId="71" borderId="146" applyFont="0" applyProtection="0">
      <alignment horizontal="right" vertical="center"/>
    </xf>
    <xf numFmtId="0" fontId="45" fillId="70" borderId="147" applyFont="0" applyBorder="0">
      <alignment horizontal="center" wrapText="1"/>
    </xf>
    <xf numFmtId="0" fontId="2" fillId="71" borderId="165" applyNumberFormat="0" applyFont="0" applyBorder="0" applyProtection="0">
      <alignment horizontal="left" vertical="center"/>
    </xf>
    <xf numFmtId="9" fontId="2" fillId="71" borderId="164" applyFont="0" applyProtection="0">
      <alignment horizontal="right" vertical="center"/>
    </xf>
    <xf numFmtId="3" fontId="2" fillId="71" borderId="164" applyFont="0" applyProtection="0">
      <alignment horizontal="right" vertical="center"/>
    </xf>
    <xf numFmtId="0" fontId="45" fillId="70" borderId="165" applyFont="0" applyBorder="0">
      <alignment horizontal="center" wrapText="1"/>
    </xf>
    <xf numFmtId="168" fontId="37" fillId="0" borderId="148">
      <alignment horizontal="left" vertical="center"/>
    </xf>
    <xf numFmtId="0" fontId="37" fillId="0" borderId="148">
      <alignment horizontal="left" vertical="center"/>
    </xf>
    <xf numFmtId="0" fontId="37" fillId="0" borderId="148">
      <alignment horizontal="left" vertical="center"/>
    </xf>
    <xf numFmtId="0" fontId="2" fillId="69" borderId="146" applyNumberFormat="0" applyFont="0" applyBorder="0" applyProtection="0">
      <alignment horizontal="center" vertical="center"/>
    </xf>
    <xf numFmtId="0" fontId="19" fillId="0" borderId="146" applyNumberFormat="0" applyAlignment="0">
      <alignment horizontal="right"/>
      <protection locked="0"/>
    </xf>
    <xf numFmtId="0" fontId="19" fillId="0" borderId="146" applyNumberFormat="0" applyAlignment="0">
      <alignment horizontal="right"/>
      <protection locked="0"/>
    </xf>
    <xf numFmtId="0" fontId="19" fillId="0" borderId="146" applyNumberFormat="0" applyAlignment="0">
      <alignment horizontal="right"/>
      <protection locked="0"/>
    </xf>
    <xf numFmtId="0" fontId="19" fillId="0" borderId="146" applyNumberFormat="0" applyAlignment="0">
      <alignment horizontal="right"/>
      <protection locked="0"/>
    </xf>
    <xf numFmtId="0" fontId="19" fillId="0" borderId="146" applyNumberFormat="0" applyAlignment="0">
      <alignment horizontal="right"/>
      <protection locked="0"/>
    </xf>
    <xf numFmtId="0" fontId="19" fillId="0" borderId="146" applyNumberFormat="0" applyAlignment="0">
      <alignment horizontal="right"/>
      <protection locked="0"/>
    </xf>
    <xf numFmtId="0" fontId="19" fillId="0" borderId="146" applyNumberFormat="0" applyAlignment="0">
      <alignment horizontal="right"/>
      <protection locked="0"/>
    </xf>
    <xf numFmtId="0" fontId="19" fillId="0" borderId="146" applyNumberFormat="0" applyAlignment="0">
      <alignment horizontal="right"/>
      <protection locked="0"/>
    </xf>
    <xf numFmtId="0" fontId="19" fillId="0" borderId="146" applyNumberFormat="0" applyAlignment="0">
      <alignment horizontal="right"/>
      <protection locked="0"/>
    </xf>
    <xf numFmtId="0" fontId="19" fillId="0" borderId="146" applyNumberFormat="0" applyAlignment="0">
      <alignment horizontal="right"/>
      <protection locked="0"/>
    </xf>
    <xf numFmtId="3" fontId="2" fillId="72" borderId="136" applyFont="0">
      <alignment horizontal="right" vertical="center"/>
      <protection locked="0"/>
    </xf>
    <xf numFmtId="168" fontId="37" fillId="0" borderId="166">
      <alignment horizontal="left" vertical="center"/>
    </xf>
    <xf numFmtId="0" fontId="37" fillId="0" borderId="166">
      <alignment horizontal="left" vertical="center"/>
    </xf>
    <xf numFmtId="0" fontId="37" fillId="0" borderId="166">
      <alignment horizontal="left" vertical="center"/>
    </xf>
    <xf numFmtId="0" fontId="2" fillId="69" borderId="164" applyNumberFormat="0" applyFont="0" applyBorder="0" applyProtection="0">
      <alignment horizontal="center" vertical="center"/>
    </xf>
    <xf numFmtId="0" fontId="19" fillId="0" borderId="164" applyNumberFormat="0" applyAlignment="0">
      <alignment horizontal="right"/>
      <protection locked="0"/>
    </xf>
    <xf numFmtId="0" fontId="19" fillId="0" borderId="164" applyNumberFormat="0" applyAlignment="0">
      <alignment horizontal="right"/>
      <protection locked="0"/>
    </xf>
    <xf numFmtId="0" fontId="19" fillId="0" borderId="164" applyNumberFormat="0" applyAlignment="0">
      <alignment horizontal="right"/>
      <protection locked="0"/>
    </xf>
    <xf numFmtId="0" fontId="19" fillId="0" borderId="164" applyNumberFormat="0" applyAlignment="0">
      <alignment horizontal="right"/>
      <protection locked="0"/>
    </xf>
    <xf numFmtId="0" fontId="19" fillId="0" borderId="164" applyNumberFormat="0" applyAlignment="0">
      <alignment horizontal="right"/>
      <protection locked="0"/>
    </xf>
    <xf numFmtId="0" fontId="19" fillId="0" borderId="164" applyNumberFormat="0" applyAlignment="0">
      <alignment horizontal="right"/>
      <protection locked="0"/>
    </xf>
    <xf numFmtId="0" fontId="19" fillId="0" borderId="164" applyNumberFormat="0" applyAlignment="0">
      <alignment horizontal="right"/>
      <protection locked="0"/>
    </xf>
    <xf numFmtId="0" fontId="19" fillId="0" borderId="164" applyNumberFormat="0" applyAlignment="0">
      <alignment horizontal="right"/>
      <protection locked="0"/>
    </xf>
    <xf numFmtId="0" fontId="19" fillId="0" borderId="164" applyNumberFormat="0" applyAlignment="0">
      <alignment horizontal="right"/>
      <protection locked="0"/>
    </xf>
    <xf numFmtId="0" fontId="19" fillId="0" borderId="164" applyNumberFormat="0" applyAlignment="0">
      <alignment horizontal="right"/>
      <protection locked="0"/>
    </xf>
    <xf numFmtId="0" fontId="2" fillId="71" borderId="137" applyNumberFormat="0" applyFont="0" applyBorder="0" applyProtection="0">
      <alignment horizontal="left" vertical="center"/>
    </xf>
    <xf numFmtId="9" fontId="2" fillId="71" borderId="136" applyFont="0" applyProtection="0">
      <alignment horizontal="right" vertical="center"/>
    </xf>
    <xf numFmtId="3" fontId="2" fillId="71" borderId="136" applyFont="0" applyProtection="0">
      <alignment horizontal="right" vertical="center"/>
    </xf>
    <xf numFmtId="0" fontId="45" fillId="70" borderId="137" applyFont="0" applyBorder="0">
      <alignment horizontal="center" wrapText="1"/>
    </xf>
    <xf numFmtId="168" fontId="37" fillId="0" borderId="138">
      <alignment horizontal="left" vertical="center"/>
    </xf>
    <xf numFmtId="0" fontId="37" fillId="0" borderId="138">
      <alignment horizontal="left" vertical="center"/>
    </xf>
    <xf numFmtId="0" fontId="37" fillId="0" borderId="138">
      <alignment horizontal="left" vertical="center"/>
    </xf>
    <xf numFmtId="0" fontId="2" fillId="69" borderId="136" applyNumberFormat="0" applyFont="0" applyBorder="0" applyProtection="0">
      <alignment horizontal="center" vertical="center"/>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21" fillId="64" borderId="149" applyNumberFormat="0" applyAlignment="0" applyProtection="0"/>
    <xf numFmtId="168" fontId="23" fillId="64" borderId="149" applyNumberFormat="0" applyAlignment="0" applyProtection="0"/>
    <xf numFmtId="169" fontId="23" fillId="64" borderId="149" applyNumberFormat="0" applyAlignment="0" applyProtection="0"/>
    <xf numFmtId="168" fontId="23" fillId="64" borderId="149" applyNumberFormat="0" applyAlignment="0" applyProtection="0"/>
    <xf numFmtId="168" fontId="23" fillId="64" borderId="149" applyNumberFormat="0" applyAlignment="0" applyProtection="0"/>
    <xf numFmtId="169" fontId="23" fillId="64" borderId="149" applyNumberFormat="0" applyAlignment="0" applyProtection="0"/>
    <xf numFmtId="168" fontId="23" fillId="64" borderId="149" applyNumberFormat="0" applyAlignment="0" applyProtection="0"/>
    <xf numFmtId="168" fontId="23" fillId="64" borderId="149" applyNumberFormat="0" applyAlignment="0" applyProtection="0"/>
    <xf numFmtId="169" fontId="23" fillId="64" borderId="149" applyNumberFormat="0" applyAlignment="0" applyProtection="0"/>
    <xf numFmtId="168" fontId="23" fillId="64" borderId="149" applyNumberFormat="0" applyAlignment="0" applyProtection="0"/>
    <xf numFmtId="168" fontId="23" fillId="64" borderId="149" applyNumberFormat="0" applyAlignment="0" applyProtection="0"/>
    <xf numFmtId="169" fontId="23" fillId="64" borderId="149" applyNumberFormat="0" applyAlignment="0" applyProtection="0"/>
    <xf numFmtId="168" fontId="23"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169" fontId="23"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168" fontId="23"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168" fontId="23"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2"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10" fillId="74" borderId="143" applyNumberFormat="0" applyFont="0" applyAlignment="0" applyProtection="0"/>
    <xf numFmtId="0" fontId="2"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2"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3" fontId="2" fillId="75" borderId="139" applyFont="0">
      <alignment horizontal="right" vertical="center"/>
      <protection locked="0"/>
    </xf>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168" fontId="68"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168" fontId="68"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169" fontId="68"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168" fontId="68" fillId="64" borderId="144" applyNumberFormat="0" applyAlignment="0" applyProtection="0"/>
    <xf numFmtId="169" fontId="68" fillId="64" borderId="144" applyNumberFormat="0" applyAlignment="0" applyProtection="0"/>
    <xf numFmtId="168" fontId="68" fillId="64" borderId="144" applyNumberFormat="0" applyAlignment="0" applyProtection="0"/>
    <xf numFmtId="168" fontId="68" fillId="64" borderId="144" applyNumberFormat="0" applyAlignment="0" applyProtection="0"/>
    <xf numFmtId="169" fontId="68" fillId="64" borderId="144" applyNumberFormat="0" applyAlignment="0" applyProtection="0"/>
    <xf numFmtId="168" fontId="68" fillId="64" borderId="144" applyNumberFormat="0" applyAlignment="0" applyProtection="0"/>
    <xf numFmtId="168" fontId="68" fillId="64" borderId="144" applyNumberFormat="0" applyAlignment="0" applyProtection="0"/>
    <xf numFmtId="169" fontId="68" fillId="64" borderId="144" applyNumberFormat="0" applyAlignment="0" applyProtection="0"/>
    <xf numFmtId="168" fontId="68" fillId="64" borderId="144" applyNumberFormat="0" applyAlignment="0" applyProtection="0"/>
    <xf numFmtId="168" fontId="68" fillId="64" borderId="144" applyNumberFormat="0" applyAlignment="0" applyProtection="0"/>
    <xf numFmtId="169" fontId="68" fillId="64" borderId="144" applyNumberFormat="0" applyAlignment="0" applyProtection="0"/>
    <xf numFmtId="168" fontId="68" fillId="64" borderId="144" applyNumberFormat="0" applyAlignment="0" applyProtection="0"/>
    <xf numFmtId="0" fontId="66" fillId="64" borderId="144" applyNumberForma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2"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10" fillId="74" borderId="126" applyNumberFormat="0" applyFont="0" applyAlignment="0" applyProtection="0"/>
    <xf numFmtId="0" fontId="2"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2"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3" fontId="2" fillId="75" borderId="118" applyFont="0">
      <alignment horizontal="right" vertical="center"/>
      <protection locked="0"/>
    </xf>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168" fontId="68"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168" fontId="68"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169" fontId="68"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168" fontId="68" fillId="64" borderId="127" applyNumberFormat="0" applyAlignment="0" applyProtection="0"/>
    <xf numFmtId="169" fontId="68" fillId="64" borderId="127" applyNumberFormat="0" applyAlignment="0" applyProtection="0"/>
    <xf numFmtId="168" fontId="68" fillId="64" borderId="127" applyNumberFormat="0" applyAlignment="0" applyProtection="0"/>
    <xf numFmtId="168" fontId="68" fillId="64" borderId="127" applyNumberFormat="0" applyAlignment="0" applyProtection="0"/>
    <xf numFmtId="169" fontId="68" fillId="64" borderId="127" applyNumberFormat="0" applyAlignment="0" applyProtection="0"/>
    <xf numFmtId="168" fontId="68" fillId="64" borderId="127" applyNumberFormat="0" applyAlignment="0" applyProtection="0"/>
    <xf numFmtId="168" fontId="68" fillId="64" borderId="127" applyNumberFormat="0" applyAlignment="0" applyProtection="0"/>
    <xf numFmtId="169" fontId="68" fillId="64" borderId="127" applyNumberFormat="0" applyAlignment="0" applyProtection="0"/>
    <xf numFmtId="168" fontId="68" fillId="64" borderId="127" applyNumberFormat="0" applyAlignment="0" applyProtection="0"/>
    <xf numFmtId="168" fontId="68" fillId="64" borderId="127" applyNumberFormat="0" applyAlignment="0" applyProtection="0"/>
    <xf numFmtId="169" fontId="68" fillId="64" borderId="127" applyNumberFormat="0" applyAlignment="0" applyProtection="0"/>
    <xf numFmtId="168" fontId="68" fillId="64" borderId="127" applyNumberFormat="0" applyAlignment="0" applyProtection="0"/>
    <xf numFmtId="0" fontId="66" fillId="64" borderId="127" applyNumberForma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2"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10" fillId="74" borderId="157" applyNumberFormat="0" applyFont="0" applyAlignment="0" applyProtection="0"/>
    <xf numFmtId="0" fontId="2"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2"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3" fontId="2" fillId="70" borderId="139" applyFont="0">
      <alignment horizontal="right" vertical="center"/>
    </xf>
    <xf numFmtId="188" fontId="2" fillId="70" borderId="139" applyFont="0">
      <alignment horizontal="right" vertical="center"/>
    </xf>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10" fillId="74" borderId="157" applyNumberFormat="0" applyFont="0" applyAlignment="0" applyProtection="0"/>
    <xf numFmtId="0" fontId="30" fillId="0" borderId="145" applyNumberFormat="0" applyFill="0" applyAlignment="0" applyProtection="0"/>
    <xf numFmtId="0" fontId="10" fillId="74" borderId="157" applyNumberFormat="0" applyFont="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168" fontId="77"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168" fontId="77"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169" fontId="77"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10" fillId="74" borderId="157" applyNumberFormat="0" applyFont="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3" fontId="2" fillId="70" borderId="118" applyFont="0">
      <alignment horizontal="right" vertical="center"/>
    </xf>
    <xf numFmtId="188" fontId="2" fillId="70" borderId="118" applyFont="0">
      <alignment horizontal="right" vertical="center"/>
    </xf>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10" fillId="74" borderId="157" applyNumberFormat="0" applyFont="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10" fillId="74" borderId="157" applyNumberFormat="0" applyFont="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10" fillId="74" borderId="157" applyNumberFormat="0" applyFont="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10" fillId="74" borderId="157" applyNumberFormat="0" applyFont="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2" fillId="74" borderId="157" applyNumberFormat="0" applyFont="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168" fontId="77" fillId="0" borderId="145" applyNumberFormat="0" applyFill="0" applyAlignment="0" applyProtection="0"/>
    <xf numFmtId="169" fontId="77" fillId="0" borderId="145" applyNumberFormat="0" applyFill="0" applyAlignment="0" applyProtection="0"/>
    <xf numFmtId="168" fontId="77" fillId="0" borderId="145" applyNumberFormat="0" applyFill="0" applyAlignment="0" applyProtection="0"/>
    <xf numFmtId="168" fontId="77" fillId="0" borderId="145" applyNumberFormat="0" applyFill="0" applyAlignment="0" applyProtection="0"/>
    <xf numFmtId="169" fontId="77" fillId="0" borderId="145" applyNumberFormat="0" applyFill="0" applyAlignment="0" applyProtection="0"/>
    <xf numFmtId="168" fontId="77" fillId="0" borderId="145" applyNumberFormat="0" applyFill="0" applyAlignment="0" applyProtection="0"/>
    <xf numFmtId="0" fontId="30" fillId="0" borderId="128" applyNumberFormat="0" applyFill="0" applyAlignment="0" applyProtection="0"/>
    <xf numFmtId="168" fontId="77" fillId="0" borderId="145"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168" fontId="77"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168" fontId="77"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169" fontId="77"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169" fontId="77" fillId="0" borderId="145"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168" fontId="77" fillId="0" borderId="145"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168" fontId="77" fillId="0" borderId="145"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169" fontId="77" fillId="0" borderId="145"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168" fontId="77" fillId="0" borderId="145"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45"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2" fillId="74" borderId="157" applyNumberFormat="0" applyFont="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168" fontId="77" fillId="0" borderId="128" applyNumberFormat="0" applyFill="0" applyAlignment="0" applyProtection="0"/>
    <xf numFmtId="169" fontId="77" fillId="0" borderId="128" applyNumberFormat="0" applyFill="0" applyAlignment="0" applyProtection="0"/>
    <xf numFmtId="168" fontId="77" fillId="0" borderId="128" applyNumberFormat="0" applyFill="0" applyAlignment="0" applyProtection="0"/>
    <xf numFmtId="168" fontId="77" fillId="0" borderId="128" applyNumberFormat="0" applyFill="0" applyAlignment="0" applyProtection="0"/>
    <xf numFmtId="169" fontId="77" fillId="0" borderId="128" applyNumberFormat="0" applyFill="0" applyAlignment="0" applyProtection="0"/>
    <xf numFmtId="168" fontId="77" fillId="0" borderId="128" applyNumberFormat="0" applyFill="0" applyAlignment="0" applyProtection="0"/>
    <xf numFmtId="168" fontId="77" fillId="0" borderId="128" applyNumberFormat="0" applyFill="0" applyAlignment="0" applyProtection="0"/>
    <xf numFmtId="169" fontId="77" fillId="0" borderId="128" applyNumberFormat="0" applyFill="0" applyAlignment="0" applyProtection="0"/>
    <xf numFmtId="168" fontId="77" fillId="0" borderId="128" applyNumberFormat="0" applyFill="0" applyAlignment="0" applyProtection="0"/>
    <xf numFmtId="168" fontId="77" fillId="0" borderId="128" applyNumberFormat="0" applyFill="0" applyAlignment="0" applyProtection="0"/>
    <xf numFmtId="169" fontId="77" fillId="0" borderId="128" applyNumberFormat="0" applyFill="0" applyAlignment="0" applyProtection="0"/>
    <xf numFmtId="168" fontId="77" fillId="0" borderId="128" applyNumberFormat="0" applyFill="0" applyAlignment="0" applyProtection="0"/>
    <xf numFmtId="0" fontId="30" fillId="0" borderId="128" applyNumberFormat="0" applyFill="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21" fillId="64" borderId="156" applyNumberFormat="0" applyAlignment="0" applyProtection="0"/>
    <xf numFmtId="0" fontId="30" fillId="0" borderId="135" applyNumberFormat="0" applyFill="0" applyAlignment="0" applyProtection="0"/>
    <xf numFmtId="168" fontId="77" fillId="0" borderId="135" applyNumberFormat="0" applyFill="0" applyAlignment="0" applyProtection="0"/>
    <xf numFmtId="169" fontId="77" fillId="0" borderId="135" applyNumberFormat="0" applyFill="0" applyAlignment="0" applyProtection="0"/>
    <xf numFmtId="168" fontId="77" fillId="0" borderId="135" applyNumberFormat="0" applyFill="0" applyAlignment="0" applyProtection="0"/>
    <xf numFmtId="168" fontId="77" fillId="0" borderId="135" applyNumberFormat="0" applyFill="0" applyAlignment="0" applyProtection="0"/>
    <xf numFmtId="169" fontId="77" fillId="0" borderId="135" applyNumberFormat="0" applyFill="0" applyAlignment="0" applyProtection="0"/>
    <xf numFmtId="168" fontId="77" fillId="0" borderId="135" applyNumberFormat="0" applyFill="0" applyAlignment="0" applyProtection="0"/>
    <xf numFmtId="168" fontId="77" fillId="0" borderId="135" applyNumberFormat="0" applyFill="0" applyAlignment="0" applyProtection="0"/>
    <xf numFmtId="169" fontId="77" fillId="0" borderId="135" applyNumberFormat="0" applyFill="0" applyAlignment="0" applyProtection="0"/>
    <xf numFmtId="168" fontId="77" fillId="0" borderId="135" applyNumberFormat="0" applyFill="0" applyAlignment="0" applyProtection="0"/>
    <xf numFmtId="168" fontId="77" fillId="0" borderId="135" applyNumberFormat="0" applyFill="0" applyAlignment="0" applyProtection="0"/>
    <xf numFmtId="169" fontId="77" fillId="0" borderId="135" applyNumberFormat="0" applyFill="0" applyAlignment="0" applyProtection="0"/>
    <xf numFmtId="168" fontId="77"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169" fontId="77"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168" fontId="77"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168" fontId="77"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188" fontId="2" fillId="70" borderId="130" applyFont="0">
      <alignment horizontal="right" vertical="center"/>
    </xf>
    <xf numFmtId="3" fontId="2" fillId="70" borderId="130" applyFont="0">
      <alignment horizontal="right" vertical="center"/>
    </xf>
    <xf numFmtId="0" fontId="66" fillId="64" borderId="134" applyNumberFormat="0" applyAlignment="0" applyProtection="0"/>
    <xf numFmtId="168" fontId="68" fillId="64" borderId="134" applyNumberFormat="0" applyAlignment="0" applyProtection="0"/>
    <xf numFmtId="169" fontId="68" fillId="64" borderId="134" applyNumberFormat="0" applyAlignment="0" applyProtection="0"/>
    <xf numFmtId="168" fontId="68" fillId="64" borderId="134" applyNumberFormat="0" applyAlignment="0" applyProtection="0"/>
    <xf numFmtId="168" fontId="68" fillId="64" borderId="134" applyNumberFormat="0" applyAlignment="0" applyProtection="0"/>
    <xf numFmtId="169" fontId="68" fillId="64" borderId="134" applyNumberFormat="0" applyAlignment="0" applyProtection="0"/>
    <xf numFmtId="168" fontId="68" fillId="64" borderId="134" applyNumberFormat="0" applyAlignment="0" applyProtection="0"/>
    <xf numFmtId="168" fontId="68" fillId="64" borderId="134" applyNumberFormat="0" applyAlignment="0" applyProtection="0"/>
    <xf numFmtId="169" fontId="68" fillId="64" borderId="134" applyNumberFormat="0" applyAlignment="0" applyProtection="0"/>
    <xf numFmtId="168" fontId="68" fillId="64" borderId="134" applyNumberFormat="0" applyAlignment="0" applyProtection="0"/>
    <xf numFmtId="168" fontId="68" fillId="64" borderId="134" applyNumberFormat="0" applyAlignment="0" applyProtection="0"/>
    <xf numFmtId="169" fontId="68" fillId="64" borderId="134" applyNumberFormat="0" applyAlignment="0" applyProtection="0"/>
    <xf numFmtId="168" fontId="68"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169" fontId="68"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168" fontId="68"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168" fontId="68"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3" fontId="2" fillId="75" borderId="130" applyFont="0">
      <alignment horizontal="right" vertical="center"/>
      <protection locked="0"/>
    </xf>
    <xf numFmtId="0" fontId="2" fillId="74" borderId="133" applyNumberFormat="0" applyFont="0" applyAlignment="0" applyProtection="0"/>
    <xf numFmtId="0" fontId="2" fillId="74" borderId="133" applyNumberFormat="0" applyFont="0" applyAlignment="0" applyProtection="0"/>
    <xf numFmtId="0" fontId="2" fillId="74" borderId="133" applyNumberFormat="0" applyFont="0" applyAlignment="0" applyProtection="0"/>
    <xf numFmtId="0" fontId="2" fillId="74" borderId="133" applyNumberFormat="0" applyFont="0" applyAlignment="0" applyProtection="0"/>
    <xf numFmtId="0" fontId="2" fillId="74" borderId="133" applyNumberFormat="0" applyFont="0" applyAlignment="0" applyProtection="0"/>
    <xf numFmtId="0" fontId="2" fillId="74" borderId="133" applyNumberFormat="0" applyFont="0" applyAlignment="0" applyProtection="0"/>
    <xf numFmtId="0" fontId="2" fillId="74" borderId="133" applyNumberFormat="0" applyFont="0" applyAlignment="0" applyProtection="0"/>
    <xf numFmtId="0" fontId="2" fillId="74" borderId="133" applyNumberFormat="0" applyFont="0" applyAlignment="0" applyProtection="0"/>
    <xf numFmtId="0" fontId="2" fillId="74" borderId="133" applyNumberFormat="0" applyFont="0" applyAlignment="0" applyProtection="0"/>
    <xf numFmtId="0" fontId="2" fillId="74" borderId="133" applyNumberFormat="0" applyFont="0" applyAlignment="0" applyProtection="0"/>
    <xf numFmtId="0" fontId="2" fillId="74" borderId="133" applyNumberFormat="0" applyFont="0" applyAlignment="0" applyProtection="0"/>
    <xf numFmtId="0" fontId="2" fillId="74" borderId="133" applyNumberFormat="0" applyFont="0" applyAlignment="0" applyProtection="0"/>
    <xf numFmtId="0" fontId="2" fillId="74" borderId="133" applyNumberFormat="0" applyFont="0" applyAlignment="0" applyProtection="0"/>
    <xf numFmtId="0" fontId="2" fillId="74" borderId="133" applyNumberFormat="0" applyFont="0" applyAlignment="0" applyProtection="0"/>
    <xf numFmtId="0" fontId="2" fillId="74" borderId="133" applyNumberFormat="0" applyFont="0" applyAlignment="0" applyProtection="0"/>
    <xf numFmtId="0" fontId="2" fillId="74" borderId="133" applyNumberFormat="0" applyFont="0" applyAlignment="0" applyProtection="0"/>
    <xf numFmtId="0" fontId="2"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2"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2" fillId="74" borderId="133" applyNumberFormat="0" applyFont="0" applyAlignment="0" applyProtection="0"/>
    <xf numFmtId="0" fontId="10" fillId="74" borderId="133" applyNumberFormat="0" applyFont="0" applyAlignment="0" applyProtection="0"/>
    <xf numFmtId="0" fontId="2" fillId="74" borderId="133" applyNumberFormat="0" applyFont="0" applyAlignment="0" applyProtection="0"/>
    <xf numFmtId="0" fontId="2"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2"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3" fontId="2" fillId="72" borderId="130" applyFont="0">
      <alignment horizontal="right" vertical="center"/>
      <protection locked="0"/>
    </xf>
    <xf numFmtId="0" fontId="49" fillId="43" borderId="132" applyNumberFormat="0" applyAlignment="0" applyProtection="0"/>
    <xf numFmtId="168" fontId="51" fillId="43" borderId="132" applyNumberFormat="0" applyAlignment="0" applyProtection="0"/>
    <xf numFmtId="169" fontId="51" fillId="43" borderId="132" applyNumberFormat="0" applyAlignment="0" applyProtection="0"/>
    <xf numFmtId="168" fontId="51" fillId="43" borderId="132" applyNumberFormat="0" applyAlignment="0" applyProtection="0"/>
    <xf numFmtId="168" fontId="51" fillId="43" borderId="132" applyNumberFormat="0" applyAlignment="0" applyProtection="0"/>
    <xf numFmtId="169" fontId="51" fillId="43" borderId="132" applyNumberFormat="0" applyAlignment="0" applyProtection="0"/>
    <xf numFmtId="168" fontId="51" fillId="43" borderId="132" applyNumberFormat="0" applyAlignment="0" applyProtection="0"/>
    <xf numFmtId="168" fontId="51" fillId="43" borderId="132" applyNumberFormat="0" applyAlignment="0" applyProtection="0"/>
    <xf numFmtId="169" fontId="51" fillId="43" borderId="132" applyNumberFormat="0" applyAlignment="0" applyProtection="0"/>
    <xf numFmtId="168" fontId="51" fillId="43" borderId="132" applyNumberFormat="0" applyAlignment="0" applyProtection="0"/>
    <xf numFmtId="168" fontId="51" fillId="43" borderId="132" applyNumberFormat="0" applyAlignment="0" applyProtection="0"/>
    <xf numFmtId="169" fontId="51" fillId="43" borderId="132" applyNumberFormat="0" applyAlignment="0" applyProtection="0"/>
    <xf numFmtId="168" fontId="51"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169" fontId="51"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168" fontId="51"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168" fontId="51"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2" fillId="71" borderId="131" applyNumberFormat="0" applyFont="0" applyBorder="0" applyProtection="0">
      <alignment horizontal="left" vertical="center"/>
    </xf>
    <xf numFmtId="9" fontId="2" fillId="71" borderId="130" applyFont="0" applyProtection="0">
      <alignment horizontal="right" vertical="center"/>
    </xf>
    <xf numFmtId="3" fontId="2" fillId="71" borderId="130" applyFont="0" applyProtection="0">
      <alignment horizontal="right" vertical="center"/>
    </xf>
    <xf numFmtId="0" fontId="45" fillId="70" borderId="131" applyFont="0" applyBorder="0">
      <alignment horizontal="center" wrapText="1"/>
    </xf>
    <xf numFmtId="168" fontId="37" fillId="0" borderId="129">
      <alignment horizontal="left" vertical="center"/>
    </xf>
    <xf numFmtId="0" fontId="37" fillId="0" borderId="129">
      <alignment horizontal="left" vertical="center"/>
    </xf>
    <xf numFmtId="0" fontId="37" fillId="0" borderId="129">
      <alignment horizontal="left" vertical="center"/>
    </xf>
    <xf numFmtId="0" fontId="2" fillId="69" borderId="130" applyNumberFormat="0" applyFont="0" applyBorder="0" applyProtection="0">
      <alignment horizontal="center" vertical="center"/>
    </xf>
    <xf numFmtId="0" fontId="19" fillId="0" borderId="130" applyNumberFormat="0" applyAlignment="0">
      <alignment horizontal="right"/>
      <protection locked="0"/>
    </xf>
    <xf numFmtId="0" fontId="19" fillId="0" borderId="130" applyNumberFormat="0" applyAlignment="0">
      <alignment horizontal="right"/>
      <protection locked="0"/>
    </xf>
    <xf numFmtId="0" fontId="19" fillId="0" borderId="130" applyNumberFormat="0" applyAlignment="0">
      <alignment horizontal="right"/>
      <protection locked="0"/>
    </xf>
    <xf numFmtId="0" fontId="19" fillId="0" borderId="130" applyNumberFormat="0" applyAlignment="0">
      <alignment horizontal="right"/>
      <protection locked="0"/>
    </xf>
    <xf numFmtId="0" fontId="19" fillId="0" borderId="130" applyNumberFormat="0" applyAlignment="0">
      <alignment horizontal="right"/>
      <protection locked="0"/>
    </xf>
    <xf numFmtId="0" fontId="19" fillId="0" borderId="130" applyNumberFormat="0" applyAlignment="0">
      <alignment horizontal="right"/>
      <protection locked="0"/>
    </xf>
    <xf numFmtId="0" fontId="19" fillId="0" borderId="130" applyNumberFormat="0" applyAlignment="0">
      <alignment horizontal="right"/>
      <protection locked="0"/>
    </xf>
    <xf numFmtId="0" fontId="19" fillId="0" borderId="130" applyNumberFormat="0" applyAlignment="0">
      <alignment horizontal="right"/>
      <protection locked="0"/>
    </xf>
    <xf numFmtId="0" fontId="19" fillId="0" borderId="130" applyNumberFormat="0" applyAlignment="0">
      <alignment horizontal="right"/>
      <protection locked="0"/>
    </xf>
    <xf numFmtId="0" fontId="19" fillId="0" borderId="130" applyNumberFormat="0" applyAlignment="0">
      <alignment horizontal="right"/>
      <protection locked="0"/>
    </xf>
    <xf numFmtId="0" fontId="21" fillId="64" borderId="132" applyNumberFormat="0" applyAlignment="0" applyProtection="0"/>
    <xf numFmtId="168" fontId="23" fillId="64" borderId="132" applyNumberFormat="0" applyAlignment="0" applyProtection="0"/>
    <xf numFmtId="169" fontId="23" fillId="64" borderId="132" applyNumberFormat="0" applyAlignment="0" applyProtection="0"/>
    <xf numFmtId="168" fontId="23" fillId="64" borderId="132" applyNumberFormat="0" applyAlignment="0" applyProtection="0"/>
    <xf numFmtId="168" fontId="23" fillId="64" borderId="132" applyNumberFormat="0" applyAlignment="0" applyProtection="0"/>
    <xf numFmtId="169" fontId="23" fillId="64" borderId="132" applyNumberFormat="0" applyAlignment="0" applyProtection="0"/>
    <xf numFmtId="168" fontId="23" fillId="64" borderId="132" applyNumberFormat="0" applyAlignment="0" applyProtection="0"/>
    <xf numFmtId="168" fontId="23" fillId="64" borderId="132" applyNumberFormat="0" applyAlignment="0" applyProtection="0"/>
    <xf numFmtId="169" fontId="23" fillId="64" borderId="132" applyNumberFormat="0" applyAlignment="0" applyProtection="0"/>
    <xf numFmtId="168" fontId="23" fillId="64" borderId="132" applyNumberFormat="0" applyAlignment="0" applyProtection="0"/>
    <xf numFmtId="168" fontId="23" fillId="64" borderId="132" applyNumberFormat="0" applyAlignment="0" applyProtection="0"/>
    <xf numFmtId="169" fontId="23" fillId="64" borderId="132" applyNumberFormat="0" applyAlignment="0" applyProtection="0"/>
    <xf numFmtId="168" fontId="23"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169" fontId="23"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168" fontId="23"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168" fontId="23"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169" fontId="9" fillId="37" borderId="0"/>
    <xf numFmtId="0" fontId="1" fillId="0" borderId="0"/>
    <xf numFmtId="3" fontId="2" fillId="75" borderId="136" applyFont="0">
      <alignment horizontal="right" vertical="center"/>
      <protection locked="0"/>
    </xf>
    <xf numFmtId="3" fontId="2" fillId="70" borderId="136" applyFont="0">
      <alignment horizontal="right" vertical="center"/>
    </xf>
    <xf numFmtId="188" fontId="2" fillId="70" borderId="136" applyFont="0">
      <alignment horizontal="right" vertical="center"/>
    </xf>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2"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2" fillId="74" borderId="150" applyNumberFormat="0" applyFont="0" applyAlignment="0" applyProtection="0"/>
    <xf numFmtId="0" fontId="2" fillId="74" borderId="150" applyNumberFormat="0" applyFont="0" applyAlignment="0" applyProtection="0"/>
    <xf numFmtId="0" fontId="10" fillId="74" borderId="150" applyNumberFormat="0" applyFont="0" applyAlignment="0" applyProtection="0"/>
    <xf numFmtId="0" fontId="2"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2"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2" fillId="74" borderId="150" applyNumberFormat="0" applyFont="0" applyAlignment="0" applyProtection="0"/>
    <xf numFmtId="0" fontId="2" fillId="74" borderId="150" applyNumberFormat="0" applyFont="0" applyAlignment="0" applyProtection="0"/>
    <xf numFmtId="0" fontId="2" fillId="74" borderId="150" applyNumberFormat="0" applyFont="0" applyAlignment="0" applyProtection="0"/>
    <xf numFmtId="0" fontId="2" fillId="74" borderId="150" applyNumberFormat="0" applyFont="0" applyAlignment="0" applyProtection="0"/>
    <xf numFmtId="0" fontId="2" fillId="74" borderId="150" applyNumberFormat="0" applyFont="0" applyAlignment="0" applyProtection="0"/>
    <xf numFmtId="0" fontId="2" fillId="74" borderId="150" applyNumberFormat="0" applyFont="0" applyAlignment="0" applyProtection="0"/>
    <xf numFmtId="0" fontId="2" fillId="74" borderId="150" applyNumberFormat="0" applyFont="0" applyAlignment="0" applyProtection="0"/>
    <xf numFmtId="0" fontId="2" fillId="74" borderId="150" applyNumberFormat="0" applyFont="0" applyAlignment="0" applyProtection="0"/>
    <xf numFmtId="0" fontId="2" fillId="74" borderId="150" applyNumberFormat="0" applyFont="0" applyAlignment="0" applyProtection="0"/>
    <xf numFmtId="0" fontId="2" fillId="74" borderId="150" applyNumberFormat="0" applyFont="0" applyAlignment="0" applyProtection="0"/>
    <xf numFmtId="0" fontId="2" fillId="74" borderId="150" applyNumberFormat="0" applyFont="0" applyAlignment="0" applyProtection="0"/>
    <xf numFmtId="0" fontId="2" fillId="74" borderId="150" applyNumberFormat="0" applyFont="0" applyAlignment="0" applyProtection="0"/>
    <xf numFmtId="0" fontId="2" fillId="74" borderId="150" applyNumberFormat="0" applyFont="0" applyAlignment="0" applyProtection="0"/>
    <xf numFmtId="0" fontId="2" fillId="74" borderId="150" applyNumberFormat="0" applyFont="0" applyAlignment="0" applyProtection="0"/>
    <xf numFmtId="0" fontId="2" fillId="74" borderId="150" applyNumberFormat="0" applyFont="0" applyAlignment="0" applyProtection="0"/>
    <xf numFmtId="0" fontId="2" fillId="74" borderId="150" applyNumberFormat="0" applyFont="0" applyAlignment="0" applyProtection="0"/>
    <xf numFmtId="0" fontId="49" fillId="43" borderId="156" applyNumberFormat="0" applyAlignment="0" applyProtection="0"/>
    <xf numFmtId="0" fontId="30" fillId="0" borderId="128" applyNumberFormat="0" applyFill="0" applyAlignment="0" applyProtection="0"/>
    <xf numFmtId="168" fontId="77" fillId="0" borderId="128" applyNumberFormat="0" applyFill="0" applyAlignment="0" applyProtection="0"/>
    <xf numFmtId="169" fontId="77" fillId="0" borderId="128" applyNumberFormat="0" applyFill="0" applyAlignment="0" applyProtection="0"/>
    <xf numFmtId="168" fontId="77" fillId="0" borderId="128" applyNumberFormat="0" applyFill="0" applyAlignment="0" applyProtection="0"/>
    <xf numFmtId="168" fontId="77" fillId="0" borderId="128" applyNumberFormat="0" applyFill="0" applyAlignment="0" applyProtection="0"/>
    <xf numFmtId="169" fontId="77" fillId="0" borderId="128" applyNumberFormat="0" applyFill="0" applyAlignment="0" applyProtection="0"/>
    <xf numFmtId="168" fontId="77" fillId="0" borderId="128" applyNumberFormat="0" applyFill="0" applyAlignment="0" applyProtection="0"/>
    <xf numFmtId="168" fontId="77" fillId="0" borderId="128" applyNumberFormat="0" applyFill="0" applyAlignment="0" applyProtection="0"/>
    <xf numFmtId="169" fontId="77" fillId="0" borderId="128" applyNumberFormat="0" applyFill="0" applyAlignment="0" applyProtection="0"/>
    <xf numFmtId="168" fontId="77" fillId="0" borderId="128" applyNumberFormat="0" applyFill="0" applyAlignment="0" applyProtection="0"/>
    <xf numFmtId="168" fontId="77" fillId="0" borderId="128" applyNumberFormat="0" applyFill="0" applyAlignment="0" applyProtection="0"/>
    <xf numFmtId="169" fontId="77" fillId="0" borderId="128" applyNumberFormat="0" applyFill="0" applyAlignment="0" applyProtection="0"/>
    <xf numFmtId="168" fontId="77"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169" fontId="77"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168" fontId="77"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168" fontId="77"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188" fontId="2" fillId="70" borderId="136" applyFont="0">
      <alignment horizontal="right" vertical="center"/>
    </xf>
    <xf numFmtId="3" fontId="2" fillId="70" borderId="136" applyFont="0">
      <alignment horizontal="right" vertical="center"/>
    </xf>
    <xf numFmtId="0" fontId="66" fillId="64" borderId="127" applyNumberFormat="0" applyAlignment="0" applyProtection="0"/>
    <xf numFmtId="168" fontId="68" fillId="64" borderId="127" applyNumberFormat="0" applyAlignment="0" applyProtection="0"/>
    <xf numFmtId="169" fontId="68" fillId="64" borderId="127" applyNumberFormat="0" applyAlignment="0" applyProtection="0"/>
    <xf numFmtId="168" fontId="68" fillId="64" borderId="127" applyNumberFormat="0" applyAlignment="0" applyProtection="0"/>
    <xf numFmtId="168" fontId="68" fillId="64" borderId="127" applyNumberFormat="0" applyAlignment="0" applyProtection="0"/>
    <xf numFmtId="169" fontId="68" fillId="64" borderId="127" applyNumberFormat="0" applyAlignment="0" applyProtection="0"/>
    <xf numFmtId="168" fontId="68" fillId="64" borderId="127" applyNumberFormat="0" applyAlignment="0" applyProtection="0"/>
    <xf numFmtId="168" fontId="68" fillId="64" borderId="127" applyNumberFormat="0" applyAlignment="0" applyProtection="0"/>
    <xf numFmtId="169" fontId="68" fillId="64" borderId="127" applyNumberFormat="0" applyAlignment="0" applyProtection="0"/>
    <xf numFmtId="168" fontId="68" fillId="64" borderId="127" applyNumberFormat="0" applyAlignment="0" applyProtection="0"/>
    <xf numFmtId="168" fontId="68" fillId="64" borderId="127" applyNumberFormat="0" applyAlignment="0" applyProtection="0"/>
    <xf numFmtId="169" fontId="68" fillId="64" borderId="127" applyNumberFormat="0" applyAlignment="0" applyProtection="0"/>
    <xf numFmtId="168" fontId="68"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169" fontId="68"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168" fontId="68"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168" fontId="68"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3" fontId="2" fillId="75" borderId="136" applyFont="0">
      <alignment horizontal="right" vertical="center"/>
      <protection locked="0"/>
    </xf>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2"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2" fillId="74" borderId="126" applyNumberFormat="0" applyFont="0" applyAlignment="0" applyProtection="0"/>
    <xf numFmtId="0" fontId="10"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2"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3" fontId="2" fillId="72" borderId="136" applyFont="0">
      <alignment horizontal="right" vertical="center"/>
      <protection locked="0"/>
    </xf>
    <xf numFmtId="0" fontId="49" fillId="43" borderId="125" applyNumberFormat="0" applyAlignment="0" applyProtection="0"/>
    <xf numFmtId="168" fontId="51" fillId="43" borderId="125" applyNumberFormat="0" applyAlignment="0" applyProtection="0"/>
    <xf numFmtId="169" fontId="51" fillId="43" borderId="125" applyNumberFormat="0" applyAlignment="0" applyProtection="0"/>
    <xf numFmtId="168" fontId="51" fillId="43" borderId="125" applyNumberFormat="0" applyAlignment="0" applyProtection="0"/>
    <xf numFmtId="168" fontId="51" fillId="43" borderId="125" applyNumberFormat="0" applyAlignment="0" applyProtection="0"/>
    <xf numFmtId="169" fontId="51" fillId="43" borderId="125" applyNumberFormat="0" applyAlignment="0" applyProtection="0"/>
    <xf numFmtId="168" fontId="51" fillId="43" borderId="125" applyNumberFormat="0" applyAlignment="0" applyProtection="0"/>
    <xf numFmtId="168" fontId="51" fillId="43" borderId="125" applyNumberFormat="0" applyAlignment="0" applyProtection="0"/>
    <xf numFmtId="169" fontId="51" fillId="43" borderId="125" applyNumberFormat="0" applyAlignment="0" applyProtection="0"/>
    <xf numFmtId="168" fontId="51" fillId="43" borderId="125" applyNumberFormat="0" applyAlignment="0" applyProtection="0"/>
    <xf numFmtId="168" fontId="51" fillId="43" borderId="125" applyNumberFormat="0" applyAlignment="0" applyProtection="0"/>
    <xf numFmtId="169" fontId="51" fillId="43" borderId="125" applyNumberFormat="0" applyAlignment="0" applyProtection="0"/>
    <xf numFmtId="168" fontId="51"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169" fontId="51"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168" fontId="51"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168" fontId="51"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2" fillId="71" borderId="137" applyNumberFormat="0" applyFont="0" applyBorder="0" applyProtection="0">
      <alignment horizontal="left" vertical="center"/>
    </xf>
    <xf numFmtId="9" fontId="2" fillId="71" borderId="136" applyFont="0" applyProtection="0">
      <alignment horizontal="right" vertical="center"/>
    </xf>
    <xf numFmtId="3" fontId="2" fillId="71" borderId="136" applyFont="0" applyProtection="0">
      <alignment horizontal="right" vertical="center"/>
    </xf>
    <xf numFmtId="0" fontId="45" fillId="70" borderId="137" applyFont="0" applyBorder="0">
      <alignment horizontal="center" wrapText="1"/>
    </xf>
    <xf numFmtId="168" fontId="37" fillId="0" borderId="138">
      <alignment horizontal="left" vertical="center"/>
    </xf>
    <xf numFmtId="0" fontId="37" fillId="0" borderId="138">
      <alignment horizontal="left" vertical="center"/>
    </xf>
    <xf numFmtId="0" fontId="37" fillId="0" borderId="138">
      <alignment horizontal="left" vertical="center"/>
    </xf>
    <xf numFmtId="0" fontId="2" fillId="69" borderId="136" applyNumberFormat="0" applyFont="0" applyBorder="0" applyProtection="0">
      <alignment horizontal="center" vertical="center"/>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21" fillId="64" borderId="125" applyNumberFormat="0" applyAlignment="0" applyProtection="0"/>
    <xf numFmtId="168" fontId="23" fillId="64" borderId="125" applyNumberFormat="0" applyAlignment="0" applyProtection="0"/>
    <xf numFmtId="169" fontId="23" fillId="64" borderId="125" applyNumberFormat="0" applyAlignment="0" applyProtection="0"/>
    <xf numFmtId="168" fontId="23" fillId="64" borderId="125" applyNumberFormat="0" applyAlignment="0" applyProtection="0"/>
    <xf numFmtId="168" fontId="23" fillId="64" borderId="125" applyNumberFormat="0" applyAlignment="0" applyProtection="0"/>
    <xf numFmtId="169" fontId="23" fillId="64" borderId="125" applyNumberFormat="0" applyAlignment="0" applyProtection="0"/>
    <xf numFmtId="168" fontId="23" fillId="64" borderId="125" applyNumberFormat="0" applyAlignment="0" applyProtection="0"/>
    <xf numFmtId="168" fontId="23" fillId="64" borderId="125" applyNumberFormat="0" applyAlignment="0" applyProtection="0"/>
    <xf numFmtId="169" fontId="23" fillId="64" borderId="125" applyNumberFormat="0" applyAlignment="0" applyProtection="0"/>
    <xf numFmtId="168" fontId="23" fillId="64" borderId="125" applyNumberFormat="0" applyAlignment="0" applyProtection="0"/>
    <xf numFmtId="168" fontId="23" fillId="64" borderId="125" applyNumberFormat="0" applyAlignment="0" applyProtection="0"/>
    <xf numFmtId="169" fontId="23" fillId="64" borderId="125" applyNumberFormat="0" applyAlignment="0" applyProtection="0"/>
    <xf numFmtId="168" fontId="23"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169" fontId="23"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168" fontId="23"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168" fontId="23"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49" applyNumberFormat="0" applyAlignment="0" applyProtection="0"/>
    <xf numFmtId="0" fontId="30" fillId="0" borderId="145" applyNumberFormat="0" applyFill="0" applyAlignment="0" applyProtection="0"/>
    <xf numFmtId="168" fontId="77" fillId="0" borderId="145" applyNumberFormat="0" applyFill="0" applyAlignment="0" applyProtection="0"/>
    <xf numFmtId="169" fontId="77" fillId="0" borderId="145" applyNumberFormat="0" applyFill="0" applyAlignment="0" applyProtection="0"/>
    <xf numFmtId="168" fontId="77" fillId="0" borderId="145" applyNumberFormat="0" applyFill="0" applyAlignment="0" applyProtection="0"/>
    <xf numFmtId="168" fontId="77" fillId="0" borderId="145" applyNumberFormat="0" applyFill="0" applyAlignment="0" applyProtection="0"/>
    <xf numFmtId="169" fontId="77" fillId="0" borderId="145" applyNumberFormat="0" applyFill="0" applyAlignment="0" applyProtection="0"/>
    <xf numFmtId="168" fontId="77" fillId="0" borderId="145" applyNumberFormat="0" applyFill="0" applyAlignment="0" applyProtection="0"/>
    <xf numFmtId="168" fontId="77" fillId="0" borderId="145" applyNumberFormat="0" applyFill="0" applyAlignment="0" applyProtection="0"/>
    <xf numFmtId="169" fontId="77" fillId="0" borderId="145" applyNumberFormat="0" applyFill="0" applyAlignment="0" applyProtection="0"/>
    <xf numFmtId="168" fontId="77" fillId="0" borderId="145" applyNumberFormat="0" applyFill="0" applyAlignment="0" applyProtection="0"/>
    <xf numFmtId="168" fontId="77" fillId="0" borderId="145" applyNumberFormat="0" applyFill="0" applyAlignment="0" applyProtection="0"/>
    <xf numFmtId="169" fontId="77" fillId="0" borderId="145" applyNumberFormat="0" applyFill="0" applyAlignment="0" applyProtection="0"/>
    <xf numFmtId="168" fontId="77"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169" fontId="77"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168" fontId="77"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168" fontId="77"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188" fontId="2" fillId="70" borderId="139" applyFont="0">
      <alignment horizontal="right" vertical="center"/>
    </xf>
    <xf numFmtId="3" fontId="2" fillId="70" borderId="139" applyFont="0">
      <alignment horizontal="right" vertical="center"/>
    </xf>
    <xf numFmtId="0" fontId="66" fillId="64" borderId="144" applyNumberFormat="0" applyAlignment="0" applyProtection="0"/>
    <xf numFmtId="168" fontId="68" fillId="64" borderId="144" applyNumberFormat="0" applyAlignment="0" applyProtection="0"/>
    <xf numFmtId="169" fontId="68" fillId="64" borderId="144" applyNumberFormat="0" applyAlignment="0" applyProtection="0"/>
    <xf numFmtId="168" fontId="68" fillId="64" borderId="144" applyNumberFormat="0" applyAlignment="0" applyProtection="0"/>
    <xf numFmtId="168" fontId="68" fillId="64" borderId="144" applyNumberFormat="0" applyAlignment="0" applyProtection="0"/>
    <xf numFmtId="169" fontId="68" fillId="64" borderId="144" applyNumberFormat="0" applyAlignment="0" applyProtection="0"/>
    <xf numFmtId="168" fontId="68" fillId="64" borderId="144" applyNumberFormat="0" applyAlignment="0" applyProtection="0"/>
    <xf numFmtId="168" fontId="68" fillId="64" borderId="144" applyNumberFormat="0" applyAlignment="0" applyProtection="0"/>
    <xf numFmtId="169" fontId="68" fillId="64" borderId="144" applyNumberFormat="0" applyAlignment="0" applyProtection="0"/>
    <xf numFmtId="168" fontId="68" fillId="64" borderId="144" applyNumberFormat="0" applyAlignment="0" applyProtection="0"/>
    <xf numFmtId="168" fontId="68" fillId="64" borderId="144" applyNumberFormat="0" applyAlignment="0" applyProtection="0"/>
    <xf numFmtId="169" fontId="68" fillId="64" borderId="144" applyNumberFormat="0" applyAlignment="0" applyProtection="0"/>
    <xf numFmtId="168" fontId="68"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169" fontId="68"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168" fontId="68"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168" fontId="68"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0" fontId="66" fillId="64" borderId="144" applyNumberFormat="0" applyAlignment="0" applyProtection="0"/>
    <xf numFmtId="3" fontId="2" fillId="75" borderId="139" applyFont="0">
      <alignment horizontal="right" vertical="center"/>
      <protection locked="0"/>
    </xf>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2"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2" fillId="74" borderId="143" applyNumberFormat="0" applyFont="0" applyAlignment="0" applyProtection="0"/>
    <xf numFmtId="0" fontId="10"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2"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0" fontId="10" fillId="74" borderId="143" applyNumberFormat="0" applyFont="0" applyAlignment="0" applyProtection="0"/>
    <xf numFmtId="3" fontId="2" fillId="72" borderId="139" applyFont="0">
      <alignment horizontal="right" vertical="center"/>
      <protection locked="0"/>
    </xf>
    <xf numFmtId="0" fontId="49" fillId="43" borderId="142" applyNumberFormat="0" applyAlignment="0" applyProtection="0"/>
    <xf numFmtId="168" fontId="51" fillId="43" borderId="142" applyNumberFormat="0" applyAlignment="0" applyProtection="0"/>
    <xf numFmtId="169" fontId="51" fillId="43" borderId="142" applyNumberFormat="0" applyAlignment="0" applyProtection="0"/>
    <xf numFmtId="168" fontId="51" fillId="43" borderId="142" applyNumberFormat="0" applyAlignment="0" applyProtection="0"/>
    <xf numFmtId="168" fontId="51" fillId="43" borderId="142" applyNumberFormat="0" applyAlignment="0" applyProtection="0"/>
    <xf numFmtId="169" fontId="51" fillId="43" borderId="142" applyNumberFormat="0" applyAlignment="0" applyProtection="0"/>
    <xf numFmtId="168" fontId="51" fillId="43" borderId="142" applyNumberFormat="0" applyAlignment="0" applyProtection="0"/>
    <xf numFmtId="168" fontId="51" fillId="43" borderId="142" applyNumberFormat="0" applyAlignment="0" applyProtection="0"/>
    <xf numFmtId="169" fontId="51" fillId="43" borderId="142" applyNumberFormat="0" applyAlignment="0" applyProtection="0"/>
    <xf numFmtId="168" fontId="51" fillId="43" borderId="142" applyNumberFormat="0" applyAlignment="0" applyProtection="0"/>
    <xf numFmtId="168" fontId="51" fillId="43" borderId="142" applyNumberFormat="0" applyAlignment="0" applyProtection="0"/>
    <xf numFmtId="169" fontId="51" fillId="43" borderId="142" applyNumberFormat="0" applyAlignment="0" applyProtection="0"/>
    <xf numFmtId="168" fontId="51"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169" fontId="51"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168" fontId="51"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168" fontId="51"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49" fillId="43" borderId="142" applyNumberFormat="0" applyAlignment="0" applyProtection="0"/>
    <xf numFmtId="0" fontId="2" fillId="71" borderId="140" applyNumberFormat="0" applyFont="0" applyBorder="0" applyProtection="0">
      <alignment horizontal="left" vertical="center"/>
    </xf>
    <xf numFmtId="9" fontId="2" fillId="71" borderId="139" applyFont="0" applyProtection="0">
      <alignment horizontal="right" vertical="center"/>
    </xf>
    <xf numFmtId="3" fontId="2" fillId="71" borderId="139" applyFont="0" applyProtection="0">
      <alignment horizontal="right" vertical="center"/>
    </xf>
    <xf numFmtId="0" fontId="45" fillId="70" borderId="140" applyFont="0" applyBorder="0">
      <alignment horizontal="center" wrapText="1"/>
    </xf>
    <xf numFmtId="168" fontId="37" fillId="0" borderId="141">
      <alignment horizontal="left" vertical="center"/>
    </xf>
    <xf numFmtId="0" fontId="37" fillId="0" borderId="141">
      <alignment horizontal="left" vertical="center"/>
    </xf>
    <xf numFmtId="0" fontId="37" fillId="0" borderId="141">
      <alignment horizontal="left" vertical="center"/>
    </xf>
    <xf numFmtId="0" fontId="2" fillId="69" borderId="139" applyNumberFormat="0" applyFont="0" applyBorder="0" applyProtection="0">
      <alignment horizontal="center" vertical="center"/>
    </xf>
    <xf numFmtId="0" fontId="19" fillId="0" borderId="139" applyNumberFormat="0" applyAlignment="0">
      <alignment horizontal="right"/>
      <protection locked="0"/>
    </xf>
    <xf numFmtId="0" fontId="19" fillId="0" borderId="139" applyNumberFormat="0" applyAlignment="0">
      <alignment horizontal="right"/>
      <protection locked="0"/>
    </xf>
    <xf numFmtId="0" fontId="19" fillId="0" borderId="139" applyNumberFormat="0" applyAlignment="0">
      <alignment horizontal="right"/>
      <protection locked="0"/>
    </xf>
    <xf numFmtId="0" fontId="19" fillId="0" borderId="139" applyNumberFormat="0" applyAlignment="0">
      <alignment horizontal="right"/>
      <protection locked="0"/>
    </xf>
    <xf numFmtId="0" fontId="19" fillId="0" borderId="139" applyNumberFormat="0" applyAlignment="0">
      <alignment horizontal="right"/>
      <protection locked="0"/>
    </xf>
    <xf numFmtId="0" fontId="19" fillId="0" borderId="139" applyNumberFormat="0" applyAlignment="0">
      <alignment horizontal="right"/>
      <protection locked="0"/>
    </xf>
    <xf numFmtId="0" fontId="19" fillId="0" borderId="139" applyNumberFormat="0" applyAlignment="0">
      <alignment horizontal="right"/>
      <protection locked="0"/>
    </xf>
    <xf numFmtId="0" fontId="19" fillId="0" borderId="139" applyNumberFormat="0" applyAlignment="0">
      <alignment horizontal="right"/>
      <protection locked="0"/>
    </xf>
    <xf numFmtId="0" fontId="19" fillId="0" borderId="139" applyNumberFormat="0" applyAlignment="0">
      <alignment horizontal="right"/>
      <protection locked="0"/>
    </xf>
    <xf numFmtId="0" fontId="19" fillId="0" borderId="139" applyNumberFormat="0" applyAlignment="0">
      <alignment horizontal="right"/>
      <protection locked="0"/>
    </xf>
    <xf numFmtId="0" fontId="21" fillId="64" borderId="142" applyNumberFormat="0" applyAlignment="0" applyProtection="0"/>
    <xf numFmtId="168" fontId="23" fillId="64" borderId="142" applyNumberFormat="0" applyAlignment="0" applyProtection="0"/>
    <xf numFmtId="169" fontId="23" fillId="64" borderId="142" applyNumberFormat="0" applyAlignment="0" applyProtection="0"/>
    <xf numFmtId="168" fontId="23" fillId="64" borderId="142" applyNumberFormat="0" applyAlignment="0" applyProtection="0"/>
    <xf numFmtId="168" fontId="23" fillId="64" borderId="142" applyNumberFormat="0" applyAlignment="0" applyProtection="0"/>
    <xf numFmtId="169" fontId="23" fillId="64" borderId="142" applyNumberFormat="0" applyAlignment="0" applyProtection="0"/>
    <xf numFmtId="168" fontId="23" fillId="64" borderId="142" applyNumberFormat="0" applyAlignment="0" applyProtection="0"/>
    <xf numFmtId="168" fontId="23" fillId="64" borderId="142" applyNumberFormat="0" applyAlignment="0" applyProtection="0"/>
    <xf numFmtId="169" fontId="23" fillId="64" borderId="142" applyNumberFormat="0" applyAlignment="0" applyProtection="0"/>
    <xf numFmtId="168" fontId="23" fillId="64" borderId="142" applyNumberFormat="0" applyAlignment="0" applyProtection="0"/>
    <xf numFmtId="168" fontId="23" fillId="64" borderId="142" applyNumberFormat="0" applyAlignment="0" applyProtection="0"/>
    <xf numFmtId="169" fontId="23" fillId="64" borderId="142" applyNumberFormat="0" applyAlignment="0" applyProtection="0"/>
    <xf numFmtId="168" fontId="23"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169" fontId="23"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168" fontId="23"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168" fontId="23"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1" fillId="64" borderId="142" applyNumberFormat="0" applyAlignment="0" applyProtection="0"/>
    <xf numFmtId="0" fontId="2" fillId="74" borderId="150" applyNumberFormat="0" applyFont="0" applyAlignment="0" applyProtection="0"/>
    <xf numFmtId="3" fontId="2" fillId="75" borderId="146" applyFont="0">
      <alignment horizontal="right" vertical="center"/>
      <protection locked="0"/>
    </xf>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168" fontId="68"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168" fontId="68"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169" fontId="68"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168" fontId="68" fillId="64" borderId="151" applyNumberFormat="0" applyAlignment="0" applyProtection="0"/>
    <xf numFmtId="169" fontId="68" fillId="64" borderId="151" applyNumberFormat="0" applyAlignment="0" applyProtection="0"/>
    <xf numFmtId="168" fontId="68" fillId="64" borderId="151" applyNumberFormat="0" applyAlignment="0" applyProtection="0"/>
    <xf numFmtId="168" fontId="68" fillId="64" borderId="151" applyNumberFormat="0" applyAlignment="0" applyProtection="0"/>
    <xf numFmtId="169" fontId="68" fillId="64" borderId="151" applyNumberFormat="0" applyAlignment="0" applyProtection="0"/>
    <xf numFmtId="168" fontId="68" fillId="64" borderId="151" applyNumberFormat="0" applyAlignment="0" applyProtection="0"/>
    <xf numFmtId="168" fontId="68" fillId="64" borderId="151" applyNumberFormat="0" applyAlignment="0" applyProtection="0"/>
    <xf numFmtId="169" fontId="68" fillId="64" borderId="151" applyNumberFormat="0" applyAlignment="0" applyProtection="0"/>
    <xf numFmtId="168" fontId="68" fillId="64" borderId="151" applyNumberFormat="0" applyAlignment="0" applyProtection="0"/>
    <xf numFmtId="168" fontId="68" fillId="64" borderId="151" applyNumberFormat="0" applyAlignment="0" applyProtection="0"/>
    <xf numFmtId="169" fontId="68" fillId="64" borderId="151" applyNumberFormat="0" applyAlignment="0" applyProtection="0"/>
    <xf numFmtId="168" fontId="68" fillId="64" borderId="151" applyNumberFormat="0" applyAlignment="0" applyProtection="0"/>
    <xf numFmtId="0" fontId="66" fillId="64" borderId="151" applyNumberFormat="0" applyAlignment="0" applyProtection="0"/>
    <xf numFmtId="3" fontId="2" fillId="70" borderId="146" applyFont="0">
      <alignment horizontal="right" vertical="center"/>
    </xf>
    <xf numFmtId="188" fontId="2" fillId="70" borderId="146" applyFont="0">
      <alignment horizontal="right" vertical="center"/>
    </xf>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168" fontId="77"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168" fontId="77"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169" fontId="77"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168" fontId="77" fillId="0" borderId="152" applyNumberFormat="0" applyFill="0" applyAlignment="0" applyProtection="0"/>
    <xf numFmtId="169" fontId="77" fillId="0" borderId="152" applyNumberFormat="0" applyFill="0" applyAlignment="0" applyProtection="0"/>
    <xf numFmtId="168" fontId="77" fillId="0" borderId="152" applyNumberFormat="0" applyFill="0" applyAlignment="0" applyProtection="0"/>
    <xf numFmtId="168" fontId="77" fillId="0" borderId="152" applyNumberFormat="0" applyFill="0" applyAlignment="0" applyProtection="0"/>
    <xf numFmtId="169" fontId="77" fillId="0" borderId="152" applyNumberFormat="0" applyFill="0" applyAlignment="0" applyProtection="0"/>
    <xf numFmtId="168" fontId="77" fillId="0" borderId="152" applyNumberFormat="0" applyFill="0" applyAlignment="0" applyProtection="0"/>
    <xf numFmtId="168" fontId="77" fillId="0" borderId="152" applyNumberFormat="0" applyFill="0" applyAlignment="0" applyProtection="0"/>
    <xf numFmtId="169" fontId="77" fillId="0" borderId="152" applyNumberFormat="0" applyFill="0" applyAlignment="0" applyProtection="0"/>
    <xf numFmtId="168" fontId="77" fillId="0" borderId="152" applyNumberFormat="0" applyFill="0" applyAlignment="0" applyProtection="0"/>
    <xf numFmtId="168" fontId="77" fillId="0" borderId="152" applyNumberFormat="0" applyFill="0" applyAlignment="0" applyProtection="0"/>
    <xf numFmtId="169" fontId="77" fillId="0" borderId="152" applyNumberFormat="0" applyFill="0" applyAlignment="0" applyProtection="0"/>
    <xf numFmtId="168" fontId="77"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168" fontId="77" fillId="0" borderId="152" applyNumberFormat="0" applyFill="0" applyAlignment="0" applyProtection="0"/>
    <xf numFmtId="169" fontId="77" fillId="0" borderId="152" applyNumberFormat="0" applyFill="0" applyAlignment="0" applyProtection="0"/>
    <xf numFmtId="168" fontId="77" fillId="0" borderId="152" applyNumberFormat="0" applyFill="0" applyAlignment="0" applyProtection="0"/>
    <xf numFmtId="168" fontId="77" fillId="0" borderId="152" applyNumberFormat="0" applyFill="0" applyAlignment="0" applyProtection="0"/>
    <xf numFmtId="169" fontId="77" fillId="0" borderId="152" applyNumberFormat="0" applyFill="0" applyAlignment="0" applyProtection="0"/>
    <xf numFmtId="168" fontId="77" fillId="0" borderId="152" applyNumberFormat="0" applyFill="0" applyAlignment="0" applyProtection="0"/>
    <xf numFmtId="168" fontId="77" fillId="0" borderId="152" applyNumberFormat="0" applyFill="0" applyAlignment="0" applyProtection="0"/>
    <xf numFmtId="169" fontId="77" fillId="0" borderId="152" applyNumberFormat="0" applyFill="0" applyAlignment="0" applyProtection="0"/>
    <xf numFmtId="168" fontId="77" fillId="0" borderId="152" applyNumberFormat="0" applyFill="0" applyAlignment="0" applyProtection="0"/>
    <xf numFmtId="168" fontId="77" fillId="0" borderId="152" applyNumberFormat="0" applyFill="0" applyAlignment="0" applyProtection="0"/>
    <xf numFmtId="169" fontId="77" fillId="0" borderId="152" applyNumberFormat="0" applyFill="0" applyAlignment="0" applyProtection="0"/>
    <xf numFmtId="168" fontId="77"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169" fontId="77"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168" fontId="77"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168" fontId="77"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0" fontId="30" fillId="0" borderId="152" applyNumberFormat="0" applyFill="0" applyAlignment="0" applyProtection="0"/>
    <xf numFmtId="188" fontId="2" fillId="70" borderId="146" applyFont="0">
      <alignment horizontal="right" vertical="center"/>
    </xf>
    <xf numFmtId="3" fontId="2" fillId="70" borderId="146" applyFont="0">
      <alignment horizontal="right" vertical="center"/>
    </xf>
    <xf numFmtId="0" fontId="66" fillId="64" borderId="151" applyNumberFormat="0" applyAlignment="0" applyProtection="0"/>
    <xf numFmtId="168" fontId="68" fillId="64" borderId="151" applyNumberFormat="0" applyAlignment="0" applyProtection="0"/>
    <xf numFmtId="169" fontId="68" fillId="64" borderId="151" applyNumberFormat="0" applyAlignment="0" applyProtection="0"/>
    <xf numFmtId="168" fontId="68" fillId="64" borderId="151" applyNumberFormat="0" applyAlignment="0" applyProtection="0"/>
    <xf numFmtId="168" fontId="68" fillId="64" borderId="151" applyNumberFormat="0" applyAlignment="0" applyProtection="0"/>
    <xf numFmtId="169" fontId="68" fillId="64" borderId="151" applyNumberFormat="0" applyAlignment="0" applyProtection="0"/>
    <xf numFmtId="168" fontId="68" fillId="64" borderId="151" applyNumberFormat="0" applyAlignment="0" applyProtection="0"/>
    <xf numFmtId="168" fontId="68" fillId="64" borderId="151" applyNumberFormat="0" applyAlignment="0" applyProtection="0"/>
    <xf numFmtId="169" fontId="68" fillId="64" borderId="151" applyNumberFormat="0" applyAlignment="0" applyProtection="0"/>
    <xf numFmtId="168" fontId="68" fillId="64" borderId="151" applyNumberFormat="0" applyAlignment="0" applyProtection="0"/>
    <xf numFmtId="168" fontId="68" fillId="64" borderId="151" applyNumberFormat="0" applyAlignment="0" applyProtection="0"/>
    <xf numFmtId="169" fontId="68" fillId="64" borderId="151" applyNumberFormat="0" applyAlignment="0" applyProtection="0"/>
    <xf numFmtId="168" fontId="68"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169" fontId="68"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168" fontId="68"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168" fontId="68"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0" fontId="66" fillId="64" borderId="151" applyNumberFormat="0" applyAlignment="0" applyProtection="0"/>
    <xf numFmtId="3" fontId="2" fillId="75" borderId="146" applyFont="0">
      <alignment horizontal="right" vertical="center"/>
      <protection locked="0"/>
    </xf>
    <xf numFmtId="0" fontId="2" fillId="74" borderId="150" applyNumberFormat="0" applyFont="0" applyAlignment="0" applyProtection="0"/>
    <xf numFmtId="0" fontId="2" fillId="74" borderId="150" applyNumberFormat="0" applyFont="0" applyAlignment="0" applyProtection="0"/>
    <xf numFmtId="0" fontId="2" fillId="74" borderId="150" applyNumberFormat="0" applyFont="0" applyAlignment="0" applyProtection="0"/>
    <xf numFmtId="0" fontId="2" fillId="74" borderId="150" applyNumberFormat="0" applyFont="0" applyAlignment="0" applyProtection="0"/>
    <xf numFmtId="0" fontId="2" fillId="74" borderId="150" applyNumberFormat="0" applyFont="0" applyAlignment="0" applyProtection="0"/>
    <xf numFmtId="0" fontId="2" fillId="74" borderId="150" applyNumberFormat="0" applyFont="0" applyAlignment="0" applyProtection="0"/>
    <xf numFmtId="0" fontId="2" fillId="74" borderId="150" applyNumberFormat="0" applyFont="0" applyAlignment="0" applyProtection="0"/>
    <xf numFmtId="0" fontId="2" fillId="74" borderId="150" applyNumberFormat="0" applyFont="0" applyAlignment="0" applyProtection="0"/>
    <xf numFmtId="0" fontId="2" fillId="74" borderId="150" applyNumberFormat="0" applyFont="0" applyAlignment="0" applyProtection="0"/>
    <xf numFmtId="0" fontId="2" fillId="74" borderId="150" applyNumberFormat="0" applyFont="0" applyAlignment="0" applyProtection="0"/>
    <xf numFmtId="0" fontId="2" fillId="74" borderId="150" applyNumberFormat="0" applyFont="0" applyAlignment="0" applyProtection="0"/>
    <xf numFmtId="0" fontId="2" fillId="74" borderId="150" applyNumberFormat="0" applyFont="0" applyAlignment="0" applyProtection="0"/>
    <xf numFmtId="0" fontId="2" fillId="74" borderId="150" applyNumberFormat="0" applyFont="0" applyAlignment="0" applyProtection="0"/>
    <xf numFmtId="0" fontId="2" fillId="74" borderId="150" applyNumberFormat="0" applyFont="0" applyAlignment="0" applyProtection="0"/>
    <xf numFmtId="0" fontId="2" fillId="74" borderId="150" applyNumberFormat="0" applyFont="0" applyAlignment="0" applyProtection="0"/>
    <xf numFmtId="0" fontId="2" fillId="74" borderId="150" applyNumberFormat="0" applyFont="0" applyAlignment="0" applyProtection="0"/>
    <xf numFmtId="0" fontId="2"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2"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2" fillId="74" borderId="150" applyNumberFormat="0" applyFont="0" applyAlignment="0" applyProtection="0"/>
    <xf numFmtId="0" fontId="10" fillId="74" borderId="150" applyNumberFormat="0" applyFont="0" applyAlignment="0" applyProtection="0"/>
    <xf numFmtId="0" fontId="2" fillId="74" borderId="150" applyNumberFormat="0" applyFont="0" applyAlignment="0" applyProtection="0"/>
    <xf numFmtId="0" fontId="2"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2"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0" fontId="10" fillId="74" borderId="150" applyNumberFormat="0" applyFont="0" applyAlignment="0" applyProtection="0"/>
    <xf numFmtId="3" fontId="2" fillId="72" borderId="146" applyFont="0">
      <alignment horizontal="right" vertical="center"/>
      <protection locked="0"/>
    </xf>
    <xf numFmtId="0" fontId="49" fillId="43" borderId="149" applyNumberFormat="0" applyAlignment="0" applyProtection="0"/>
    <xf numFmtId="168" fontId="51" fillId="43" borderId="149" applyNumberFormat="0" applyAlignment="0" applyProtection="0"/>
    <xf numFmtId="169" fontId="51" fillId="43" borderId="149" applyNumberFormat="0" applyAlignment="0" applyProtection="0"/>
    <xf numFmtId="168" fontId="51" fillId="43" borderId="149" applyNumberFormat="0" applyAlignment="0" applyProtection="0"/>
    <xf numFmtId="168" fontId="51" fillId="43" borderId="149" applyNumberFormat="0" applyAlignment="0" applyProtection="0"/>
    <xf numFmtId="169" fontId="51" fillId="43" borderId="149" applyNumberFormat="0" applyAlignment="0" applyProtection="0"/>
    <xf numFmtId="168" fontId="51" fillId="43" borderId="149" applyNumberFormat="0" applyAlignment="0" applyProtection="0"/>
    <xf numFmtId="168" fontId="51" fillId="43" borderId="149" applyNumberFormat="0" applyAlignment="0" applyProtection="0"/>
    <xf numFmtId="169" fontId="51" fillId="43" borderId="149" applyNumberFormat="0" applyAlignment="0" applyProtection="0"/>
    <xf numFmtId="168" fontId="51" fillId="43" borderId="149" applyNumberFormat="0" applyAlignment="0" applyProtection="0"/>
    <xf numFmtId="168" fontId="51" fillId="43" borderId="149" applyNumberFormat="0" applyAlignment="0" applyProtection="0"/>
    <xf numFmtId="169" fontId="51" fillId="43" borderId="149" applyNumberFormat="0" applyAlignment="0" applyProtection="0"/>
    <xf numFmtId="168" fontId="51"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169" fontId="51"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168" fontId="51"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168" fontId="51"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49" fillId="43" borderId="149" applyNumberFormat="0" applyAlignment="0" applyProtection="0"/>
    <xf numFmtId="0" fontId="2" fillId="71" borderId="147" applyNumberFormat="0" applyFont="0" applyBorder="0" applyProtection="0">
      <alignment horizontal="left" vertical="center"/>
    </xf>
    <xf numFmtId="9" fontId="2" fillId="71" borderId="146" applyFont="0" applyProtection="0">
      <alignment horizontal="right" vertical="center"/>
    </xf>
    <xf numFmtId="3" fontId="2" fillId="71" borderId="146" applyFont="0" applyProtection="0">
      <alignment horizontal="right" vertical="center"/>
    </xf>
    <xf numFmtId="0" fontId="45" fillId="70" borderId="147" applyFont="0" applyBorder="0">
      <alignment horizontal="center" wrapText="1"/>
    </xf>
    <xf numFmtId="168" fontId="37" fillId="0" borderId="148">
      <alignment horizontal="left" vertical="center"/>
    </xf>
    <xf numFmtId="0" fontId="37" fillId="0" borderId="148">
      <alignment horizontal="left" vertical="center"/>
    </xf>
    <xf numFmtId="0" fontId="37" fillId="0" borderId="148">
      <alignment horizontal="left" vertical="center"/>
    </xf>
    <xf numFmtId="0" fontId="2" fillId="69" borderId="146" applyNumberFormat="0" applyFont="0" applyBorder="0" applyProtection="0">
      <alignment horizontal="center" vertical="center"/>
    </xf>
    <xf numFmtId="0" fontId="19" fillId="0" borderId="146" applyNumberFormat="0" applyAlignment="0">
      <alignment horizontal="right"/>
      <protection locked="0"/>
    </xf>
    <xf numFmtId="0" fontId="19" fillId="0" borderId="146" applyNumberFormat="0" applyAlignment="0">
      <alignment horizontal="right"/>
      <protection locked="0"/>
    </xf>
    <xf numFmtId="0" fontId="19" fillId="0" borderId="146" applyNumberFormat="0" applyAlignment="0">
      <alignment horizontal="right"/>
      <protection locked="0"/>
    </xf>
    <xf numFmtId="0" fontId="19" fillId="0" borderId="146" applyNumberFormat="0" applyAlignment="0">
      <alignment horizontal="right"/>
      <protection locked="0"/>
    </xf>
    <xf numFmtId="0" fontId="19" fillId="0" borderId="146" applyNumberFormat="0" applyAlignment="0">
      <alignment horizontal="right"/>
      <protection locked="0"/>
    </xf>
    <xf numFmtId="0" fontId="19" fillId="0" borderId="146" applyNumberFormat="0" applyAlignment="0">
      <alignment horizontal="right"/>
      <protection locked="0"/>
    </xf>
    <xf numFmtId="0" fontId="19" fillId="0" borderId="146" applyNumberFormat="0" applyAlignment="0">
      <alignment horizontal="right"/>
      <protection locked="0"/>
    </xf>
    <xf numFmtId="0" fontId="19" fillId="0" borderId="146" applyNumberFormat="0" applyAlignment="0">
      <alignment horizontal="right"/>
      <protection locked="0"/>
    </xf>
    <xf numFmtId="0" fontId="19" fillId="0" borderId="146" applyNumberFormat="0" applyAlignment="0">
      <alignment horizontal="right"/>
      <protection locked="0"/>
    </xf>
    <xf numFmtId="0" fontId="19" fillId="0" borderId="146" applyNumberFormat="0" applyAlignment="0">
      <alignment horizontal="right"/>
      <protection locked="0"/>
    </xf>
    <xf numFmtId="0" fontId="21" fillId="64" borderId="149" applyNumberFormat="0" applyAlignment="0" applyProtection="0"/>
    <xf numFmtId="168" fontId="23" fillId="64" borderId="149" applyNumberFormat="0" applyAlignment="0" applyProtection="0"/>
    <xf numFmtId="169" fontId="23" fillId="64" borderId="149" applyNumberFormat="0" applyAlignment="0" applyProtection="0"/>
    <xf numFmtId="168" fontId="23" fillId="64" borderId="149" applyNumberFormat="0" applyAlignment="0" applyProtection="0"/>
    <xf numFmtId="168" fontId="23" fillId="64" borderId="149" applyNumberFormat="0" applyAlignment="0" applyProtection="0"/>
    <xf numFmtId="169" fontId="23" fillId="64" borderId="149" applyNumberFormat="0" applyAlignment="0" applyProtection="0"/>
    <xf numFmtId="168" fontId="23" fillId="64" borderId="149" applyNumberFormat="0" applyAlignment="0" applyProtection="0"/>
    <xf numFmtId="168" fontId="23" fillId="64" borderId="149" applyNumberFormat="0" applyAlignment="0" applyProtection="0"/>
    <xf numFmtId="169" fontId="23" fillId="64" borderId="149" applyNumberFormat="0" applyAlignment="0" applyProtection="0"/>
    <xf numFmtId="168" fontId="23" fillId="64" borderId="149" applyNumberFormat="0" applyAlignment="0" applyProtection="0"/>
    <xf numFmtId="168" fontId="23" fillId="64" borderId="149" applyNumberFormat="0" applyAlignment="0" applyProtection="0"/>
    <xf numFmtId="169" fontId="23" fillId="64" borderId="149" applyNumberFormat="0" applyAlignment="0" applyProtection="0"/>
    <xf numFmtId="168" fontId="23"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169" fontId="23"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168" fontId="23"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168" fontId="23"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1" fillId="64" borderId="149" applyNumberFormat="0" applyAlignment="0" applyProtection="0"/>
    <xf numFmtId="0" fontId="2" fillId="74" borderId="157" applyNumberFormat="0" applyFont="0" applyAlignment="0" applyProtection="0"/>
    <xf numFmtId="3" fontId="2" fillId="75" borderId="153" applyFont="0">
      <alignment horizontal="right" vertical="center"/>
      <protection locked="0"/>
    </xf>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168" fontId="68"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168" fontId="68"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169" fontId="68"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0" fontId="66" fillId="64" borderId="158" applyNumberFormat="0" applyAlignment="0" applyProtection="0"/>
    <xf numFmtId="168" fontId="68" fillId="64" borderId="158" applyNumberFormat="0" applyAlignment="0" applyProtection="0"/>
    <xf numFmtId="169" fontId="68" fillId="64" borderId="158" applyNumberFormat="0" applyAlignment="0" applyProtection="0"/>
    <xf numFmtId="168" fontId="68" fillId="64" borderId="158" applyNumberFormat="0" applyAlignment="0" applyProtection="0"/>
    <xf numFmtId="168" fontId="68" fillId="64" borderId="158" applyNumberFormat="0" applyAlignment="0" applyProtection="0"/>
    <xf numFmtId="169" fontId="68" fillId="64" borderId="158" applyNumberFormat="0" applyAlignment="0" applyProtection="0"/>
    <xf numFmtId="168" fontId="68" fillId="64" borderId="158" applyNumberFormat="0" applyAlignment="0" applyProtection="0"/>
    <xf numFmtId="168" fontId="68" fillId="64" borderId="158" applyNumberFormat="0" applyAlignment="0" applyProtection="0"/>
    <xf numFmtId="169" fontId="68" fillId="64" borderId="158" applyNumberFormat="0" applyAlignment="0" applyProtection="0"/>
    <xf numFmtId="168" fontId="68" fillId="64" borderId="158" applyNumberFormat="0" applyAlignment="0" applyProtection="0"/>
    <xf numFmtId="168" fontId="68" fillId="64" borderId="158" applyNumberFormat="0" applyAlignment="0" applyProtection="0"/>
    <xf numFmtId="169" fontId="68" fillId="64" borderId="158" applyNumberFormat="0" applyAlignment="0" applyProtection="0"/>
    <xf numFmtId="168" fontId="68" fillId="64" borderId="158" applyNumberFormat="0" applyAlignment="0" applyProtection="0"/>
    <xf numFmtId="0" fontId="66" fillId="64" borderId="158" applyNumberFormat="0" applyAlignment="0" applyProtection="0"/>
    <xf numFmtId="3" fontId="2" fillId="70" borderId="153" applyFont="0">
      <alignment horizontal="right" vertical="center"/>
    </xf>
    <xf numFmtId="188" fontId="2" fillId="70" borderId="153" applyFont="0">
      <alignment horizontal="right" vertical="center"/>
    </xf>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168" fontId="77"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168" fontId="77"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169" fontId="77"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0" fontId="30" fillId="0" borderId="159" applyNumberFormat="0" applyFill="0" applyAlignment="0" applyProtection="0"/>
    <xf numFmtId="168" fontId="77" fillId="0" borderId="159" applyNumberFormat="0" applyFill="0" applyAlignment="0" applyProtection="0"/>
    <xf numFmtId="169" fontId="77" fillId="0" borderId="159" applyNumberFormat="0" applyFill="0" applyAlignment="0" applyProtection="0"/>
    <xf numFmtId="168" fontId="77" fillId="0" borderId="159" applyNumberFormat="0" applyFill="0" applyAlignment="0" applyProtection="0"/>
    <xf numFmtId="168" fontId="77" fillId="0" borderId="159" applyNumberFormat="0" applyFill="0" applyAlignment="0" applyProtection="0"/>
    <xf numFmtId="169" fontId="77" fillId="0" borderId="159" applyNumberFormat="0" applyFill="0" applyAlignment="0" applyProtection="0"/>
    <xf numFmtId="168" fontId="77" fillId="0" borderId="159" applyNumberFormat="0" applyFill="0" applyAlignment="0" applyProtection="0"/>
    <xf numFmtId="168" fontId="77" fillId="0" borderId="159" applyNumberFormat="0" applyFill="0" applyAlignment="0" applyProtection="0"/>
    <xf numFmtId="169" fontId="77" fillId="0" borderId="159" applyNumberFormat="0" applyFill="0" applyAlignment="0" applyProtection="0"/>
    <xf numFmtId="168" fontId="77" fillId="0" borderId="159" applyNumberFormat="0" applyFill="0" applyAlignment="0" applyProtection="0"/>
    <xf numFmtId="168" fontId="77" fillId="0" borderId="159" applyNumberFormat="0" applyFill="0" applyAlignment="0" applyProtection="0"/>
    <xf numFmtId="169" fontId="77" fillId="0" borderId="159" applyNumberFormat="0" applyFill="0" applyAlignment="0" applyProtection="0"/>
    <xf numFmtId="168" fontId="77" fillId="0" borderId="159" applyNumberFormat="0" applyFill="0" applyAlignment="0" applyProtection="0"/>
    <xf numFmtId="0" fontId="30" fillId="0" borderId="159" applyNumberFormat="0" applyFill="0" applyAlignment="0" applyProtection="0"/>
    <xf numFmtId="0" fontId="30" fillId="0" borderId="163" applyNumberFormat="0" applyFill="0" applyAlignment="0" applyProtection="0"/>
    <xf numFmtId="168" fontId="77" fillId="0" borderId="163" applyNumberFormat="0" applyFill="0" applyAlignment="0" applyProtection="0"/>
    <xf numFmtId="169" fontId="77" fillId="0" borderId="163" applyNumberFormat="0" applyFill="0" applyAlignment="0" applyProtection="0"/>
    <xf numFmtId="168" fontId="77" fillId="0" borderId="163" applyNumberFormat="0" applyFill="0" applyAlignment="0" applyProtection="0"/>
    <xf numFmtId="168" fontId="77" fillId="0" borderId="163" applyNumberFormat="0" applyFill="0" applyAlignment="0" applyProtection="0"/>
    <xf numFmtId="169" fontId="77" fillId="0" borderId="163" applyNumberFormat="0" applyFill="0" applyAlignment="0" applyProtection="0"/>
    <xf numFmtId="168" fontId="77" fillId="0" borderId="163" applyNumberFormat="0" applyFill="0" applyAlignment="0" applyProtection="0"/>
    <xf numFmtId="168" fontId="77" fillId="0" borderId="163" applyNumberFormat="0" applyFill="0" applyAlignment="0" applyProtection="0"/>
    <xf numFmtId="169" fontId="77" fillId="0" borderId="163" applyNumberFormat="0" applyFill="0" applyAlignment="0" applyProtection="0"/>
    <xf numFmtId="168" fontId="77" fillId="0" borderId="163" applyNumberFormat="0" applyFill="0" applyAlignment="0" applyProtection="0"/>
    <xf numFmtId="168" fontId="77" fillId="0" borderId="163" applyNumberFormat="0" applyFill="0" applyAlignment="0" applyProtection="0"/>
    <xf numFmtId="169" fontId="77" fillId="0" borderId="163" applyNumberFormat="0" applyFill="0" applyAlignment="0" applyProtection="0"/>
    <xf numFmtId="168" fontId="77"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169" fontId="77"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168" fontId="77"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168" fontId="77"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0" fontId="30" fillId="0" borderId="163" applyNumberFormat="0" applyFill="0" applyAlignment="0" applyProtection="0"/>
    <xf numFmtId="188" fontId="2" fillId="70" borderId="153" applyFont="0">
      <alignment horizontal="right" vertical="center"/>
    </xf>
    <xf numFmtId="3" fontId="2" fillId="70" borderId="153" applyFont="0">
      <alignment horizontal="right" vertical="center"/>
    </xf>
    <xf numFmtId="0" fontId="66" fillId="64" borderId="162" applyNumberFormat="0" applyAlignment="0" applyProtection="0"/>
    <xf numFmtId="168" fontId="68" fillId="64" borderId="162" applyNumberFormat="0" applyAlignment="0" applyProtection="0"/>
    <xf numFmtId="169" fontId="68" fillId="64" borderId="162" applyNumberFormat="0" applyAlignment="0" applyProtection="0"/>
    <xf numFmtId="168" fontId="68" fillId="64" borderId="162" applyNumberFormat="0" applyAlignment="0" applyProtection="0"/>
    <xf numFmtId="168" fontId="68" fillId="64" borderId="162" applyNumberFormat="0" applyAlignment="0" applyProtection="0"/>
    <xf numFmtId="169" fontId="68" fillId="64" borderId="162" applyNumberFormat="0" applyAlignment="0" applyProtection="0"/>
    <xf numFmtId="168" fontId="68" fillId="64" borderId="162" applyNumberFormat="0" applyAlignment="0" applyProtection="0"/>
    <xf numFmtId="168" fontId="68" fillId="64" borderId="162" applyNumberFormat="0" applyAlignment="0" applyProtection="0"/>
    <xf numFmtId="169" fontId="68" fillId="64" borderId="162" applyNumberFormat="0" applyAlignment="0" applyProtection="0"/>
    <xf numFmtId="168" fontId="68" fillId="64" borderId="162" applyNumberFormat="0" applyAlignment="0" applyProtection="0"/>
    <xf numFmtId="168" fontId="68" fillId="64" borderId="162" applyNumberFormat="0" applyAlignment="0" applyProtection="0"/>
    <xf numFmtId="169" fontId="68" fillId="64" borderId="162" applyNumberFormat="0" applyAlignment="0" applyProtection="0"/>
    <xf numFmtId="168" fontId="68"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169" fontId="68"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168" fontId="68"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168" fontId="68"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0" fontId="66" fillId="64" borderId="162" applyNumberFormat="0" applyAlignment="0" applyProtection="0"/>
    <xf numFmtId="3" fontId="2" fillId="75" borderId="153" applyFont="0">
      <alignment horizontal="right" vertical="center"/>
      <protection locked="0"/>
    </xf>
    <xf numFmtId="0" fontId="2" fillId="74" borderId="161" applyNumberFormat="0" applyFont="0" applyAlignment="0" applyProtection="0"/>
    <xf numFmtId="0" fontId="2" fillId="74" borderId="161" applyNumberFormat="0" applyFont="0" applyAlignment="0" applyProtection="0"/>
    <xf numFmtId="0" fontId="2" fillId="74" borderId="161" applyNumberFormat="0" applyFont="0" applyAlignment="0" applyProtection="0"/>
    <xf numFmtId="0" fontId="2" fillId="74" borderId="161" applyNumberFormat="0" applyFont="0" applyAlignment="0" applyProtection="0"/>
    <xf numFmtId="0" fontId="2" fillId="74" borderId="161" applyNumberFormat="0" applyFont="0" applyAlignment="0" applyProtection="0"/>
    <xf numFmtId="0" fontId="2" fillId="74" borderId="161" applyNumberFormat="0" applyFont="0" applyAlignment="0" applyProtection="0"/>
    <xf numFmtId="0" fontId="2" fillId="74" borderId="161" applyNumberFormat="0" applyFont="0" applyAlignment="0" applyProtection="0"/>
    <xf numFmtId="0" fontId="2" fillId="74" borderId="161" applyNumberFormat="0" applyFont="0" applyAlignment="0" applyProtection="0"/>
    <xf numFmtId="0" fontId="2" fillId="74" borderId="161" applyNumberFormat="0" applyFont="0" applyAlignment="0" applyProtection="0"/>
    <xf numFmtId="0" fontId="2" fillId="74" borderId="161" applyNumberFormat="0" applyFont="0" applyAlignment="0" applyProtection="0"/>
    <xf numFmtId="0" fontId="2" fillId="74" borderId="161" applyNumberFormat="0" applyFont="0" applyAlignment="0" applyProtection="0"/>
    <xf numFmtId="0" fontId="2" fillId="74" borderId="161" applyNumberFormat="0" applyFont="0" applyAlignment="0" applyProtection="0"/>
    <xf numFmtId="0" fontId="2" fillId="74" borderId="161" applyNumberFormat="0" applyFont="0" applyAlignment="0" applyProtection="0"/>
    <xf numFmtId="0" fontId="2" fillId="74" borderId="161" applyNumberFormat="0" applyFont="0" applyAlignment="0" applyProtection="0"/>
    <xf numFmtId="0" fontId="2" fillId="74" borderId="161" applyNumberFormat="0" applyFont="0" applyAlignment="0" applyProtection="0"/>
    <xf numFmtId="0" fontId="2" fillId="74" borderId="161" applyNumberFormat="0" applyFont="0" applyAlignment="0" applyProtection="0"/>
    <xf numFmtId="0" fontId="2"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2"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2" fillId="74" borderId="161" applyNumberFormat="0" applyFont="0" applyAlignment="0" applyProtection="0"/>
    <xf numFmtId="0" fontId="10" fillId="74" borderId="161" applyNumberFormat="0" applyFont="0" applyAlignment="0" applyProtection="0"/>
    <xf numFmtId="0" fontId="2" fillId="74" borderId="161" applyNumberFormat="0" applyFont="0" applyAlignment="0" applyProtection="0"/>
    <xf numFmtId="0" fontId="2"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2"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0" fontId="10" fillId="74" borderId="161" applyNumberFormat="0" applyFont="0" applyAlignment="0" applyProtection="0"/>
    <xf numFmtId="3" fontId="2" fillId="72" borderId="153" applyFont="0">
      <alignment horizontal="right" vertical="center"/>
      <protection locked="0"/>
    </xf>
    <xf numFmtId="0" fontId="49" fillId="43" borderId="160" applyNumberFormat="0" applyAlignment="0" applyProtection="0"/>
    <xf numFmtId="168" fontId="51" fillId="43" borderId="160" applyNumberFormat="0" applyAlignment="0" applyProtection="0"/>
    <xf numFmtId="169" fontId="51" fillId="43" borderId="160" applyNumberFormat="0" applyAlignment="0" applyProtection="0"/>
    <xf numFmtId="168" fontId="51" fillId="43" borderId="160" applyNumberFormat="0" applyAlignment="0" applyProtection="0"/>
    <xf numFmtId="168" fontId="51" fillId="43" borderId="160" applyNumberFormat="0" applyAlignment="0" applyProtection="0"/>
    <xf numFmtId="169" fontId="51" fillId="43" borderId="160" applyNumberFormat="0" applyAlignment="0" applyProtection="0"/>
    <xf numFmtId="168" fontId="51" fillId="43" borderId="160" applyNumberFormat="0" applyAlignment="0" applyProtection="0"/>
    <xf numFmtId="168" fontId="51" fillId="43" borderId="160" applyNumberFormat="0" applyAlignment="0" applyProtection="0"/>
    <xf numFmtId="169" fontId="51" fillId="43" borderId="160" applyNumberFormat="0" applyAlignment="0" applyProtection="0"/>
    <xf numFmtId="168" fontId="51" fillId="43" borderId="160" applyNumberFormat="0" applyAlignment="0" applyProtection="0"/>
    <xf numFmtId="168" fontId="51" fillId="43" borderId="160" applyNumberFormat="0" applyAlignment="0" applyProtection="0"/>
    <xf numFmtId="169" fontId="51" fillId="43" borderId="160" applyNumberFormat="0" applyAlignment="0" applyProtection="0"/>
    <xf numFmtId="168" fontId="51"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169" fontId="51"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168" fontId="51"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168" fontId="51"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49" fillId="43" borderId="160" applyNumberFormat="0" applyAlignment="0" applyProtection="0"/>
    <xf numFmtId="0" fontId="2" fillId="71" borderId="154" applyNumberFormat="0" applyFont="0" applyBorder="0" applyProtection="0">
      <alignment horizontal="left" vertical="center"/>
    </xf>
    <xf numFmtId="9" fontId="2" fillId="71" borderId="153" applyFont="0" applyProtection="0">
      <alignment horizontal="right" vertical="center"/>
    </xf>
    <xf numFmtId="3" fontId="2" fillId="71" borderId="153" applyFont="0" applyProtection="0">
      <alignment horizontal="right" vertical="center"/>
    </xf>
    <xf numFmtId="0" fontId="45" fillId="70" borderId="154" applyFont="0" applyBorder="0">
      <alignment horizontal="center" wrapText="1"/>
    </xf>
    <xf numFmtId="168" fontId="37" fillId="0" borderId="155">
      <alignment horizontal="left" vertical="center"/>
    </xf>
    <xf numFmtId="0" fontId="37" fillId="0" borderId="155">
      <alignment horizontal="left" vertical="center"/>
    </xf>
    <xf numFmtId="0" fontId="37" fillId="0" borderId="155">
      <alignment horizontal="left" vertical="center"/>
    </xf>
    <xf numFmtId="0" fontId="2" fillId="69" borderId="153" applyNumberFormat="0" applyFont="0" applyBorder="0" applyProtection="0">
      <alignment horizontal="center" vertical="center"/>
    </xf>
    <xf numFmtId="0" fontId="19" fillId="0" borderId="153" applyNumberFormat="0" applyAlignment="0">
      <alignment horizontal="right"/>
      <protection locked="0"/>
    </xf>
    <xf numFmtId="0" fontId="19" fillId="0" borderId="153" applyNumberFormat="0" applyAlignment="0">
      <alignment horizontal="right"/>
      <protection locked="0"/>
    </xf>
    <xf numFmtId="0" fontId="19" fillId="0" borderId="153" applyNumberFormat="0" applyAlignment="0">
      <alignment horizontal="right"/>
      <protection locked="0"/>
    </xf>
    <xf numFmtId="0" fontId="19" fillId="0" borderId="153" applyNumberFormat="0" applyAlignment="0">
      <alignment horizontal="right"/>
      <protection locked="0"/>
    </xf>
    <xf numFmtId="0" fontId="19" fillId="0" borderId="153" applyNumberFormat="0" applyAlignment="0">
      <alignment horizontal="right"/>
      <protection locked="0"/>
    </xf>
    <xf numFmtId="0" fontId="19" fillId="0" borderId="153" applyNumberFormat="0" applyAlignment="0">
      <alignment horizontal="right"/>
      <protection locked="0"/>
    </xf>
    <xf numFmtId="0" fontId="19" fillId="0" borderId="153" applyNumberFormat="0" applyAlignment="0">
      <alignment horizontal="right"/>
      <protection locked="0"/>
    </xf>
    <xf numFmtId="0" fontId="19" fillId="0" borderId="153" applyNumberFormat="0" applyAlignment="0">
      <alignment horizontal="right"/>
      <protection locked="0"/>
    </xf>
    <xf numFmtId="0" fontId="19" fillId="0" borderId="153" applyNumberFormat="0" applyAlignment="0">
      <alignment horizontal="right"/>
      <protection locked="0"/>
    </xf>
    <xf numFmtId="0" fontId="19" fillId="0" borderId="153" applyNumberFormat="0" applyAlignment="0">
      <alignment horizontal="right"/>
      <protection locked="0"/>
    </xf>
    <xf numFmtId="0" fontId="21" fillId="64" borderId="160" applyNumberFormat="0" applyAlignment="0" applyProtection="0"/>
    <xf numFmtId="168" fontId="23" fillId="64" borderId="160" applyNumberFormat="0" applyAlignment="0" applyProtection="0"/>
    <xf numFmtId="169" fontId="23" fillId="64" borderId="160" applyNumberFormat="0" applyAlignment="0" applyProtection="0"/>
    <xf numFmtId="168" fontId="23" fillId="64" borderId="160" applyNumberFormat="0" applyAlignment="0" applyProtection="0"/>
    <xf numFmtId="168" fontId="23" fillId="64" borderId="160" applyNumberFormat="0" applyAlignment="0" applyProtection="0"/>
    <xf numFmtId="169" fontId="23" fillId="64" borderId="160" applyNumberFormat="0" applyAlignment="0" applyProtection="0"/>
    <xf numFmtId="168" fontId="23" fillId="64" borderId="160" applyNumberFormat="0" applyAlignment="0" applyProtection="0"/>
    <xf numFmtId="168" fontId="23" fillId="64" borderId="160" applyNumberFormat="0" applyAlignment="0" applyProtection="0"/>
    <xf numFmtId="169" fontId="23" fillId="64" borderId="160" applyNumberFormat="0" applyAlignment="0" applyProtection="0"/>
    <xf numFmtId="168" fontId="23" fillId="64" borderId="160" applyNumberFormat="0" applyAlignment="0" applyProtection="0"/>
    <xf numFmtId="168" fontId="23" fillId="64" borderId="160" applyNumberFormat="0" applyAlignment="0" applyProtection="0"/>
    <xf numFmtId="169" fontId="23" fillId="64" borderId="160" applyNumberFormat="0" applyAlignment="0" applyProtection="0"/>
    <xf numFmtId="168" fontId="23"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169" fontId="23"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168" fontId="23"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168" fontId="23"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0" fontId="21" fillId="64" borderId="160" applyNumberFormat="0" applyAlignment="0" applyProtection="0"/>
    <xf numFmtId="3" fontId="2" fillId="75" borderId="164" applyFont="0">
      <alignment horizontal="right" vertical="center"/>
      <protection locked="0"/>
    </xf>
    <xf numFmtId="3" fontId="2" fillId="70" borderId="164" applyFont="0">
      <alignment horizontal="right" vertical="center"/>
    </xf>
    <xf numFmtId="188" fontId="2" fillId="70" borderId="164" applyFont="0">
      <alignment horizontal="right" vertical="center"/>
    </xf>
    <xf numFmtId="0" fontId="30" fillId="0" borderId="170" applyNumberFormat="0" applyFill="0" applyAlignment="0" applyProtection="0"/>
    <xf numFmtId="168" fontId="77" fillId="0" borderId="170" applyNumberFormat="0" applyFill="0" applyAlignment="0" applyProtection="0"/>
    <xf numFmtId="169" fontId="77" fillId="0" borderId="170" applyNumberFormat="0" applyFill="0" applyAlignment="0" applyProtection="0"/>
    <xf numFmtId="168" fontId="77" fillId="0" borderId="170" applyNumberFormat="0" applyFill="0" applyAlignment="0" applyProtection="0"/>
    <xf numFmtId="168" fontId="77" fillId="0" borderId="170" applyNumberFormat="0" applyFill="0" applyAlignment="0" applyProtection="0"/>
    <xf numFmtId="169" fontId="77" fillId="0" borderId="170" applyNumberFormat="0" applyFill="0" applyAlignment="0" applyProtection="0"/>
    <xf numFmtId="168" fontId="77" fillId="0" borderId="170" applyNumberFormat="0" applyFill="0" applyAlignment="0" applyProtection="0"/>
    <xf numFmtId="168" fontId="77" fillId="0" borderId="170" applyNumberFormat="0" applyFill="0" applyAlignment="0" applyProtection="0"/>
    <xf numFmtId="169" fontId="77" fillId="0" borderId="170" applyNumberFormat="0" applyFill="0" applyAlignment="0" applyProtection="0"/>
    <xf numFmtId="168" fontId="77" fillId="0" borderId="170" applyNumberFormat="0" applyFill="0" applyAlignment="0" applyProtection="0"/>
    <xf numFmtId="168" fontId="77" fillId="0" borderId="170" applyNumberFormat="0" applyFill="0" applyAlignment="0" applyProtection="0"/>
    <xf numFmtId="169" fontId="77" fillId="0" borderId="170" applyNumberFormat="0" applyFill="0" applyAlignment="0" applyProtection="0"/>
    <xf numFmtId="168" fontId="77"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169" fontId="77"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168" fontId="77"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168" fontId="77"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30" fillId="0" borderId="170" applyNumberFormat="0" applyFill="0" applyAlignment="0" applyProtection="0"/>
    <xf numFmtId="0" fontId="66" fillId="64" borderId="169" applyNumberFormat="0" applyAlignment="0" applyProtection="0"/>
    <xf numFmtId="168" fontId="68" fillId="64" borderId="169" applyNumberFormat="0" applyAlignment="0" applyProtection="0"/>
    <xf numFmtId="169" fontId="68" fillId="64" borderId="169" applyNumberFormat="0" applyAlignment="0" applyProtection="0"/>
    <xf numFmtId="168" fontId="68" fillId="64" borderId="169" applyNumberFormat="0" applyAlignment="0" applyProtection="0"/>
    <xf numFmtId="168" fontId="68" fillId="64" borderId="169" applyNumberFormat="0" applyAlignment="0" applyProtection="0"/>
    <xf numFmtId="169" fontId="68" fillId="64" borderId="169" applyNumberFormat="0" applyAlignment="0" applyProtection="0"/>
    <xf numFmtId="168" fontId="68" fillId="64" borderId="169" applyNumberFormat="0" applyAlignment="0" applyProtection="0"/>
    <xf numFmtId="168" fontId="68" fillId="64" borderId="169" applyNumberFormat="0" applyAlignment="0" applyProtection="0"/>
    <xf numFmtId="169" fontId="68" fillId="64" borderId="169" applyNumberFormat="0" applyAlignment="0" applyProtection="0"/>
    <xf numFmtId="168" fontId="68" fillId="64" borderId="169" applyNumberFormat="0" applyAlignment="0" applyProtection="0"/>
    <xf numFmtId="168" fontId="68" fillId="64" borderId="169" applyNumberFormat="0" applyAlignment="0" applyProtection="0"/>
    <xf numFmtId="169" fontId="68" fillId="64" borderId="169" applyNumberFormat="0" applyAlignment="0" applyProtection="0"/>
    <xf numFmtId="168" fontId="68"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169" fontId="68"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168" fontId="68"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168" fontId="68"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66" fillId="64" borderId="169" applyNumberFormat="0" applyAlignment="0" applyProtection="0"/>
    <xf numFmtId="0" fontId="2" fillId="74" borderId="168" applyNumberFormat="0" applyFont="0" applyAlignment="0" applyProtection="0"/>
    <xf numFmtId="0" fontId="2" fillId="74" borderId="168" applyNumberFormat="0" applyFont="0" applyAlignment="0" applyProtection="0"/>
    <xf numFmtId="0" fontId="2" fillId="74" borderId="168" applyNumberFormat="0" applyFont="0" applyAlignment="0" applyProtection="0"/>
    <xf numFmtId="0" fontId="2" fillId="74" borderId="168" applyNumberFormat="0" applyFont="0" applyAlignment="0" applyProtection="0"/>
    <xf numFmtId="0" fontId="2" fillId="74" borderId="168" applyNumberFormat="0" applyFont="0" applyAlignment="0" applyProtection="0"/>
    <xf numFmtId="0" fontId="2" fillId="74" borderId="168" applyNumberFormat="0" applyFont="0" applyAlignment="0" applyProtection="0"/>
    <xf numFmtId="0" fontId="2" fillId="74" borderId="168" applyNumberFormat="0" applyFont="0" applyAlignment="0" applyProtection="0"/>
    <xf numFmtId="0" fontId="2" fillId="74" borderId="168" applyNumberFormat="0" applyFont="0" applyAlignment="0" applyProtection="0"/>
    <xf numFmtId="0" fontId="2" fillId="74" borderId="168" applyNumberFormat="0" applyFont="0" applyAlignment="0" applyProtection="0"/>
    <xf numFmtId="0" fontId="2" fillId="74" borderId="168" applyNumberFormat="0" applyFont="0" applyAlignment="0" applyProtection="0"/>
    <xf numFmtId="0" fontId="2" fillId="74" borderId="168" applyNumberFormat="0" applyFont="0" applyAlignment="0" applyProtection="0"/>
    <xf numFmtId="0" fontId="2" fillId="74" borderId="168" applyNumberFormat="0" applyFont="0" applyAlignment="0" applyProtection="0"/>
    <xf numFmtId="0" fontId="2" fillId="74" borderId="168" applyNumberFormat="0" applyFont="0" applyAlignment="0" applyProtection="0"/>
    <xf numFmtId="0" fontId="2" fillId="74" borderId="168" applyNumberFormat="0" applyFont="0" applyAlignment="0" applyProtection="0"/>
    <xf numFmtId="0" fontId="2" fillId="74" borderId="168" applyNumberFormat="0" applyFont="0" applyAlignment="0" applyProtection="0"/>
    <xf numFmtId="0" fontId="2" fillId="74" borderId="168" applyNumberFormat="0" applyFont="0" applyAlignment="0" applyProtection="0"/>
    <xf numFmtId="0" fontId="2"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2"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2" fillId="74" borderId="168" applyNumberFormat="0" applyFont="0" applyAlignment="0" applyProtection="0"/>
    <xf numFmtId="0" fontId="10" fillId="74" borderId="168" applyNumberFormat="0" applyFont="0" applyAlignment="0" applyProtection="0"/>
    <xf numFmtId="0" fontId="2" fillId="74" borderId="168" applyNumberFormat="0" applyFont="0" applyAlignment="0" applyProtection="0"/>
    <xf numFmtId="0" fontId="2"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2"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10" fillId="74" borderId="168" applyNumberFormat="0" applyFont="0" applyAlignment="0" applyProtection="0"/>
    <xf numFmtId="0" fontId="49" fillId="43" borderId="167" applyNumberFormat="0" applyAlignment="0" applyProtection="0"/>
    <xf numFmtId="168" fontId="51" fillId="43" borderId="167" applyNumberFormat="0" applyAlignment="0" applyProtection="0"/>
    <xf numFmtId="169" fontId="51" fillId="43" borderId="167" applyNumberFormat="0" applyAlignment="0" applyProtection="0"/>
    <xf numFmtId="168" fontId="51" fillId="43" borderId="167" applyNumberFormat="0" applyAlignment="0" applyProtection="0"/>
    <xf numFmtId="168" fontId="51" fillId="43" borderId="167" applyNumberFormat="0" applyAlignment="0" applyProtection="0"/>
    <xf numFmtId="169" fontId="51" fillId="43" borderId="167" applyNumberFormat="0" applyAlignment="0" applyProtection="0"/>
    <xf numFmtId="168" fontId="51" fillId="43" borderId="167" applyNumberFormat="0" applyAlignment="0" applyProtection="0"/>
    <xf numFmtId="168" fontId="51" fillId="43" borderId="167" applyNumberFormat="0" applyAlignment="0" applyProtection="0"/>
    <xf numFmtId="169" fontId="51" fillId="43" borderId="167" applyNumberFormat="0" applyAlignment="0" applyProtection="0"/>
    <xf numFmtId="168" fontId="51" fillId="43" borderId="167" applyNumberFormat="0" applyAlignment="0" applyProtection="0"/>
    <xf numFmtId="168" fontId="51" fillId="43" borderId="167" applyNumberFormat="0" applyAlignment="0" applyProtection="0"/>
    <xf numFmtId="169" fontId="51" fillId="43" borderId="167" applyNumberFormat="0" applyAlignment="0" applyProtection="0"/>
    <xf numFmtId="168" fontId="51"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169" fontId="51"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168" fontId="51"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168" fontId="51"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49" fillId="43" borderId="167" applyNumberFormat="0" applyAlignment="0" applyProtection="0"/>
    <xf numFmtId="0" fontId="21" fillId="64" borderId="167" applyNumberFormat="0" applyAlignment="0" applyProtection="0"/>
    <xf numFmtId="168" fontId="23" fillId="64" borderId="167" applyNumberFormat="0" applyAlignment="0" applyProtection="0"/>
    <xf numFmtId="169" fontId="23" fillId="64" borderId="167" applyNumberFormat="0" applyAlignment="0" applyProtection="0"/>
    <xf numFmtId="168" fontId="23" fillId="64" borderId="167" applyNumberFormat="0" applyAlignment="0" applyProtection="0"/>
    <xf numFmtId="168" fontId="23" fillId="64" borderId="167" applyNumberFormat="0" applyAlignment="0" applyProtection="0"/>
    <xf numFmtId="169" fontId="23" fillId="64" borderId="167" applyNumberFormat="0" applyAlignment="0" applyProtection="0"/>
    <xf numFmtId="168" fontId="23" fillId="64" borderId="167" applyNumberFormat="0" applyAlignment="0" applyProtection="0"/>
    <xf numFmtId="168" fontId="23" fillId="64" borderId="167" applyNumberFormat="0" applyAlignment="0" applyProtection="0"/>
    <xf numFmtId="169" fontId="23" fillId="64" borderId="167" applyNumberFormat="0" applyAlignment="0" applyProtection="0"/>
    <xf numFmtId="168" fontId="23" fillId="64" borderId="167" applyNumberFormat="0" applyAlignment="0" applyProtection="0"/>
    <xf numFmtId="168" fontId="23" fillId="64" borderId="167" applyNumberFormat="0" applyAlignment="0" applyProtection="0"/>
    <xf numFmtId="169" fontId="23" fillId="64" borderId="167" applyNumberFormat="0" applyAlignment="0" applyProtection="0"/>
    <xf numFmtId="168" fontId="23"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169" fontId="23"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168" fontId="23"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168" fontId="23"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xf numFmtId="0" fontId="21" fillId="64" borderId="167" applyNumberFormat="0" applyAlignment="0" applyProtection="0"/>
  </cellStyleXfs>
  <cellXfs count="768">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19" xfId="0" applyFont="1" applyBorder="1" applyAlignment="1">
      <alignment horizontal="right" vertical="center" wrapText="1"/>
    </xf>
    <xf numFmtId="0" fontId="2" fillId="0" borderId="17" xfId="0" applyFont="1" applyBorder="1" applyAlignment="1">
      <alignment vertical="center" wrapText="1"/>
    </xf>
    <xf numFmtId="0" fontId="2" fillId="0" borderId="19"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6" xfId="0" applyFont="1" applyFill="1" applyBorder="1" applyAlignment="1" applyProtection="1">
      <alignment horizontal="center" vertical="center"/>
    </xf>
    <xf numFmtId="0" fontId="2" fillId="0" borderId="17" xfId="0" applyFont="1" applyFill="1" applyBorder="1" applyProtection="1"/>
    <xf numFmtId="0" fontId="2" fillId="0" borderId="19"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0" borderId="10" xfId="0" applyNumberFormat="1" applyFont="1" applyFill="1" applyBorder="1" applyAlignment="1" applyProtection="1">
      <alignment horizontal="right"/>
    </xf>
    <xf numFmtId="193" fontId="2" fillId="0" borderId="3" xfId="0" applyNumberFormat="1" applyFont="1" applyFill="1" applyBorder="1" applyAlignment="1" applyProtection="1">
      <alignment horizontal="right"/>
    </xf>
    <xf numFmtId="193" fontId="2" fillId="36" borderId="20"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193" fontId="2" fillId="0" borderId="3" xfId="7" applyNumberFormat="1" applyFont="1" applyFill="1" applyBorder="1" applyAlignment="1" applyProtection="1">
      <alignment horizontal="right"/>
      <protection locked="0"/>
    </xf>
    <xf numFmtId="193" fontId="2" fillId="0" borderId="10" xfId="0" applyNumberFormat="1" applyFont="1" applyFill="1" applyBorder="1" applyAlignment="1" applyProtection="1">
      <alignment horizontal="right"/>
      <protection locked="0"/>
    </xf>
    <xf numFmtId="193" fontId="2" fillId="0" borderId="3" xfId="0" applyNumberFormat="1" applyFont="1" applyFill="1" applyBorder="1" applyAlignment="1" applyProtection="1">
      <alignment horizontal="right"/>
      <protection locked="0"/>
    </xf>
    <xf numFmtId="193" fontId="2" fillId="0" borderId="20" xfId="0" applyNumberFormat="1" applyFont="1" applyFill="1" applyBorder="1" applyAlignment="1" applyProtection="1">
      <alignment horizontal="right"/>
    </xf>
    <xf numFmtId="0" fontId="2" fillId="0" borderId="22" xfId="0" applyFont="1" applyFill="1" applyBorder="1" applyAlignment="1" applyProtection="1">
      <alignment horizontal="left" indent="1"/>
    </xf>
    <xf numFmtId="0" fontId="45" fillId="0" borderId="71" xfId="0" applyFont="1" applyFill="1" applyBorder="1" applyAlignment="1" applyProtection="1"/>
    <xf numFmtId="193" fontId="2" fillId="36" borderId="23" xfId="7" applyNumberFormat="1" applyFont="1" applyFill="1" applyBorder="1" applyAlignment="1" applyProtection="1">
      <alignment horizontal="right"/>
    </xf>
    <xf numFmtId="193" fontId="2" fillId="36" borderId="24" xfId="0" applyNumberFormat="1" applyFont="1" applyFill="1" applyBorder="1" applyAlignment="1" applyProtection="1">
      <alignment horizontal="right"/>
    </xf>
    <xf numFmtId="0" fontId="87" fillId="0" borderId="0" xfId="0" applyFont="1" applyAlignment="1">
      <alignment vertical="center"/>
    </xf>
    <xf numFmtId="0" fontId="88"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6" xfId="0" applyFont="1" applyFill="1" applyBorder="1" applyAlignment="1">
      <alignment horizontal="left" vertical="center" indent="1"/>
    </xf>
    <xf numFmtId="0" fontId="2" fillId="0" borderId="17" xfId="0" applyFont="1" applyFill="1" applyBorder="1" applyAlignment="1">
      <alignment horizontal="left" vertical="center"/>
    </xf>
    <xf numFmtId="0" fontId="2" fillId="0" borderId="19"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9"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0"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2" xfId="0" applyFont="1" applyFill="1" applyBorder="1" applyAlignment="1">
      <alignment horizontal="left" vertical="center" indent="1"/>
    </xf>
    <xf numFmtId="0" fontId="45" fillId="0" borderId="23" xfId="0" applyFont="1" applyFill="1" applyBorder="1" applyAlignment="1"/>
    <xf numFmtId="0" fontId="88" fillId="0" borderId="0" xfId="0" applyFont="1" applyBorder="1"/>
    <xf numFmtId="0" fontId="46" fillId="0" borderId="0" xfId="0" applyFont="1" applyFill="1" applyAlignment="1">
      <alignment horizontal="center"/>
    </xf>
    <xf numFmtId="0" fontId="84" fillId="0" borderId="19" xfId="0" applyFont="1" applyBorder="1" applyAlignment="1">
      <alignment horizontal="center" vertical="center" wrapText="1"/>
    </xf>
    <xf numFmtId="0" fontId="84" fillId="0" borderId="3" xfId="0" applyFont="1" applyFill="1" applyBorder="1" applyAlignment="1">
      <alignment vertical="center" wrapText="1"/>
    </xf>
    <xf numFmtId="0" fontId="84" fillId="0" borderId="22" xfId="0" applyFont="1" applyBorder="1" applyAlignment="1">
      <alignment horizontal="center" vertical="center" wrapText="1"/>
    </xf>
    <xf numFmtId="0" fontId="86" fillId="0" borderId="23"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6" xfId="0" applyFont="1" applyBorder="1"/>
    <xf numFmtId="0" fontId="2" fillId="0" borderId="19" xfId="0" applyFont="1" applyBorder="1" applyAlignment="1">
      <alignment vertical="center"/>
    </xf>
    <xf numFmtId="0" fontId="85" fillId="0" borderId="0" xfId="0" applyFont="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7" xfId="11" applyFont="1" applyFill="1" applyBorder="1" applyAlignment="1" applyProtection="1">
      <alignment horizontal="center" vertical="center"/>
    </xf>
    <xf numFmtId="0" fontId="45" fillId="0" borderId="18"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19"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19"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6"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8" xfId="2" applyNumberFormat="1" applyFont="1" applyFill="1" applyBorder="1" applyAlignment="1" applyProtection="1">
      <alignment horizontal="center" vertical="center"/>
      <protection locked="0"/>
    </xf>
    <xf numFmtId="0" fontId="2" fillId="0" borderId="19"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0"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0"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0"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0"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19"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0"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2" xfId="9" applyFont="1" applyFill="1" applyBorder="1" applyAlignment="1" applyProtection="1">
      <alignment horizontal="center" vertical="center" wrapText="1"/>
      <protection locked="0"/>
    </xf>
    <xf numFmtId="0" fontId="45" fillId="36" borderId="23" xfId="13" applyFont="1" applyFill="1" applyBorder="1" applyAlignment="1" applyProtection="1">
      <alignment vertical="center" wrapText="1"/>
      <protection locked="0"/>
    </xf>
    <xf numFmtId="193" fontId="2" fillId="36" borderId="24"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3"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3" xfId="0" applyFont="1" applyBorder="1" applyAlignment="1">
      <alignment wrapText="1"/>
    </xf>
    <xf numFmtId="167" fontId="84" fillId="0" borderId="64"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67" fontId="84" fillId="0" borderId="62" xfId="0" applyNumberFormat="1" applyFont="1" applyBorder="1" applyAlignment="1">
      <alignment horizontal="center"/>
    </xf>
    <xf numFmtId="167" fontId="87" fillId="0" borderId="62" xfId="0" applyNumberFormat="1" applyFont="1" applyBorder="1" applyAlignment="1">
      <alignment horizontal="center"/>
    </xf>
    <xf numFmtId="167" fontId="91" fillId="0" borderId="0" xfId="0" applyNumberFormat="1" applyFont="1" applyBorder="1" applyAlignment="1">
      <alignment horizontal="center"/>
    </xf>
    <xf numFmtId="0" fontId="87" fillId="0" borderId="11" xfId="0" applyFont="1" applyBorder="1" applyAlignment="1">
      <alignment horizontal="right" wrapText="1"/>
    </xf>
    <xf numFmtId="167" fontId="46" fillId="76" borderId="62" xfId="0" applyNumberFormat="1" applyFont="1" applyFill="1" applyBorder="1" applyAlignment="1">
      <alignment horizontal="center"/>
    </xf>
    <xf numFmtId="0" fontId="84" fillId="0" borderId="12" xfId="0" applyFont="1" applyBorder="1" applyAlignment="1">
      <alignment wrapText="1"/>
    </xf>
    <xf numFmtId="167" fontId="84" fillId="0" borderId="65" xfId="0" applyNumberFormat="1" applyFont="1" applyBorder="1" applyAlignment="1">
      <alignment horizontal="center"/>
    </xf>
    <xf numFmtId="167" fontId="89" fillId="0" borderId="0" xfId="0" applyNumberFormat="1" applyFont="1" applyFill="1" applyBorder="1" applyAlignment="1">
      <alignment horizontal="center"/>
    </xf>
    <xf numFmtId="167" fontId="84" fillId="0" borderId="61" xfId="0" applyNumberFormat="1" applyFont="1" applyBorder="1" applyAlignment="1">
      <alignment horizontal="center"/>
    </xf>
    <xf numFmtId="0" fontId="87" fillId="0" borderId="12" xfId="0" applyFont="1" applyBorder="1" applyAlignment="1">
      <alignment horizontal="right" wrapText="1"/>
    </xf>
    <xf numFmtId="0" fontId="84" fillId="0" borderId="22" xfId="0" applyFont="1" applyBorder="1" applyAlignment="1">
      <alignment horizontal="center"/>
    </xf>
    <xf numFmtId="0" fontId="86" fillId="36" borderId="58" xfId="0" applyFont="1" applyFill="1" applyBorder="1" applyAlignment="1">
      <alignment wrapText="1"/>
    </xf>
    <xf numFmtId="193" fontId="86" fillId="36" borderId="59" xfId="0" applyNumberFormat="1" applyFont="1" applyFill="1" applyBorder="1" applyAlignment="1">
      <alignment vertical="center"/>
    </xf>
    <xf numFmtId="167" fontId="86" fillId="36" borderId="60" xfId="0" applyNumberFormat="1" applyFont="1" applyFill="1" applyBorder="1" applyAlignment="1">
      <alignment horizontal="center"/>
    </xf>
    <xf numFmtId="0" fontId="84" fillId="0" borderId="19" xfId="0" applyFont="1" applyBorder="1" applyAlignment="1">
      <alignment vertical="center"/>
    </xf>
    <xf numFmtId="193" fontId="84" fillId="0" borderId="3" xfId="0" applyNumberFormat="1" applyFont="1" applyBorder="1" applyAlignment="1"/>
    <xf numFmtId="0" fontId="88" fillId="0" borderId="0" xfId="0" applyFont="1" applyAlignment="1"/>
    <xf numFmtId="0" fontId="2" fillId="3" borderId="22" xfId="9" applyFont="1" applyFill="1" applyBorder="1" applyAlignment="1" applyProtection="1">
      <alignment horizontal="left" vertical="center"/>
      <protection locked="0"/>
    </xf>
    <xf numFmtId="0" fontId="45" fillId="3" borderId="23" xfId="16" applyFont="1" applyFill="1" applyBorder="1" applyAlignment="1" applyProtection="1">
      <protection locked="0"/>
    </xf>
    <xf numFmtId="193" fontId="84" fillId="36" borderId="23" xfId="0" applyNumberFormat="1" applyFont="1" applyFill="1" applyBorder="1"/>
    <xf numFmtId="0" fontId="86" fillId="0" borderId="0" xfId="0" applyFont="1" applyAlignment="1">
      <alignment horizontal="center"/>
    </xf>
    <xf numFmtId="0" fontId="84" fillId="0" borderId="16" xfId="0" applyFont="1" applyBorder="1"/>
    <xf numFmtId="0" fontId="84" fillId="0" borderId="18" xfId="0" applyFont="1" applyBorder="1"/>
    <xf numFmtId="0" fontId="84" fillId="0" borderId="20" xfId="0" applyFont="1" applyBorder="1" applyAlignment="1">
      <alignment horizontal="center" vertical="center"/>
    </xf>
    <xf numFmtId="164" fontId="2" fillId="3" borderId="19"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0" xfId="1" applyNumberFormat="1" applyFont="1" applyFill="1" applyBorder="1" applyAlignment="1" applyProtection="1">
      <alignment horizontal="center" vertical="center" wrapText="1"/>
      <protection locked="0"/>
    </xf>
    <xf numFmtId="0" fontId="2" fillId="3" borderId="19" xfId="5" applyFont="1" applyFill="1" applyBorder="1" applyAlignment="1" applyProtection="1">
      <alignment horizontal="right" vertical="center"/>
      <protection locked="0"/>
    </xf>
    <xf numFmtId="193" fontId="84" fillId="0" borderId="19" xfId="0" applyNumberFormat="1" applyFont="1" applyBorder="1" applyAlignment="1"/>
    <xf numFmtId="193" fontId="84" fillId="0" borderId="20" xfId="0" applyNumberFormat="1" applyFont="1" applyBorder="1" applyAlignment="1"/>
    <xf numFmtId="193" fontId="84" fillId="36" borderId="54" xfId="0" applyNumberFormat="1" applyFont="1" applyFill="1" applyBorder="1" applyAlignment="1"/>
    <xf numFmtId="0" fontId="45" fillId="3" borderId="24" xfId="16" applyFont="1" applyFill="1" applyBorder="1" applyAlignment="1" applyProtection="1">
      <protection locked="0"/>
    </xf>
    <xf numFmtId="193" fontId="84" fillId="36" borderId="22" xfId="0" applyNumberFormat="1" applyFont="1" applyFill="1" applyBorder="1"/>
    <xf numFmtId="193" fontId="84" fillId="36" borderId="24" xfId="0" applyNumberFormat="1" applyFont="1" applyFill="1" applyBorder="1"/>
    <xf numFmtId="193" fontId="84" fillId="36" borderId="55" xfId="0" applyNumberFormat="1" applyFont="1" applyFill="1" applyBorder="1"/>
    <xf numFmtId="0" fontId="84" fillId="0" borderId="0" xfId="0" applyFont="1" applyBorder="1" applyAlignment="1">
      <alignment vertical="center"/>
    </xf>
    <xf numFmtId="0" fontId="84" fillId="0" borderId="17" xfId="0" applyFont="1" applyBorder="1"/>
    <xf numFmtId="0" fontId="88" fillId="0" borderId="0" xfId="0" applyFont="1" applyAlignment="1">
      <alignment wrapText="1"/>
    </xf>
    <xf numFmtId="0" fontId="84" fillId="0" borderId="19" xfId="0" applyFont="1" applyBorder="1"/>
    <xf numFmtId="0" fontId="84" fillId="0" borderId="3" xfId="0" applyFont="1" applyBorder="1"/>
    <xf numFmtId="0" fontId="84" fillId="0" borderId="66" xfId="0" applyFont="1" applyBorder="1" applyAlignment="1">
      <alignment wrapText="1"/>
    </xf>
    <xf numFmtId="0" fontId="84" fillId="0" borderId="22" xfId="0" applyFont="1" applyBorder="1"/>
    <xf numFmtId="0" fontId="86" fillId="0" borderId="23" xfId="0" applyFont="1" applyBorder="1"/>
    <xf numFmtId="0" fontId="84" fillId="0" borderId="56" xfId="0" applyFont="1" applyBorder="1" applyAlignment="1">
      <alignment horizontal="center"/>
    </xf>
    <xf numFmtId="0" fontId="84" fillId="0" borderId="57" xfId="0" applyFont="1" applyBorder="1" applyAlignment="1">
      <alignment horizontal="center"/>
    </xf>
    <xf numFmtId="0" fontId="84" fillId="0" borderId="17" xfId="0" applyFont="1" applyBorder="1" applyAlignment="1">
      <alignment horizontal="center"/>
    </xf>
    <xf numFmtId="0" fontId="84" fillId="0" borderId="18" xfId="0" applyFont="1" applyBorder="1" applyAlignment="1">
      <alignment horizontal="center"/>
    </xf>
    <xf numFmtId="0" fontId="88" fillId="0" borderId="0" xfId="0" applyFont="1" applyAlignment="1">
      <alignment horizontal="center"/>
    </xf>
    <xf numFmtId="0" fontId="2" fillId="3" borderId="19"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0" fontId="92" fillId="3" borderId="3" xfId="11" applyFont="1" applyFill="1" applyBorder="1" applyAlignment="1">
      <alignment horizontal="left" vertical="center" wrapText="1"/>
    </xf>
    <xf numFmtId="0" fontId="92" fillId="0" borderId="3" xfId="11" applyFont="1" applyFill="1" applyBorder="1" applyAlignment="1">
      <alignment horizontal="left" vertical="center" wrapText="1"/>
    </xf>
    <xf numFmtId="0" fontId="90" fillId="0" borderId="3" xfId="11" applyFont="1" applyFill="1" applyBorder="1" applyAlignment="1">
      <alignment wrapText="1"/>
    </xf>
    <xf numFmtId="0" fontId="92" fillId="3" borderId="3" xfId="9" applyFont="1" applyFill="1" applyBorder="1" applyAlignment="1" applyProtection="1">
      <alignment horizontal="left" vertical="center"/>
      <protection locked="0"/>
    </xf>
    <xf numFmtId="0" fontId="90" fillId="3" borderId="3" xfId="20961" applyFont="1" applyFill="1" applyBorder="1" applyAlignment="1" applyProtection="1"/>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19" xfId="0" applyFont="1" applyFill="1" applyBorder="1" applyAlignment="1">
      <alignment horizontal="center" vertical="center"/>
    </xf>
    <xf numFmtId="0" fontId="45" fillId="0" borderId="3" xfId="0" applyFont="1" applyFill="1" applyBorder="1" applyAlignment="1" applyProtection="1">
      <alignment horizontal="left"/>
      <protection locked="0"/>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2" xfId="0" applyFont="1" applyFill="1" applyBorder="1" applyAlignment="1">
      <alignment horizontal="center" vertical="center"/>
    </xf>
    <xf numFmtId="0" fontId="45" fillId="0" borderId="26" xfId="0" applyNumberFormat="1" applyFont="1" applyFill="1" applyBorder="1" applyAlignment="1">
      <alignment vertical="center" wrapText="1"/>
    </xf>
    <xf numFmtId="193" fontId="2" fillId="0" borderId="23" xfId="0" applyNumberFormat="1" applyFont="1" applyFill="1" applyBorder="1" applyAlignment="1" applyProtection="1">
      <alignment horizontal="right"/>
    </xf>
    <xf numFmtId="193" fontId="2" fillId="36" borderId="23" xfId="0" applyNumberFormat="1" applyFont="1" applyFill="1" applyBorder="1" applyAlignment="1" applyProtection="1">
      <alignment horizontal="right"/>
    </xf>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3"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6" xfId="11" applyFont="1" applyFill="1" applyBorder="1" applyAlignment="1" applyProtection="1">
      <alignment vertical="center"/>
    </xf>
    <xf numFmtId="0" fontId="2" fillId="0" borderId="17" xfId="11" applyFont="1" applyFill="1" applyBorder="1" applyAlignment="1" applyProtection="1">
      <alignment vertical="center"/>
    </xf>
    <xf numFmtId="193" fontId="86" fillId="36" borderId="23"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3" xfId="0" applyFont="1" applyFill="1" applyBorder="1" applyAlignment="1">
      <alignment wrapText="1"/>
    </xf>
    <xf numFmtId="0" fontId="84" fillId="0" borderId="16" xfId="0" applyFont="1" applyBorder="1" applyAlignment="1">
      <alignment horizontal="center" vertical="center"/>
    </xf>
    <xf numFmtId="193" fontId="84" fillId="36" borderId="18" xfId="0" applyNumberFormat="1" applyFont="1" applyFill="1" applyBorder="1" applyAlignment="1">
      <alignment horizontal="center" vertical="center"/>
    </xf>
    <xf numFmtId="0" fontId="84" fillId="0" borderId="0" xfId="0" applyFont="1" applyAlignment="1"/>
    <xf numFmtId="193" fontId="84" fillId="0" borderId="20" xfId="0" applyNumberFormat="1" applyFont="1" applyBorder="1" applyAlignment="1">
      <alignment wrapText="1"/>
    </xf>
    <xf numFmtId="193" fontId="84" fillId="36" borderId="20" xfId="0" applyNumberFormat="1" applyFont="1" applyFill="1" applyBorder="1" applyAlignment="1">
      <alignment horizontal="center" vertical="center" wrapText="1"/>
    </xf>
    <xf numFmtId="193" fontId="84" fillId="36" borderId="24"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87"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6" xfId="0" applyFont="1" applyBorder="1" applyAlignment="1">
      <alignment horizontal="center" vertical="center" wrapText="1"/>
    </xf>
    <xf numFmtId="0" fontId="84" fillId="0" borderId="17"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6" fillId="0" borderId="10" xfId="0" applyNumberFormat="1" applyFont="1" applyFill="1" applyBorder="1" applyAlignment="1">
      <alignment horizontal="left" vertical="center" wrapText="1"/>
    </xf>
    <xf numFmtId="0" fontId="95"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0"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6" xfId="0" applyFont="1" applyBorder="1"/>
    <xf numFmtId="0" fontId="3" fillId="0" borderId="57" xfId="0" applyFont="1" applyBorder="1"/>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8" xfId="0" applyFont="1" applyBorder="1" applyAlignment="1">
      <alignment horizontal="center" vertical="center"/>
    </xf>
    <xf numFmtId="0" fontId="97" fillId="0" borderId="0" xfId="0" applyFont="1"/>
    <xf numFmtId="0" fontId="3" fillId="0" borderId="66" xfId="0" applyFont="1" applyBorder="1"/>
    <xf numFmtId="193" fontId="84" fillId="0" borderId="21" xfId="0" applyNumberFormat="1" applyFont="1" applyBorder="1" applyAlignment="1"/>
    <xf numFmtId="0" fontId="3" fillId="0" borderId="0" xfId="0" applyFont="1"/>
    <xf numFmtId="0" fontId="3" fillId="0" borderId="17" xfId="0" applyFont="1" applyBorder="1" applyAlignment="1">
      <alignment wrapText="1"/>
    </xf>
    <xf numFmtId="0" fontId="3" fillId="0" borderId="27" xfId="0" applyFont="1" applyBorder="1" applyAlignment="1">
      <alignment wrapText="1"/>
    </xf>
    <xf numFmtId="0" fontId="3" fillId="0" borderId="18" xfId="0" applyFont="1" applyBorder="1" applyAlignment="1">
      <alignment wrapText="1"/>
    </xf>
    <xf numFmtId="0" fontId="3" fillId="0" borderId="3" xfId="0" applyFont="1" applyFill="1" applyBorder="1" applyAlignment="1">
      <alignment horizontal="center" vertical="center" wrapText="1"/>
    </xf>
    <xf numFmtId="193" fontId="3" fillId="36" borderId="23" xfId="0" applyNumberFormat="1" applyFont="1" applyFill="1" applyBorder="1"/>
    <xf numFmtId="9" fontId="3" fillId="36" borderId="24"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3" xfId="0" applyNumberFormat="1" applyFont="1" applyFill="1" applyBorder="1"/>
    <xf numFmtId="0" fontId="84" fillId="0" borderId="0" xfId="0" applyFont="1" applyFill="1" applyBorder="1" applyAlignment="1">
      <alignment vertical="center" wrapText="1"/>
    </xf>
    <xf numFmtId="0" fontId="84" fillId="0" borderId="72" xfId="0" applyFont="1" applyFill="1" applyBorder="1" applyAlignment="1">
      <alignment vertical="center" wrapText="1"/>
    </xf>
    <xf numFmtId="0" fontId="84" fillId="0" borderId="19" xfId="0" applyFont="1" applyFill="1" applyBorder="1"/>
    <xf numFmtId="0" fontId="84" fillId="0" borderId="19" xfId="0" applyFont="1" applyFill="1" applyBorder="1" applyAlignment="1">
      <alignment horizontal="center"/>
    </xf>
    <xf numFmtId="167" fontId="85" fillId="0" borderId="0" xfId="0" applyNumberFormat="1" applyFont="1" applyFill="1"/>
    <xf numFmtId="193" fontId="86" fillId="36" borderId="23"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0"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82" xfId="0" applyFont="1" applyFill="1" applyBorder="1" applyAlignment="1">
      <alignment horizontal="left"/>
    </xf>
    <xf numFmtId="0" fontId="99" fillId="3" borderId="83" xfId="0" applyFont="1" applyFill="1" applyBorder="1" applyAlignment="1">
      <alignment horizontal="left"/>
    </xf>
    <xf numFmtId="0" fontId="4" fillId="3" borderId="86" xfId="0" applyFont="1" applyFill="1" applyBorder="1" applyAlignment="1">
      <alignment vertical="center"/>
    </xf>
    <xf numFmtId="0" fontId="3" fillId="3" borderId="87" xfId="0" applyFont="1" applyFill="1" applyBorder="1" applyAlignment="1">
      <alignment vertical="center"/>
    </xf>
    <xf numFmtId="0" fontId="3" fillId="3" borderId="88" xfId="0" applyFont="1" applyFill="1" applyBorder="1" applyAlignment="1">
      <alignment vertical="center"/>
    </xf>
    <xf numFmtId="0" fontId="3" fillId="0" borderId="70"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19" xfId="0" applyFont="1" applyFill="1" applyBorder="1" applyAlignment="1">
      <alignment horizontal="center" vertical="center"/>
    </xf>
    <xf numFmtId="0" fontId="3" fillId="0" borderId="84" xfId="0" applyFont="1" applyFill="1" applyBorder="1" applyAlignment="1">
      <alignment vertical="center"/>
    </xf>
    <xf numFmtId="0" fontId="4" fillId="0" borderId="84" xfId="0" applyFont="1" applyFill="1" applyBorder="1" applyAlignment="1">
      <alignment vertical="center"/>
    </xf>
    <xf numFmtId="0" fontId="3" fillId="0" borderId="22" xfId="0" applyFont="1" applyFill="1" applyBorder="1" applyAlignment="1">
      <alignment horizontal="center" vertical="center"/>
    </xf>
    <xf numFmtId="0" fontId="4" fillId="0" borderId="23" xfId="0" applyFont="1" applyFill="1" applyBorder="1" applyAlignment="1">
      <alignment vertical="center"/>
    </xf>
    <xf numFmtId="0" fontId="3" fillId="3" borderId="66" xfId="0" applyFont="1" applyFill="1" applyBorder="1" applyAlignment="1">
      <alignment horizontal="center" vertical="center"/>
    </xf>
    <xf numFmtId="0" fontId="3" fillId="3" borderId="0" xfId="0" applyFont="1" applyFill="1" applyBorder="1" applyAlignment="1">
      <alignment vertical="center"/>
    </xf>
    <xf numFmtId="0" fontId="3" fillId="0" borderId="16" xfId="0" applyFont="1" applyFill="1" applyBorder="1" applyAlignment="1">
      <alignment horizontal="center" vertical="center"/>
    </xf>
    <xf numFmtId="0" fontId="3" fillId="0" borderId="17" xfId="0" applyFont="1" applyFill="1" applyBorder="1" applyAlignment="1">
      <alignment vertical="center"/>
    </xf>
    <xf numFmtId="169" fontId="9" fillId="37" borderId="57" xfId="20" applyBorder="1"/>
    <xf numFmtId="0" fontId="3" fillId="0" borderId="91" xfId="0" applyFont="1" applyFill="1" applyBorder="1" applyAlignment="1">
      <alignment horizontal="center" vertical="center"/>
    </xf>
    <xf numFmtId="0" fontId="3" fillId="0" borderId="92" xfId="0" applyFont="1" applyFill="1" applyBorder="1" applyAlignment="1">
      <alignment vertical="center"/>
    </xf>
    <xf numFmtId="169" fontId="9" fillId="37" borderId="25" xfId="20" applyBorder="1"/>
    <xf numFmtId="169" fontId="9" fillId="37" borderId="93" xfId="20" applyBorder="1"/>
    <xf numFmtId="169" fontId="9" fillId="37" borderId="26" xfId="20" applyBorder="1"/>
    <xf numFmtId="0" fontId="3" fillId="0" borderId="96" xfId="0" applyFont="1" applyFill="1" applyBorder="1" applyAlignment="1">
      <alignment horizontal="center" vertical="center"/>
    </xf>
    <xf numFmtId="0" fontId="3" fillId="0" borderId="97" xfId="0" applyFont="1" applyFill="1" applyBorder="1" applyAlignment="1">
      <alignment vertical="center"/>
    </xf>
    <xf numFmtId="169" fontId="9" fillId="37" borderId="31" xfId="20" applyBorder="1"/>
    <xf numFmtId="0" fontId="4" fillId="0" borderId="0" xfId="0" applyFont="1" applyFill="1" applyAlignment="1">
      <alignment horizontal="center"/>
    </xf>
    <xf numFmtId="0" fontId="86" fillId="0" borderId="84" xfId="0" applyFont="1" applyFill="1" applyBorder="1" applyAlignment="1">
      <alignment horizontal="center" vertical="center" wrapText="1"/>
    </xf>
    <xf numFmtId="0" fontId="86" fillId="0" borderId="85" xfId="0" applyFont="1" applyFill="1" applyBorder="1" applyAlignment="1">
      <alignment horizontal="center" vertical="center" wrapText="1"/>
    </xf>
    <xf numFmtId="0" fontId="84" fillId="0" borderId="84" xfId="0" applyFont="1" applyFill="1" applyBorder="1"/>
    <xf numFmtId="193" fontId="84" fillId="0" borderId="84" xfId="0" applyNumberFormat="1" applyFont="1" applyFill="1" applyBorder="1" applyAlignment="1">
      <alignment horizontal="center" vertical="center"/>
    </xf>
    <xf numFmtId="193" fontId="84" fillId="0" borderId="85" xfId="0" applyNumberFormat="1" applyFont="1" applyFill="1" applyBorder="1" applyAlignment="1">
      <alignment horizontal="center" vertical="center"/>
    </xf>
    <xf numFmtId="0" fontId="84" fillId="0" borderId="84" xfId="0" applyFont="1" applyFill="1" applyBorder="1" applyAlignment="1">
      <alignment horizontal="left" indent="1"/>
    </xf>
    <xf numFmtId="193" fontId="87" fillId="0" borderId="84" xfId="0" applyNumberFormat="1" applyFont="1" applyFill="1" applyBorder="1" applyAlignment="1">
      <alignment horizontal="center" vertical="center"/>
    </xf>
    <xf numFmtId="0" fontId="87" fillId="0" borderId="84" xfId="0" applyFont="1" applyFill="1" applyBorder="1" applyAlignment="1">
      <alignment horizontal="left" indent="1"/>
    </xf>
    <xf numFmtId="193" fontId="86" fillId="36" borderId="24" xfId="0" applyNumberFormat="1" applyFont="1" applyFill="1" applyBorder="1" applyAlignment="1">
      <alignment horizontal="center" vertical="center"/>
    </xf>
    <xf numFmtId="0" fontId="94" fillId="0" borderId="0" xfId="11" applyFont="1" applyFill="1" applyBorder="1" applyProtection="1"/>
    <xf numFmtId="0" fontId="4" fillId="36" borderId="17" xfId="0" applyFont="1" applyFill="1" applyBorder="1" applyAlignment="1">
      <alignment horizontal="center" vertical="center" wrapText="1"/>
    </xf>
    <xf numFmtId="0" fontId="4" fillId="36" borderId="18" xfId="0" applyFont="1" applyFill="1" applyBorder="1" applyAlignment="1">
      <alignment horizontal="center" vertical="center" wrapText="1"/>
    </xf>
    <xf numFmtId="0" fontId="4" fillId="36" borderId="19" xfId="0" applyFont="1" applyFill="1" applyBorder="1" applyAlignment="1">
      <alignment horizontal="left" vertical="center" wrapText="1"/>
    </xf>
    <xf numFmtId="0" fontId="4" fillId="36" borderId="85" xfId="0" applyFont="1" applyFill="1" applyBorder="1" applyAlignment="1">
      <alignment horizontal="left" vertical="center" wrapText="1"/>
    </xf>
    <xf numFmtId="0" fontId="3" fillId="0" borderId="19" xfId="0" applyFont="1" applyFill="1" applyBorder="1" applyAlignment="1">
      <alignment horizontal="right" vertical="center" wrapText="1"/>
    </xf>
    <xf numFmtId="0" fontId="100" fillId="0" borderId="19" xfId="0" applyFont="1" applyFill="1" applyBorder="1" applyAlignment="1">
      <alignment horizontal="right" vertical="center" wrapText="1"/>
    </xf>
    <xf numFmtId="0" fontId="4" fillId="0" borderId="19"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2" xfId="5" applyNumberFormat="1" applyFont="1" applyFill="1" applyBorder="1" applyAlignment="1" applyProtection="1">
      <alignment horizontal="left" vertical="center"/>
      <protection locked="0"/>
    </xf>
    <xf numFmtId="0" fontId="102" fillId="0" borderId="23" xfId="9" applyFont="1" applyFill="1" applyBorder="1" applyAlignment="1" applyProtection="1">
      <alignment horizontal="left" vertical="center" wrapText="1"/>
      <protection locked="0"/>
    </xf>
    <xf numFmtId="0" fontId="84" fillId="0" borderId="84" xfId="0" applyFont="1" applyBorder="1" applyAlignment="1">
      <alignment vertical="center" wrapText="1"/>
    </xf>
    <xf numFmtId="14" fontId="2" fillId="3" borderId="84" xfId="8" quotePrefix="1" applyNumberFormat="1" applyFont="1" applyFill="1" applyBorder="1" applyAlignment="1" applyProtection="1">
      <alignment horizontal="left"/>
      <protection locked="0"/>
    </xf>
    <xf numFmtId="3" fontId="103" fillId="36" borderId="85" xfId="0" applyNumberFormat="1" applyFont="1" applyFill="1" applyBorder="1" applyAlignment="1">
      <alignment vertical="center" wrapText="1"/>
    </xf>
    <xf numFmtId="3" fontId="103" fillId="36" borderId="23" xfId="0" applyNumberFormat="1" applyFont="1" applyFill="1" applyBorder="1" applyAlignment="1">
      <alignment vertical="center" wrapText="1"/>
    </xf>
    <xf numFmtId="3" fontId="103" fillId="36" borderId="24" xfId="0" applyNumberFormat="1" applyFont="1" applyFill="1" applyBorder="1" applyAlignment="1">
      <alignment vertical="center" wrapText="1"/>
    </xf>
    <xf numFmtId="0" fontId="6" fillId="0" borderId="84" xfId="17" applyFill="1" applyBorder="1" applyAlignment="1" applyProtection="1"/>
    <xf numFmtId="49" fontId="84" fillId="0" borderId="84"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4" xfId="20964" applyFont="1" applyFill="1" applyBorder="1" applyAlignment="1">
      <alignment vertical="center"/>
    </xf>
    <xf numFmtId="0" fontId="45" fillId="77" borderId="105" xfId="20964" applyFont="1" applyFill="1" applyBorder="1" applyAlignment="1">
      <alignment vertical="center"/>
    </xf>
    <xf numFmtId="0" fontId="105" fillId="70" borderId="101" xfId="20964" applyFont="1" applyFill="1" applyBorder="1" applyAlignment="1">
      <alignment horizontal="center" vertical="center"/>
    </xf>
    <xf numFmtId="0" fontId="105" fillId="70" borderId="102" xfId="20964" applyFont="1" applyFill="1" applyBorder="1" applyAlignment="1">
      <alignment horizontal="left" vertical="center" wrapText="1"/>
    </xf>
    <xf numFmtId="0" fontId="104" fillId="78" borderId="103" xfId="20964" applyFont="1" applyFill="1" applyBorder="1" applyAlignment="1">
      <alignment horizontal="center" vertical="center"/>
    </xf>
    <xf numFmtId="0" fontId="104" fillId="78" borderId="105" xfId="20964" applyFont="1" applyFill="1" applyBorder="1" applyAlignment="1">
      <alignment vertical="top" wrapText="1"/>
    </xf>
    <xf numFmtId="164" fontId="45" fillId="77" borderId="102" xfId="7" applyNumberFormat="1" applyFont="1" applyFill="1" applyBorder="1" applyAlignment="1">
      <alignment horizontal="right" vertical="center"/>
    </xf>
    <xf numFmtId="0" fontId="106" fillId="70" borderId="101" xfId="20964" applyFont="1" applyFill="1" applyBorder="1" applyAlignment="1">
      <alignment horizontal="center" vertical="center"/>
    </xf>
    <xf numFmtId="0" fontId="105" fillId="70" borderId="105" xfId="20964" applyFont="1" applyFill="1" applyBorder="1" applyAlignment="1">
      <alignment vertical="center" wrapText="1"/>
    </xf>
    <xf numFmtId="0" fontId="105" fillId="70" borderId="102" xfId="20964" applyFont="1" applyFill="1" applyBorder="1" applyAlignment="1">
      <alignment horizontal="left" vertical="center"/>
    </xf>
    <xf numFmtId="0" fontId="106" fillId="3" borderId="101" xfId="20964" applyFont="1" applyFill="1" applyBorder="1" applyAlignment="1">
      <alignment horizontal="center" vertical="center"/>
    </xf>
    <xf numFmtId="0" fontId="105" fillId="3" borderId="102" xfId="20964" applyFont="1" applyFill="1" applyBorder="1" applyAlignment="1">
      <alignment horizontal="left" vertical="center"/>
    </xf>
    <xf numFmtId="0" fontId="106" fillId="0" borderId="101" xfId="20964" applyFont="1" applyFill="1" applyBorder="1" applyAlignment="1">
      <alignment horizontal="center" vertical="center"/>
    </xf>
    <xf numFmtId="0" fontId="105" fillId="0" borderId="102" xfId="20964" applyFont="1" applyFill="1" applyBorder="1" applyAlignment="1">
      <alignment horizontal="left" vertical="center"/>
    </xf>
    <xf numFmtId="0" fontId="107" fillId="78" borderId="103" xfId="20964" applyFont="1" applyFill="1" applyBorder="1" applyAlignment="1">
      <alignment horizontal="center" vertical="center"/>
    </xf>
    <xf numFmtId="0" fontId="104" fillId="78" borderId="105" xfId="20964" applyFont="1" applyFill="1" applyBorder="1" applyAlignment="1">
      <alignment vertical="center"/>
    </xf>
    <xf numFmtId="0" fontId="104" fillId="77" borderId="104" xfId="20964" applyFont="1" applyFill="1" applyBorder="1" applyAlignment="1">
      <alignment vertical="center"/>
    </xf>
    <xf numFmtId="0" fontId="104" fillId="77" borderId="105" xfId="20964" applyFont="1" applyFill="1" applyBorder="1" applyAlignment="1">
      <alignment vertical="center"/>
    </xf>
    <xf numFmtId="0" fontId="109" fillId="3" borderId="101" xfId="20964" applyFont="1" applyFill="1" applyBorder="1" applyAlignment="1">
      <alignment horizontal="center" vertical="center"/>
    </xf>
    <xf numFmtId="0" fontId="110" fillId="78" borderId="103" xfId="20964" applyFont="1" applyFill="1" applyBorder="1" applyAlignment="1">
      <alignment horizontal="center" vertical="center"/>
    </xf>
    <xf numFmtId="0" fontId="45" fillId="78" borderId="105" xfId="20964" applyFont="1" applyFill="1" applyBorder="1" applyAlignment="1">
      <alignment vertical="center"/>
    </xf>
    <xf numFmtId="0" fontId="109" fillId="70" borderId="101" xfId="20964" applyFont="1" applyFill="1" applyBorder="1" applyAlignment="1">
      <alignment horizontal="center" vertical="center"/>
    </xf>
    <xf numFmtId="164" fontId="105" fillId="3" borderId="103" xfId="7" applyNumberFormat="1" applyFont="1" applyFill="1" applyBorder="1" applyAlignment="1" applyProtection="1">
      <alignment horizontal="right" vertical="center"/>
      <protection locked="0"/>
    </xf>
    <xf numFmtId="0" fontId="110" fillId="3" borderId="103" xfId="20964" applyFont="1" applyFill="1" applyBorder="1" applyAlignment="1">
      <alignment horizontal="center" vertical="center"/>
    </xf>
    <xf numFmtId="0" fontId="45" fillId="3" borderId="105" xfId="20964" applyFont="1" applyFill="1" applyBorder="1" applyAlignment="1">
      <alignment vertical="center"/>
    </xf>
    <xf numFmtId="0" fontId="106" fillId="70" borderId="103" xfId="20964" applyFont="1" applyFill="1" applyBorder="1" applyAlignment="1">
      <alignment horizontal="center" vertical="center"/>
    </xf>
    <xf numFmtId="0" fontId="19" fillId="70" borderId="103" xfId="20964" applyFont="1" applyFill="1" applyBorder="1" applyAlignment="1">
      <alignment horizontal="center" vertical="center"/>
    </xf>
    <xf numFmtId="0" fontId="100" fillId="0" borderId="103" xfId="0" applyFont="1" applyFill="1" applyBorder="1" applyAlignment="1">
      <alignment horizontal="left" vertical="center" wrapText="1"/>
    </xf>
    <xf numFmtId="10" fontId="96" fillId="0" borderId="103" xfId="20962" applyNumberFormat="1" applyFont="1" applyFill="1" applyBorder="1" applyAlignment="1">
      <alignment horizontal="left" vertical="center" wrapText="1"/>
    </xf>
    <xf numFmtId="1" fontId="3" fillId="0" borderId="85" xfId="0" applyNumberFormat="1" applyFont="1" applyFill="1" applyBorder="1" applyAlignment="1">
      <alignment horizontal="right" vertical="center" wrapText="1"/>
    </xf>
    <xf numFmtId="10" fontId="3" fillId="0" borderId="103" xfId="20962" applyNumberFormat="1" applyFont="1" applyFill="1" applyBorder="1" applyAlignment="1">
      <alignment horizontal="left" vertical="center" wrapText="1"/>
    </xf>
    <xf numFmtId="10" fontId="4" fillId="36" borderId="103" xfId="0" applyNumberFormat="1" applyFont="1" applyFill="1" applyBorder="1" applyAlignment="1">
      <alignment horizontal="left" vertical="center" wrapText="1"/>
    </xf>
    <xf numFmtId="10" fontId="100" fillId="0" borderId="103" xfId="20962" applyNumberFormat="1" applyFont="1" applyFill="1" applyBorder="1" applyAlignment="1">
      <alignment horizontal="left" vertical="center" wrapText="1"/>
    </xf>
    <xf numFmtId="10" fontId="4" fillId="36" borderId="103" xfId="20962" applyNumberFormat="1" applyFont="1" applyFill="1" applyBorder="1" applyAlignment="1">
      <alignment horizontal="left" vertical="center" wrapText="1"/>
    </xf>
    <xf numFmtId="10" fontId="4" fillId="36" borderId="103" xfId="0" applyNumberFormat="1" applyFont="1" applyFill="1" applyBorder="1" applyAlignment="1">
      <alignment horizontal="center" vertical="center" wrapText="1"/>
    </xf>
    <xf numFmtId="10" fontId="102" fillId="0" borderId="23" xfId="20962" applyNumberFormat="1" applyFont="1" applyFill="1" applyBorder="1" applyAlignment="1" applyProtection="1">
      <alignment horizontal="left" vertical="center"/>
    </xf>
    <xf numFmtId="0" fontId="4" fillId="36" borderId="103" xfId="0" applyFont="1" applyFill="1" applyBorder="1" applyAlignment="1">
      <alignment horizontal="left" vertical="center" wrapText="1"/>
    </xf>
    <xf numFmtId="0" fontId="3" fillId="0" borderId="103" xfId="0" applyFont="1" applyFill="1" applyBorder="1" applyAlignment="1">
      <alignment horizontal="left" vertical="center" wrapText="1"/>
    </xf>
    <xf numFmtId="10" fontId="4" fillId="36" borderId="85" xfId="0" applyNumberFormat="1" applyFont="1" applyFill="1" applyBorder="1" applyAlignment="1">
      <alignment horizontal="left" vertical="center" wrapText="1"/>
    </xf>
    <xf numFmtId="10" fontId="4" fillId="36" borderId="85" xfId="20962" applyNumberFormat="1" applyFont="1" applyFill="1" applyBorder="1" applyAlignment="1">
      <alignment horizontal="left" vertical="center" wrapText="1"/>
    </xf>
    <xf numFmtId="0" fontId="4" fillId="36" borderId="85" xfId="0" applyFont="1" applyFill="1" applyBorder="1" applyAlignment="1">
      <alignment horizontal="center" vertical="center" wrapText="1"/>
    </xf>
    <xf numFmtId="1" fontId="3" fillId="0" borderId="24" xfId="0" applyNumberFormat="1" applyFont="1" applyFill="1" applyBorder="1" applyAlignment="1">
      <alignment horizontal="right" vertical="center" wrapText="1"/>
    </xf>
    <xf numFmtId="0" fontId="4" fillId="36" borderId="86" xfId="0" applyFont="1" applyFill="1" applyBorder="1" applyAlignment="1">
      <alignment vertical="center" wrapText="1"/>
    </xf>
    <xf numFmtId="0" fontId="4" fillId="36" borderId="102" xfId="0" applyFont="1" applyFill="1" applyBorder="1" applyAlignment="1">
      <alignment vertical="center" wrapText="1"/>
    </xf>
    <xf numFmtId="0" fontId="4" fillId="36" borderId="73" xfId="0" applyFont="1" applyFill="1" applyBorder="1" applyAlignment="1">
      <alignment vertical="center" wrapText="1"/>
    </xf>
    <xf numFmtId="0" fontId="4" fillId="36" borderId="30" xfId="0" applyFont="1" applyFill="1" applyBorder="1" applyAlignment="1">
      <alignment vertical="center" wrapText="1"/>
    </xf>
    <xf numFmtId="0" fontId="84" fillId="0" borderId="103" xfId="0" applyFont="1" applyBorder="1"/>
    <xf numFmtId="0" fontId="6" fillId="0" borderId="103" xfId="17" applyFill="1" applyBorder="1" applyAlignment="1" applyProtection="1">
      <alignment horizontal="left" vertical="center"/>
    </xf>
    <xf numFmtId="0" fontId="6" fillId="0" borderId="103" xfId="17" applyBorder="1" applyAlignment="1" applyProtection="1"/>
    <xf numFmtId="0" fontId="84" fillId="0" borderId="103" xfId="0" applyFont="1" applyFill="1" applyBorder="1"/>
    <xf numFmtId="0" fontId="6" fillId="0" borderId="103" xfId="17" applyFill="1" applyBorder="1" applyAlignment="1" applyProtection="1">
      <alignment horizontal="left" vertical="center" wrapText="1"/>
    </xf>
    <xf numFmtId="0" fontId="6" fillId="0" borderId="103" xfId="17" applyFill="1" applyBorder="1" applyAlignment="1" applyProtection="1"/>
    <xf numFmtId="0" fontId="45" fillId="0" borderId="17" xfId="0" applyFont="1" applyBorder="1" applyAlignment="1">
      <alignment horizontal="center" vertical="center" wrapText="1"/>
    </xf>
    <xf numFmtId="0" fontId="45" fillId="0" borderId="18" xfId="0" applyFont="1" applyBorder="1" applyAlignment="1">
      <alignment horizontal="center" vertical="center" wrapText="1"/>
    </xf>
    <xf numFmtId="3" fontId="103" fillId="36" borderId="103" xfId="0" applyNumberFormat="1" applyFont="1" applyFill="1" applyBorder="1" applyAlignment="1">
      <alignment vertical="center" wrapText="1"/>
    </xf>
    <xf numFmtId="3" fontId="103" fillId="0" borderId="103" xfId="0" applyNumberFormat="1" applyFont="1" applyBorder="1" applyAlignment="1">
      <alignment vertical="center" wrapText="1"/>
    </xf>
    <xf numFmtId="3" fontId="103" fillId="0" borderId="103" xfId="0" applyNumberFormat="1" applyFont="1" applyFill="1" applyBorder="1" applyAlignment="1">
      <alignment vertical="center" wrapText="1"/>
    </xf>
    <xf numFmtId="3" fontId="103" fillId="36" borderId="104" xfId="0" applyNumberFormat="1" applyFont="1" applyFill="1" applyBorder="1" applyAlignment="1">
      <alignment vertical="center" wrapText="1"/>
    </xf>
    <xf numFmtId="3" fontId="103" fillId="0" borderId="104" xfId="0" applyNumberFormat="1" applyFont="1" applyBorder="1" applyAlignment="1">
      <alignment vertical="center" wrapText="1"/>
    </xf>
    <xf numFmtId="3" fontId="103" fillId="36" borderId="25" xfId="0" applyNumberFormat="1" applyFont="1" applyFill="1" applyBorder="1" applyAlignment="1">
      <alignment vertical="center" wrapText="1"/>
    </xf>
    <xf numFmtId="3" fontId="103" fillId="36" borderId="88" xfId="0" applyNumberFormat="1" applyFont="1" applyFill="1" applyBorder="1" applyAlignment="1">
      <alignment vertical="center" wrapText="1"/>
    </xf>
    <xf numFmtId="3" fontId="103" fillId="0" borderId="88" xfId="0" applyNumberFormat="1" applyFont="1" applyBorder="1" applyAlignment="1">
      <alignment vertical="center" wrapText="1"/>
    </xf>
    <xf numFmtId="3" fontId="103" fillId="0" borderId="88" xfId="0" applyNumberFormat="1" applyFont="1" applyFill="1" applyBorder="1" applyAlignment="1">
      <alignment vertical="center" wrapText="1"/>
    </xf>
    <xf numFmtId="3" fontId="103" fillId="36" borderId="40" xfId="0" applyNumberFormat="1" applyFont="1" applyFill="1" applyBorder="1" applyAlignment="1">
      <alignment vertical="center" wrapText="1"/>
    </xf>
    <xf numFmtId="0" fontId="2" fillId="0" borderId="17" xfId="0" applyNumberFormat="1" applyFont="1" applyFill="1" applyBorder="1" applyAlignment="1">
      <alignment horizontal="left" vertical="center" wrapText="1" indent="1"/>
    </xf>
    <xf numFmtId="0" fontId="2" fillId="0" borderId="18"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applyBorder="1"/>
    <xf numFmtId="169" fontId="2" fillId="37" borderId="100" xfId="20" applyFont="1" applyBorder="1"/>
    <xf numFmtId="0" fontId="2" fillId="0" borderId="19" xfId="0" applyFont="1" applyFill="1" applyBorder="1" applyAlignment="1">
      <alignment horizontal="right" vertical="center" wrapText="1"/>
    </xf>
    <xf numFmtId="0" fontId="2" fillId="2" borderId="19" xfId="0" applyFont="1" applyFill="1" applyBorder="1" applyAlignment="1">
      <alignment horizontal="right" vertical="center"/>
    </xf>
    <xf numFmtId="0" fontId="45" fillId="0" borderId="19" xfId="0" applyFont="1" applyFill="1" applyBorder="1" applyAlignment="1">
      <alignment horizontal="center" vertical="center" wrapText="1"/>
    </xf>
    <xf numFmtId="0" fontId="2" fillId="2" borderId="22"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6" xfId="0" applyFont="1" applyFill="1" applyBorder="1"/>
    <xf numFmtId="0" fontId="3" fillId="3" borderId="106" xfId="0" applyFont="1" applyFill="1" applyBorder="1" applyAlignment="1">
      <alignment wrapText="1"/>
    </xf>
    <xf numFmtId="0" fontId="3" fillId="3" borderId="107" xfId="0" applyFont="1" applyFill="1" applyBorder="1"/>
    <xf numFmtId="0" fontId="4" fillId="3" borderId="79" xfId="0" applyFont="1" applyFill="1" applyBorder="1" applyAlignment="1">
      <alignment horizontal="center" wrapText="1"/>
    </xf>
    <xf numFmtId="0" fontId="3" fillId="0" borderId="103" xfId="0" applyFont="1" applyFill="1" applyBorder="1" applyAlignment="1">
      <alignment horizontal="center"/>
    </xf>
    <xf numFmtId="0" fontId="3" fillId="0" borderId="103" xfId="0" applyFont="1" applyBorder="1" applyAlignment="1">
      <alignment horizontal="center"/>
    </xf>
    <xf numFmtId="0" fontId="3" fillId="3" borderId="66"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0" xfId="0" applyFont="1" applyFill="1" applyBorder="1" applyAlignment="1">
      <alignment horizontal="center" vertical="center" wrapText="1"/>
    </xf>
    <xf numFmtId="0" fontId="3" fillId="0" borderId="19" xfId="0" applyFont="1" applyBorder="1"/>
    <xf numFmtId="0" fontId="3" fillId="0" borderId="103" xfId="0" applyFont="1" applyBorder="1" applyAlignment="1">
      <alignment wrapText="1"/>
    </xf>
    <xf numFmtId="164" fontId="3" fillId="0" borderId="103" xfId="7" applyNumberFormat="1" applyFont="1" applyBorder="1"/>
    <xf numFmtId="164" fontId="3" fillId="0" borderId="85" xfId="7" applyNumberFormat="1" applyFont="1" applyBorder="1"/>
    <xf numFmtId="0" fontId="99" fillId="0" borderId="103" xfId="0" applyFont="1" applyBorder="1" applyAlignment="1">
      <alignment horizontal="left" wrapText="1" indent="2"/>
    </xf>
    <xf numFmtId="169" fontId="9" fillId="37" borderId="103" xfId="20" applyBorder="1"/>
    <xf numFmtId="164" fontId="3" fillId="0" borderId="103" xfId="7" applyNumberFormat="1" applyFont="1" applyBorder="1" applyAlignment="1">
      <alignment vertical="center"/>
    </xf>
    <xf numFmtId="0" fontId="4" fillId="0" borderId="19" xfId="0" applyFont="1" applyBorder="1"/>
    <xf numFmtId="0" fontId="4" fillId="0" borderId="103" xfId="0" applyFont="1" applyBorder="1" applyAlignment="1">
      <alignment wrapText="1"/>
    </xf>
    <xf numFmtId="164" fontId="4" fillId="0" borderId="85" xfId="7" applyNumberFormat="1" applyFont="1" applyBorder="1"/>
    <xf numFmtId="0" fontId="111" fillId="3" borderId="66"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0" xfId="7" applyNumberFormat="1" applyFont="1" applyFill="1" applyBorder="1"/>
    <xf numFmtId="164" fontId="3" fillId="0" borderId="103" xfId="7" applyNumberFormat="1" applyFont="1" applyFill="1" applyBorder="1"/>
    <xf numFmtId="164" fontId="3" fillId="0" borderId="103" xfId="7" applyNumberFormat="1" applyFont="1" applyFill="1" applyBorder="1" applyAlignment="1">
      <alignment vertical="center"/>
    </xf>
    <xf numFmtId="0" fontId="99" fillId="0" borderId="103"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100" xfId="0" applyFont="1" applyFill="1" applyBorder="1"/>
    <xf numFmtId="0" fontId="4" fillId="0" borderId="22" xfId="0" applyFont="1" applyBorder="1"/>
    <xf numFmtId="0" fontId="4" fillId="0" borderId="23" xfId="0" applyFont="1" applyBorder="1" applyAlignment="1">
      <alignment wrapText="1"/>
    </xf>
    <xf numFmtId="10" fontId="4" fillId="0" borderId="24" xfId="20962" applyNumberFormat="1" applyFont="1" applyBorder="1"/>
    <xf numFmtId="0" fontId="2" fillId="2" borderId="91" xfId="0" applyFont="1" applyFill="1" applyBorder="1" applyAlignment="1">
      <alignment horizontal="right" vertical="center"/>
    </xf>
    <xf numFmtId="0" fontId="2" fillId="0" borderId="101" xfId="0" applyFont="1" applyBorder="1" applyAlignment="1">
      <alignment vertical="center" wrapText="1"/>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7" fillId="0" borderId="118" xfId="13" applyFont="1" applyFill="1" applyBorder="1" applyAlignment="1" applyProtection="1">
      <alignment horizontal="left" vertical="center" wrapText="1"/>
      <protection locked="0"/>
    </xf>
    <xf numFmtId="49" fontId="117" fillId="0" borderId="118" xfId="5" applyNumberFormat="1" applyFont="1" applyFill="1" applyBorder="1" applyAlignment="1" applyProtection="1">
      <alignment horizontal="right" vertical="center"/>
      <protection locked="0"/>
    </xf>
    <xf numFmtId="49" fontId="118" fillId="0" borderId="118" xfId="5" applyNumberFormat="1" applyFont="1" applyFill="1" applyBorder="1" applyAlignment="1" applyProtection="1">
      <alignment horizontal="right" vertical="center"/>
      <protection locked="0"/>
    </xf>
    <xf numFmtId="0" fontId="113" fillId="0" borderId="118" xfId="0" applyFont="1" applyFill="1" applyBorder="1"/>
    <xf numFmtId="49" fontId="117" fillId="0" borderId="118" xfId="5" applyNumberFormat="1" applyFont="1" applyFill="1" applyBorder="1" applyAlignment="1" applyProtection="1">
      <alignment horizontal="right" vertical="center" wrapText="1"/>
      <protection locked="0"/>
    </xf>
    <xf numFmtId="49" fontId="118" fillId="0" borderId="118" xfId="5" applyNumberFormat="1" applyFont="1" applyFill="1" applyBorder="1" applyAlignment="1" applyProtection="1">
      <alignment horizontal="right" vertical="center" wrapText="1"/>
      <protection locked="0"/>
    </xf>
    <xf numFmtId="0" fontId="113" fillId="0" borderId="0" xfId="0" applyFont="1" applyFill="1"/>
    <xf numFmtId="0" fontId="112" fillId="0" borderId="118" xfId="0" applyNumberFormat="1" applyFont="1" applyFill="1" applyBorder="1" applyAlignment="1">
      <alignment horizontal="left" vertical="center" wrapText="1"/>
    </xf>
    <xf numFmtId="0" fontId="116" fillId="0" borderId="118" xfId="0" applyFont="1" applyFill="1" applyBorder="1"/>
    <xf numFmtId="0" fontId="113" fillId="0" borderId="0" xfId="0" applyFont="1" applyFill="1" applyBorder="1"/>
    <xf numFmtId="0" fontId="115" fillId="0" borderId="118" xfId="0" applyFont="1" applyFill="1" applyBorder="1" applyAlignment="1">
      <alignment horizontal="left" indent="1"/>
    </xf>
    <xf numFmtId="0" fontId="115" fillId="0" borderId="118" xfId="0" applyFont="1" applyFill="1" applyBorder="1" applyAlignment="1">
      <alignment horizontal="left" wrapText="1" indent="1"/>
    </xf>
    <xf numFmtId="0" fontId="112" fillId="0" borderId="118" xfId="0" applyFont="1" applyFill="1" applyBorder="1" applyAlignment="1">
      <alignment horizontal="left" indent="1"/>
    </xf>
    <xf numFmtId="0" fontId="112" fillId="0" borderId="118" xfId="0" applyNumberFormat="1" applyFont="1" applyFill="1" applyBorder="1" applyAlignment="1">
      <alignment horizontal="left" indent="1"/>
    </xf>
    <xf numFmtId="0" fontId="112" fillId="0" borderId="118" xfId="0" applyFont="1" applyFill="1" applyBorder="1" applyAlignment="1">
      <alignment horizontal="left" wrapText="1" indent="2"/>
    </xf>
    <xf numFmtId="0" fontId="115" fillId="0" borderId="118" xfId="0" applyFont="1" applyFill="1" applyBorder="1" applyAlignment="1">
      <alignment horizontal="left" vertical="center" indent="1"/>
    </xf>
    <xf numFmtId="0" fontId="113" fillId="0" borderId="118" xfId="0" applyFont="1" applyFill="1" applyBorder="1" applyAlignment="1">
      <alignment horizontal="left" wrapText="1"/>
    </xf>
    <xf numFmtId="0" fontId="113" fillId="0" borderId="118" xfId="0" applyFont="1" applyFill="1" applyBorder="1" applyAlignment="1">
      <alignment horizontal="left" wrapText="1" indent="2"/>
    </xf>
    <xf numFmtId="49" fontId="113" fillId="0" borderId="118" xfId="0" applyNumberFormat="1" applyFont="1" applyFill="1" applyBorder="1" applyAlignment="1">
      <alignment horizontal="left" indent="3"/>
    </xf>
    <xf numFmtId="49" fontId="113" fillId="0" borderId="118" xfId="0" applyNumberFormat="1" applyFont="1" applyFill="1" applyBorder="1" applyAlignment="1">
      <alignment horizontal="left" indent="1"/>
    </xf>
    <xf numFmtId="49" fontId="113" fillId="0" borderId="118" xfId="0" applyNumberFormat="1" applyFont="1" applyFill="1" applyBorder="1" applyAlignment="1">
      <alignment horizontal="left" vertical="top" wrapText="1" indent="2"/>
    </xf>
    <xf numFmtId="49" fontId="113" fillId="0" borderId="118" xfId="0" applyNumberFormat="1" applyFont="1" applyFill="1" applyBorder="1" applyAlignment="1">
      <alignment horizontal="left" wrapText="1" indent="3"/>
    </xf>
    <xf numFmtId="49" fontId="113" fillId="0" borderId="118" xfId="0" applyNumberFormat="1" applyFont="1" applyFill="1" applyBorder="1" applyAlignment="1">
      <alignment horizontal="left" wrapText="1" indent="2"/>
    </xf>
    <xf numFmtId="0" fontId="113" fillId="0" borderId="118" xfId="0" applyNumberFormat="1" applyFont="1" applyFill="1" applyBorder="1" applyAlignment="1">
      <alignment horizontal="left" wrapText="1" indent="1"/>
    </xf>
    <xf numFmtId="49" fontId="113" fillId="0" borderId="118" xfId="0" applyNumberFormat="1" applyFont="1" applyFill="1" applyBorder="1" applyAlignment="1">
      <alignment horizontal="left" wrapText="1" indent="1"/>
    </xf>
    <xf numFmtId="0" fontId="115" fillId="0" borderId="72" xfId="0" applyNumberFormat="1" applyFont="1" applyFill="1" applyBorder="1" applyAlignment="1">
      <alignment horizontal="left" vertical="center" wrapText="1"/>
    </xf>
    <xf numFmtId="0" fontId="113" fillId="0" borderId="119" xfId="0" applyFont="1" applyFill="1" applyBorder="1" applyAlignment="1">
      <alignment horizontal="center" vertical="center" wrapText="1"/>
    </xf>
    <xf numFmtId="0" fontId="115" fillId="0" borderId="118" xfId="0" applyNumberFormat="1" applyFont="1" applyFill="1" applyBorder="1" applyAlignment="1">
      <alignment horizontal="left" vertical="center" wrapText="1"/>
    </xf>
    <xf numFmtId="0" fontId="113" fillId="0" borderId="118" xfId="0" applyFont="1" applyFill="1" applyBorder="1" applyAlignment="1">
      <alignment horizontal="left" indent="1"/>
    </xf>
    <xf numFmtId="0" fontId="6" fillId="0" borderId="118" xfId="17" applyBorder="1" applyAlignment="1" applyProtection="1"/>
    <xf numFmtId="0" fontId="116" fillId="0" borderId="118"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0" xfId="0" applyFont="1" applyFill="1" applyBorder="1" applyAlignment="1">
      <alignment horizontal="center" vertical="center" wrapText="1"/>
    </xf>
    <xf numFmtId="14" fontId="84" fillId="0" borderId="0" xfId="0" applyNumberFormat="1" applyFont="1" applyFill="1"/>
    <xf numFmtId="0" fontId="119" fillId="0" borderId="118" xfId="13" applyFont="1" applyFill="1" applyBorder="1" applyAlignment="1" applyProtection="1">
      <alignment horizontal="left" vertical="center" wrapText="1"/>
      <protection locked="0"/>
    </xf>
    <xf numFmtId="0" fontId="113" fillId="0" borderId="0" xfId="0" applyFont="1" applyFill="1" applyAlignment="1">
      <alignment horizontal="left" vertical="top" wrapText="1"/>
    </xf>
    <xf numFmtId="0" fontId="113" fillId="0" borderId="0" xfId="0" applyFont="1" applyFill="1" applyAlignment="1">
      <alignment wrapText="1"/>
    </xf>
    <xf numFmtId="0" fontId="113" fillId="0" borderId="118" xfId="0" applyFont="1" applyFill="1" applyBorder="1" applyAlignment="1">
      <alignment horizontal="center" vertical="center"/>
    </xf>
    <xf numFmtId="0" fontId="113" fillId="0" borderId="118" xfId="0" applyFont="1" applyFill="1" applyBorder="1" applyAlignment="1">
      <alignment horizontal="center" vertical="center" wrapText="1"/>
    </xf>
    <xf numFmtId="0" fontId="116" fillId="0" borderId="0" xfId="0" applyFont="1" applyFill="1"/>
    <xf numFmtId="0" fontId="113" fillId="0" borderId="118" xfId="0" applyFont="1" applyFill="1" applyBorder="1" applyAlignment="1">
      <alignment wrapText="1"/>
    </xf>
    <xf numFmtId="0" fontId="113" fillId="0" borderId="118" xfId="0" applyFont="1" applyFill="1" applyBorder="1" applyAlignment="1">
      <alignment horizontal="left" indent="8"/>
    </xf>
    <xf numFmtId="0" fontId="113" fillId="0" borderId="0" xfId="0" applyFont="1" applyFill="1" applyBorder="1" applyAlignment="1">
      <alignment horizontal="left"/>
    </xf>
    <xf numFmtId="0" fontId="116" fillId="0" borderId="0" xfId="0" applyFont="1" applyFill="1" applyBorder="1"/>
    <xf numFmtId="0" fontId="116" fillId="0" borderId="7" xfId="0" applyFont="1" applyFill="1" applyBorder="1"/>
    <xf numFmtId="0" fontId="113" fillId="0" borderId="0" xfId="0" applyFont="1" applyFill="1" applyBorder="1" applyAlignment="1">
      <alignment horizontal="center" vertical="center"/>
    </xf>
    <xf numFmtId="0" fontId="113" fillId="0" borderId="7" xfId="0" applyFont="1" applyFill="1" applyBorder="1" applyAlignment="1">
      <alignment wrapText="1"/>
    </xf>
    <xf numFmtId="49" fontId="113" fillId="0" borderId="118" xfId="0" applyNumberFormat="1" applyFont="1" applyFill="1" applyBorder="1" applyAlignment="1">
      <alignment horizontal="center" vertical="center" wrapText="1"/>
    </xf>
    <xf numFmtId="0" fontId="113" fillId="0" borderId="118" xfId="0" applyFont="1" applyFill="1" applyBorder="1" applyAlignment="1">
      <alignment horizontal="center"/>
    </xf>
    <xf numFmtId="0" fontId="113" fillId="0" borderId="7" xfId="0" applyFont="1" applyFill="1" applyBorder="1"/>
    <xf numFmtId="0" fontId="113" fillId="0" borderId="118" xfId="0" applyFont="1" applyFill="1" applyBorder="1" applyAlignment="1">
      <alignment horizontal="left" indent="2"/>
    </xf>
    <xf numFmtId="0" fontId="113" fillId="0" borderId="118" xfId="0" applyNumberFormat="1" applyFont="1" applyFill="1" applyBorder="1" applyAlignment="1">
      <alignment horizontal="left" indent="1"/>
    </xf>
    <xf numFmtId="0" fontId="113" fillId="0" borderId="0" xfId="0" applyFont="1" applyFill="1" applyAlignment="1">
      <alignment horizontal="center" vertical="center"/>
    </xf>
    <xf numFmtId="0" fontId="121" fillId="0" borderId="0" xfId="0" applyFont="1" applyFill="1"/>
    <xf numFmtId="0" fontId="121" fillId="0" borderId="0" xfId="0" applyFont="1" applyFill="1" applyAlignment="1">
      <alignment horizontal="center" vertical="center"/>
    </xf>
    <xf numFmtId="0" fontId="115" fillId="0" borderId="118" xfId="0" applyFont="1" applyFill="1" applyBorder="1" applyAlignment="1">
      <alignment horizontal="center" vertical="center" wrapText="1"/>
    </xf>
    <xf numFmtId="0" fontId="113" fillId="79" borderId="118" xfId="0" applyFont="1" applyFill="1" applyBorder="1"/>
    <xf numFmtId="0" fontId="116" fillId="79" borderId="118" xfId="0" applyFont="1" applyFill="1" applyBorder="1"/>
    <xf numFmtId="164" fontId="3" fillId="0" borderId="89" xfId="7" applyNumberFormat="1" applyFont="1" applyFill="1" applyBorder="1" applyAlignment="1">
      <alignment vertical="center"/>
    </xf>
    <xf numFmtId="164" fontId="3" fillId="0" borderId="67" xfId="7" applyNumberFormat="1" applyFont="1" applyFill="1" applyBorder="1" applyAlignment="1">
      <alignment vertical="center"/>
    </xf>
    <xf numFmtId="164" fontId="3" fillId="0" borderId="84" xfId="7" applyNumberFormat="1" applyFont="1" applyFill="1" applyBorder="1" applyAlignment="1">
      <alignment vertical="center"/>
    </xf>
    <xf numFmtId="164" fontId="3" fillId="0" borderId="90" xfId="7" applyNumberFormat="1" applyFont="1" applyFill="1" applyBorder="1" applyAlignment="1">
      <alignment vertical="center"/>
    </xf>
    <xf numFmtId="164" fontId="3" fillId="0" borderId="85" xfId="7" applyNumberFormat="1" applyFont="1" applyFill="1" applyBorder="1" applyAlignment="1">
      <alignment vertical="center"/>
    </xf>
    <xf numFmtId="164" fontId="3" fillId="3" borderId="87" xfId="7" applyNumberFormat="1" applyFont="1" applyFill="1" applyBorder="1" applyAlignment="1">
      <alignment vertical="center"/>
    </xf>
    <xf numFmtId="164" fontId="3" fillId="3" borderId="88" xfId="7" applyNumberFormat="1" applyFont="1" applyFill="1" applyBorder="1" applyAlignment="1">
      <alignment vertical="center"/>
    </xf>
    <xf numFmtId="164" fontId="3" fillId="0" borderId="23" xfId="7"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24"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18" xfId="7" applyNumberFormat="1" applyFont="1" applyFill="1" applyBorder="1" applyAlignment="1">
      <alignment vertical="center"/>
    </xf>
    <xf numFmtId="164" fontId="3" fillId="0" borderId="94" xfId="7" applyNumberFormat="1" applyFont="1" applyFill="1" applyBorder="1" applyAlignment="1">
      <alignment vertical="center"/>
    </xf>
    <xf numFmtId="164" fontId="3" fillId="0" borderId="95" xfId="7" applyNumberFormat="1" applyFont="1" applyFill="1" applyBorder="1" applyAlignment="1">
      <alignment vertical="center"/>
    </xf>
    <xf numFmtId="10" fontId="3" fillId="0" borderId="98" xfId="20962" applyNumberFormat="1" applyFont="1" applyFill="1" applyBorder="1" applyAlignment="1">
      <alignment vertical="center"/>
    </xf>
    <xf numFmtId="10" fontId="3" fillId="0" borderId="99" xfId="20962" applyNumberFormat="1" applyFont="1" applyFill="1" applyBorder="1" applyAlignment="1">
      <alignment vertical="center"/>
    </xf>
    <xf numFmtId="14" fontId="2" fillId="0" borderId="0" xfId="0" applyNumberFormat="1" applyFont="1" applyAlignment="1">
      <alignment horizontal="left"/>
    </xf>
    <xf numFmtId="164" fontId="124" fillId="0" borderId="136" xfId="7" applyNumberFormat="1" applyFont="1" applyBorder="1"/>
    <xf numFmtId="164" fontId="123" fillId="0" borderId="136" xfId="7" applyNumberFormat="1" applyFont="1" applyBorder="1"/>
    <xf numFmtId="0" fontId="124" fillId="81" borderId="146" xfId="0" applyFont="1" applyFill="1" applyBorder="1"/>
    <xf numFmtId="164" fontId="124" fillId="0" borderId="146" xfId="7" applyNumberFormat="1" applyFont="1" applyBorder="1"/>
    <xf numFmtId="164" fontId="123" fillId="0" borderId="7" xfId="0" applyNumberFormat="1" applyFont="1" applyBorder="1"/>
    <xf numFmtId="164" fontId="124" fillId="0" borderId="153" xfId="7" applyNumberFormat="1" applyFont="1" applyBorder="1"/>
    <xf numFmtId="43" fontId="124" fillId="0" borderId="153" xfId="7" applyNumberFormat="1" applyFont="1" applyBorder="1"/>
    <xf numFmtId="164" fontId="122" fillId="0" borderId="153" xfId="0" applyNumberFormat="1" applyFont="1" applyFill="1" applyBorder="1" applyAlignment="1">
      <alignment horizontal="left" vertical="center" wrapText="1"/>
    </xf>
    <xf numFmtId="164" fontId="124" fillId="0" borderId="153" xfId="7" applyNumberFormat="1" applyFont="1" applyBorder="1"/>
    <xf numFmtId="193" fontId="105" fillId="0" borderId="3" xfId="0" applyNumberFormat="1" applyFont="1" applyFill="1" applyBorder="1" applyAlignment="1" applyProtection="1">
      <alignment vertical="center" wrapText="1"/>
      <protection locked="0"/>
    </xf>
    <xf numFmtId="193" fontId="125" fillId="0" borderId="3" xfId="0" applyNumberFormat="1" applyFont="1" applyFill="1" applyBorder="1" applyAlignment="1" applyProtection="1">
      <alignment vertical="center" wrapText="1"/>
      <protection locked="0"/>
    </xf>
    <xf numFmtId="193" fontId="125" fillId="0" borderId="20" xfId="0" applyNumberFormat="1" applyFont="1" applyFill="1" applyBorder="1" applyAlignment="1" applyProtection="1">
      <alignment vertical="center" wrapText="1"/>
      <protection locked="0"/>
    </xf>
    <xf numFmtId="169" fontId="105" fillId="37" borderId="0" xfId="20" applyFont="1" applyBorder="1"/>
    <xf numFmtId="169" fontId="105" fillId="37" borderId="100" xfId="20" applyFont="1" applyBorder="1"/>
    <xf numFmtId="193" fontId="105" fillId="0" borderId="3" xfId="0" applyNumberFormat="1" applyFont="1" applyFill="1" applyBorder="1" applyAlignment="1" applyProtection="1">
      <alignment horizontal="right" vertical="center" wrapText="1"/>
      <protection locked="0"/>
    </xf>
    <xf numFmtId="193" fontId="104" fillId="0" borderId="3" xfId="0" applyNumberFormat="1" applyFont="1" applyFill="1" applyBorder="1" applyAlignment="1" applyProtection="1">
      <alignment horizontal="right" vertical="center" wrapText="1"/>
      <protection locked="0"/>
    </xf>
    <xf numFmtId="193" fontId="105" fillId="2" borderId="3" xfId="0" applyNumberFormat="1" applyFont="1" applyFill="1" applyBorder="1" applyAlignment="1" applyProtection="1">
      <alignment vertical="center"/>
      <protection locked="0"/>
    </xf>
    <xf numFmtId="193" fontId="126" fillId="2" borderId="3" xfId="0" applyNumberFormat="1" applyFont="1" applyFill="1" applyBorder="1" applyAlignment="1" applyProtection="1">
      <alignment vertical="center"/>
      <protection locked="0"/>
    </xf>
    <xf numFmtId="193" fontId="126" fillId="2" borderId="20" xfId="0" applyNumberFormat="1" applyFont="1" applyFill="1" applyBorder="1" applyAlignment="1" applyProtection="1">
      <alignment vertical="center"/>
      <protection locked="0"/>
    </xf>
    <xf numFmtId="193" fontId="105" fillId="2" borderId="101" xfId="0" applyNumberFormat="1" applyFont="1" applyFill="1" applyBorder="1" applyAlignment="1" applyProtection="1">
      <alignment vertical="center"/>
      <protection locked="0"/>
    </xf>
    <xf numFmtId="193" fontId="126" fillId="2" borderId="101" xfId="0" applyNumberFormat="1" applyFont="1" applyFill="1" applyBorder="1" applyAlignment="1" applyProtection="1">
      <alignment vertical="center"/>
      <protection locked="0"/>
    </xf>
    <xf numFmtId="193" fontId="126" fillId="2" borderId="95" xfId="0" applyNumberFormat="1" applyFont="1" applyFill="1" applyBorder="1" applyAlignment="1" applyProtection="1">
      <alignment vertical="center"/>
      <protection locked="0"/>
    </xf>
    <xf numFmtId="165" fontId="105" fillId="0" borderId="3" xfId="20962" applyNumberFormat="1" applyFont="1" applyBorder="1" applyAlignment="1" applyProtection="1">
      <alignment horizontal="right" vertical="center" wrapText="1"/>
      <protection locked="0"/>
    </xf>
    <xf numFmtId="165" fontId="125" fillId="0" borderId="3" xfId="20962" applyNumberFormat="1" applyFont="1" applyBorder="1" applyAlignment="1" applyProtection="1">
      <alignment vertical="center" wrapText="1"/>
      <protection locked="0"/>
    </xf>
    <xf numFmtId="165" fontId="125" fillId="0" borderId="20" xfId="20962" applyNumberFormat="1" applyFont="1" applyBorder="1" applyAlignment="1" applyProtection="1">
      <alignment vertical="center" wrapText="1"/>
      <protection locked="0"/>
    </xf>
    <xf numFmtId="165" fontId="105" fillId="37" borderId="0" xfId="20962" applyNumberFormat="1" applyFont="1" applyFill="1" applyBorder="1"/>
    <xf numFmtId="165" fontId="105" fillId="37" borderId="100" xfId="20962" applyNumberFormat="1" applyFont="1" applyFill="1" applyBorder="1"/>
    <xf numFmtId="165" fontId="105" fillId="2" borderId="3" xfId="20962" applyNumberFormat="1" applyFont="1" applyFill="1" applyBorder="1" applyAlignment="1" applyProtection="1">
      <alignment vertical="center"/>
      <protection locked="0"/>
    </xf>
    <xf numFmtId="165" fontId="126" fillId="2" borderId="3" xfId="20962" applyNumberFormat="1" applyFont="1" applyFill="1" applyBorder="1" applyAlignment="1" applyProtection="1">
      <alignment vertical="center"/>
      <protection locked="0"/>
    </xf>
    <xf numFmtId="165" fontId="126" fillId="2" borderId="20" xfId="20962" applyNumberFormat="1" applyFont="1" applyFill="1" applyBorder="1" applyAlignment="1" applyProtection="1">
      <alignment vertical="center"/>
      <protection locked="0"/>
    </xf>
    <xf numFmtId="165" fontId="104" fillId="0" borderId="3" xfId="20962" applyNumberFormat="1" applyFont="1" applyFill="1" applyBorder="1" applyAlignment="1" applyProtection="1">
      <alignment horizontal="center" vertical="center" wrapText="1"/>
      <protection locked="0"/>
    </xf>
    <xf numFmtId="165" fontId="125" fillId="0" borderId="3" xfId="20962" applyNumberFormat="1" applyFont="1" applyFill="1" applyBorder="1" applyAlignment="1" applyProtection="1">
      <alignment horizontal="center" vertical="center" wrapText="1"/>
      <protection locked="0"/>
    </xf>
    <xf numFmtId="165" fontId="125" fillId="0" borderId="20" xfId="20962" applyNumberFormat="1" applyFont="1" applyFill="1" applyBorder="1" applyAlignment="1" applyProtection="1">
      <alignment horizontal="center" vertical="center" wrapText="1"/>
      <protection locked="0"/>
    </xf>
    <xf numFmtId="9" fontId="105" fillId="2" borderId="101" xfId="20962" applyFont="1" applyFill="1" applyBorder="1" applyAlignment="1" applyProtection="1">
      <alignment vertical="center"/>
      <protection locked="0"/>
    </xf>
    <xf numFmtId="9" fontId="126" fillId="2" borderId="101" xfId="20962" applyFont="1" applyFill="1" applyBorder="1" applyAlignment="1" applyProtection="1">
      <alignment vertical="center"/>
      <protection locked="0"/>
    </xf>
    <xf numFmtId="9" fontId="126" fillId="2" borderId="95" xfId="20962" applyFont="1" applyFill="1" applyBorder="1" applyAlignment="1" applyProtection="1">
      <alignment vertical="center"/>
      <protection locked="0"/>
    </xf>
    <xf numFmtId="164" fontId="2" fillId="0" borderId="3" xfId="7" applyNumberFormat="1" applyFont="1" applyFill="1" applyBorder="1" applyAlignment="1" applyProtection="1">
      <alignment horizontal="right"/>
      <protection locked="0"/>
    </xf>
    <xf numFmtId="164" fontId="2" fillId="36" borderId="3" xfId="7" applyNumberFormat="1" applyFont="1" applyFill="1" applyBorder="1" applyAlignment="1" applyProtection="1">
      <alignment horizontal="right"/>
    </xf>
    <xf numFmtId="164" fontId="2" fillId="36" borderId="20" xfId="7" applyNumberFormat="1" applyFont="1" applyFill="1" applyBorder="1" applyAlignment="1" applyProtection="1">
      <alignment horizontal="right"/>
    </xf>
    <xf numFmtId="164" fontId="2" fillId="36" borderId="3" xfId="7" applyNumberFormat="1" applyFont="1" applyFill="1" applyBorder="1" applyAlignment="1">
      <alignment horizontal="right"/>
    </xf>
    <xf numFmtId="164" fontId="45" fillId="0" borderId="3" xfId="7" applyNumberFormat="1" applyFont="1" applyFill="1" applyBorder="1" applyAlignment="1">
      <alignment horizontal="center"/>
    </xf>
    <xf numFmtId="164" fontId="45" fillId="3" borderId="3" xfId="7" applyNumberFormat="1" applyFont="1" applyFill="1" applyBorder="1" applyAlignment="1">
      <alignment horizontal="center"/>
    </xf>
    <xf numFmtId="164" fontId="2" fillId="3" borderId="3" xfId="7" applyNumberFormat="1" applyFont="1" applyFill="1" applyBorder="1" applyAlignment="1" applyProtection="1">
      <alignment horizontal="right"/>
    </xf>
    <xf numFmtId="164" fontId="2" fillId="3" borderId="20" xfId="7" applyNumberFormat="1" applyFont="1" applyFill="1" applyBorder="1" applyAlignment="1" applyProtection="1">
      <alignment horizontal="right"/>
    </xf>
    <xf numFmtId="164" fontId="2" fillId="3" borderId="3" xfId="7" applyNumberFormat="1" applyFont="1" applyFill="1" applyBorder="1" applyAlignment="1" applyProtection="1">
      <alignment horizontal="right"/>
      <protection locked="0"/>
    </xf>
    <xf numFmtId="164" fontId="2" fillId="0" borderId="3" xfId="7" applyNumberFormat="1" applyFont="1" applyFill="1" applyBorder="1" applyAlignment="1" applyProtection="1">
      <alignment horizontal="right" vertical="center"/>
      <protection locked="0"/>
    </xf>
    <xf numFmtId="164" fontId="2" fillId="36" borderId="23" xfId="7" applyNumberFormat="1" applyFont="1" applyFill="1" applyBorder="1" applyAlignment="1">
      <alignment horizontal="right"/>
    </xf>
    <xf numFmtId="164" fontId="2" fillId="36" borderId="23" xfId="7" applyNumberFormat="1" applyFont="1" applyFill="1" applyBorder="1" applyAlignment="1" applyProtection="1">
      <alignment horizontal="right"/>
    </xf>
    <xf numFmtId="164" fontId="2" fillId="36" borderId="24" xfId="7" applyNumberFormat="1" applyFont="1" applyFill="1" applyBorder="1" applyAlignment="1" applyProtection="1">
      <alignment horizontal="right"/>
    </xf>
    <xf numFmtId="0" fontId="2" fillId="0" borderId="131" xfId="0" applyFont="1" applyBorder="1" applyAlignment="1">
      <alignment wrapText="1"/>
    </xf>
    <xf numFmtId="0" fontId="84" fillId="0" borderId="88" xfId="0" applyFont="1" applyBorder="1" applyAlignment="1"/>
    <xf numFmtId="0" fontId="2" fillId="0" borderId="164" xfId="0" applyFont="1" applyBorder="1" applyAlignment="1">
      <alignment wrapText="1"/>
    </xf>
    <xf numFmtId="0" fontId="84" fillId="0" borderId="171" xfId="0" applyFont="1" applyBorder="1" applyAlignment="1"/>
    <xf numFmtId="0" fontId="45" fillId="0" borderId="164" xfId="0" applyFont="1" applyBorder="1" applyAlignment="1">
      <alignment horizontal="center" vertical="center" wrapText="1"/>
    </xf>
    <xf numFmtId="0" fontId="45" fillId="0" borderId="171" xfId="0" applyFont="1" applyBorder="1" applyAlignment="1">
      <alignment horizontal="center" vertical="center" wrapText="1"/>
    </xf>
    <xf numFmtId="0" fontId="2" fillId="0" borderId="88" xfId="0" applyFont="1" applyBorder="1" applyAlignment="1"/>
    <xf numFmtId="0" fontId="2" fillId="0" borderId="88" xfId="0" applyFont="1" applyBorder="1" applyAlignment="1">
      <alignment wrapText="1"/>
    </xf>
    <xf numFmtId="10" fontId="84" fillId="0" borderId="88" xfId="20962" applyNumberFormat="1" applyFont="1" applyBorder="1" applyAlignment="1"/>
    <xf numFmtId="193" fontId="19" fillId="0" borderId="3" xfId="0" applyNumberFormat="1" applyFont="1" applyFill="1" applyBorder="1" applyAlignment="1" applyProtection="1">
      <alignment horizontal="right"/>
    </xf>
    <xf numFmtId="193" fontId="19" fillId="36" borderId="3" xfId="0" applyNumberFormat="1" applyFont="1" applyFill="1" applyBorder="1" applyAlignment="1" applyProtection="1">
      <alignment horizontal="right"/>
    </xf>
    <xf numFmtId="193" fontId="19" fillId="36" borderId="20" xfId="0" applyNumberFormat="1" applyFont="1" applyFill="1" applyBorder="1" applyAlignment="1" applyProtection="1">
      <alignment horizontal="right"/>
    </xf>
    <xf numFmtId="193" fontId="124" fillId="0" borderId="32" xfId="0" applyNumberFormat="1" applyFont="1" applyBorder="1" applyAlignment="1">
      <alignment vertical="center"/>
    </xf>
    <xf numFmtId="193" fontId="124" fillId="0" borderId="13" xfId="0" applyNumberFormat="1" applyFont="1" applyBorder="1" applyAlignment="1">
      <alignment vertical="center"/>
    </xf>
    <xf numFmtId="193" fontId="127" fillId="0" borderId="13" xfId="0" applyNumberFormat="1" applyFont="1" applyBorder="1" applyAlignment="1">
      <alignment vertical="center"/>
    </xf>
    <xf numFmtId="193" fontId="123" fillId="36" borderId="13" xfId="0" applyNumberFormat="1" applyFont="1" applyFill="1" applyBorder="1" applyAlignment="1">
      <alignment vertical="center"/>
    </xf>
    <xf numFmtId="0" fontId="84" fillId="0" borderId="172" xfId="0" applyFont="1" applyBorder="1" applyAlignment="1">
      <alignment wrapText="1"/>
    </xf>
    <xf numFmtId="0" fontId="86" fillId="36" borderId="173" xfId="0" applyFont="1" applyFill="1" applyBorder="1" applyAlignment="1">
      <alignment wrapText="1"/>
    </xf>
    <xf numFmtId="193" fontId="123" fillId="36" borderId="174" xfId="0" applyNumberFormat="1" applyFont="1" applyFill="1" applyBorder="1" applyAlignment="1">
      <alignment vertical="center"/>
    </xf>
    <xf numFmtId="167" fontId="86" fillId="36" borderId="175" xfId="0" applyNumberFormat="1" applyFont="1" applyFill="1" applyBorder="1" applyAlignment="1">
      <alignment horizontal="center"/>
    </xf>
    <xf numFmtId="193" fontId="124" fillId="0" borderId="15" xfId="0" applyNumberFormat="1" applyFont="1" applyBorder="1" applyAlignment="1">
      <alignment vertical="center"/>
    </xf>
    <xf numFmtId="193" fontId="124" fillId="0" borderId="176" xfId="0" applyNumberFormat="1" applyFont="1" applyBorder="1" applyAlignment="1">
      <alignment vertical="center"/>
    </xf>
    <xf numFmtId="193" fontId="124" fillId="0" borderId="14" xfId="0" applyNumberFormat="1" applyFont="1" applyBorder="1" applyAlignment="1">
      <alignment vertical="center"/>
    </xf>
    <xf numFmtId="193" fontId="124" fillId="0" borderId="13" xfId="0" applyNumberFormat="1" applyFont="1" applyBorder="1" applyAlignment="1">
      <alignment horizontal="right" vertical="center"/>
    </xf>
    <xf numFmtId="0" fontId="84" fillId="0" borderId="91" xfId="0" applyFont="1" applyBorder="1" applyAlignment="1">
      <alignment horizontal="center"/>
    </xf>
    <xf numFmtId="193" fontId="3" fillId="0" borderId="130" xfId="0" applyNumberFormat="1" applyFont="1" applyBorder="1"/>
    <xf numFmtId="193" fontId="3" fillId="0" borderId="130" xfId="0" applyNumberFormat="1" applyFont="1" applyFill="1" applyBorder="1"/>
    <xf numFmtId="193" fontId="3" fillId="0" borderId="131" xfId="0" applyNumberFormat="1" applyFont="1" applyBorder="1"/>
    <xf numFmtId="9" fontId="3" fillId="0" borderId="171" xfId="20962" applyFont="1" applyBorder="1"/>
    <xf numFmtId="193" fontId="3" fillId="0" borderId="131" xfId="0" applyNumberFormat="1" applyFont="1" applyFill="1" applyBorder="1"/>
    <xf numFmtId="193" fontId="94" fillId="36" borderId="130" xfId="5" applyNumberFormat="1" applyFont="1" applyFill="1" applyBorder="1" applyProtection="1">
      <protection locked="0"/>
    </xf>
    <xf numFmtId="0" fontId="94" fillId="3" borderId="130" xfId="5" applyFont="1" applyFill="1" applyBorder="1" applyProtection="1">
      <protection locked="0"/>
    </xf>
    <xf numFmtId="193" fontId="94" fillId="36" borderId="130" xfId="1" applyNumberFormat="1" applyFont="1" applyFill="1" applyBorder="1" applyProtection="1">
      <protection locked="0"/>
    </xf>
    <xf numFmtId="3" fontId="94" fillId="36" borderId="171" xfId="5" applyNumberFormat="1" applyFont="1" applyFill="1" applyBorder="1" applyProtection="1">
      <protection locked="0"/>
    </xf>
    <xf numFmtId="193" fontId="94" fillId="3" borderId="130" xfId="5" applyNumberFormat="1" applyFont="1" applyFill="1" applyBorder="1" applyProtection="1">
      <protection locked="0"/>
    </xf>
    <xf numFmtId="165" fontId="94" fillId="3" borderId="130" xfId="8" applyNumberFormat="1" applyFont="1" applyFill="1" applyBorder="1" applyAlignment="1" applyProtection="1">
      <alignment horizontal="right" wrapText="1"/>
      <protection locked="0"/>
    </xf>
    <xf numFmtId="165" fontId="94" fillId="4" borderId="130" xfId="8" applyNumberFormat="1" applyFont="1" applyFill="1" applyBorder="1" applyAlignment="1" applyProtection="1">
      <alignment horizontal="right" wrapText="1"/>
      <protection locked="0"/>
    </xf>
    <xf numFmtId="193" fontId="94" fillId="0" borderId="130" xfId="1" applyNumberFormat="1" applyFont="1" applyFill="1" applyBorder="1" applyProtection="1">
      <protection locked="0"/>
    </xf>
    <xf numFmtId="193" fontId="122" fillId="36" borderId="23" xfId="16" applyNumberFormat="1" applyFont="1" applyFill="1" applyBorder="1" applyAlignment="1" applyProtection="1">
      <protection locked="0"/>
    </xf>
    <xf numFmtId="3" fontId="122" fillId="36" borderId="23" xfId="16" applyNumberFormat="1" applyFont="1" applyFill="1" applyBorder="1" applyAlignment="1" applyProtection="1">
      <protection locked="0"/>
    </xf>
    <xf numFmtId="193" fontId="122" fillId="36" borderId="23" xfId="1" applyNumberFormat="1" applyFont="1" applyFill="1" applyBorder="1" applyAlignment="1" applyProtection="1">
      <protection locked="0"/>
    </xf>
    <xf numFmtId="193" fontId="94" fillId="3" borderId="23" xfId="5" applyNumberFormat="1" applyFont="1" applyFill="1" applyBorder="1" applyProtection="1">
      <protection locked="0"/>
    </xf>
    <xf numFmtId="164" fontId="122" fillId="36" borderId="24" xfId="1" applyNumberFormat="1" applyFont="1" applyFill="1" applyBorder="1" applyAlignment="1" applyProtection="1">
      <protection locked="0"/>
    </xf>
    <xf numFmtId="0" fontId="45" fillId="77" borderId="122" xfId="20964" applyFont="1" applyFill="1" applyBorder="1" applyAlignment="1" applyProtection="1">
      <alignment vertical="center"/>
      <protection locked="0"/>
    </xf>
    <xf numFmtId="164" fontId="105" fillId="0" borderId="130" xfId="948" applyNumberFormat="1" applyFont="1" applyFill="1" applyBorder="1" applyAlignment="1" applyProtection="1">
      <alignment horizontal="right" vertical="center"/>
      <protection locked="0"/>
    </xf>
    <xf numFmtId="164" fontId="105" fillId="78" borderId="130" xfId="948" applyNumberFormat="1" applyFont="1" applyFill="1" applyBorder="1" applyAlignment="1" applyProtection="1">
      <alignment horizontal="right" vertical="center"/>
    </xf>
    <xf numFmtId="164" fontId="45" fillId="77" borderId="122" xfId="948" applyNumberFormat="1" applyFont="1" applyFill="1" applyBorder="1" applyAlignment="1" applyProtection="1">
      <alignment horizontal="right" vertical="center"/>
      <protection locked="0"/>
    </xf>
    <xf numFmtId="164" fontId="104" fillId="77" borderId="122" xfId="948" applyNumberFormat="1" applyFont="1" applyFill="1" applyBorder="1" applyAlignment="1" applyProtection="1">
      <alignment horizontal="right" vertical="center"/>
      <protection locked="0"/>
    </xf>
    <xf numFmtId="164" fontId="105" fillId="3" borderId="130" xfId="948" applyNumberFormat="1" applyFont="1" applyFill="1" applyBorder="1" applyAlignment="1" applyProtection="1">
      <alignment horizontal="right" vertical="center"/>
      <protection locked="0"/>
    </xf>
    <xf numFmtId="194" fontId="105" fillId="78" borderId="130" xfId="20962" applyNumberFormat="1" applyFont="1" applyFill="1" applyBorder="1" applyAlignment="1" applyProtection="1">
      <alignment horizontal="right" vertical="center"/>
    </xf>
    <xf numFmtId="164" fontId="116" fillId="0" borderId="130" xfId="7" applyNumberFormat="1" applyFont="1" applyBorder="1"/>
    <xf numFmtId="0" fontId="113" fillId="0" borderId="130" xfId="0" applyFont="1" applyBorder="1"/>
    <xf numFmtId="0" fontId="113" fillId="0" borderId="130" xfId="0" applyFont="1" applyFill="1" applyBorder="1"/>
    <xf numFmtId="166" fontId="112" fillId="36" borderId="130" xfId="20965" applyFont="1" applyFill="1" applyBorder="1"/>
    <xf numFmtId="0" fontId="116" fillId="0" borderId="130" xfId="0" applyFont="1" applyBorder="1"/>
    <xf numFmtId="164" fontId="113" fillId="0" borderId="130" xfId="7" applyNumberFormat="1" applyFont="1" applyBorder="1"/>
    <xf numFmtId="164" fontId="116" fillId="82" borderId="130" xfId="7" applyNumberFormat="1" applyFont="1" applyFill="1" applyBorder="1"/>
    <xf numFmtId="0" fontId="113" fillId="0" borderId="130" xfId="0" applyFont="1" applyBorder="1" applyAlignment="1">
      <alignment horizontal="left" indent="1"/>
    </xf>
    <xf numFmtId="164" fontId="113" fillId="0" borderId="130" xfId="7" applyNumberFormat="1" applyFont="1" applyBorder="1" applyAlignment="1">
      <alignment horizontal="left" indent="1"/>
    </xf>
    <xf numFmtId="164" fontId="113" fillId="80" borderId="130" xfId="7" applyNumberFormat="1" applyFont="1" applyFill="1" applyBorder="1"/>
    <xf numFmtId="164" fontId="112" fillId="0" borderId="118" xfId="7" applyNumberFormat="1" applyFont="1" applyFill="1" applyBorder="1"/>
    <xf numFmtId="164" fontId="124" fillId="82" borderId="153" xfId="7" applyNumberFormat="1" applyFont="1" applyFill="1" applyBorder="1"/>
    <xf numFmtId="164" fontId="113" fillId="0" borderId="0" xfId="0" applyNumberFormat="1" applyFont="1" applyFill="1"/>
    <xf numFmtId="164" fontId="113" fillId="0" borderId="0" xfId="7" applyNumberFormat="1" applyFont="1" applyFill="1"/>
    <xf numFmtId="164" fontId="113" fillId="0" borderId="118" xfId="7" applyNumberFormat="1" applyFont="1" applyFill="1" applyBorder="1" applyAlignment="1">
      <alignment horizontal="center" vertical="center"/>
    </xf>
    <xf numFmtId="164" fontId="113" fillId="0" borderId="130" xfId="7" applyNumberFormat="1" applyFont="1" applyFill="1" applyBorder="1"/>
    <xf numFmtId="164" fontId="113" fillId="82" borderId="130" xfId="7" applyNumberFormat="1" applyFont="1" applyFill="1" applyBorder="1"/>
    <xf numFmtId="164" fontId="0" fillId="0" borderId="0" xfId="0" applyNumberFormat="1"/>
    <xf numFmtId="0" fontId="93" fillId="0" borderId="69" xfId="0" applyFont="1" applyBorder="1" applyAlignment="1">
      <alignment horizontal="left" wrapText="1"/>
    </xf>
    <xf numFmtId="0" fontId="93" fillId="0" borderId="68" xfId="0" applyFont="1" applyBorder="1" applyAlignment="1">
      <alignment horizontal="left" wrapText="1"/>
    </xf>
    <xf numFmtId="0" fontId="2" fillId="0" borderId="27" xfId="0" applyFont="1" applyFill="1" applyBorder="1" applyAlignment="1" applyProtection="1">
      <alignment horizontal="center"/>
    </xf>
    <xf numFmtId="0" fontId="2" fillId="0" borderId="28"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29" xfId="0" applyFont="1" applyFill="1" applyBorder="1" applyAlignment="1" applyProtection="1">
      <alignment horizontal="center"/>
    </xf>
    <xf numFmtId="0" fontId="86" fillId="0" borderId="4" xfId="0" applyFont="1" applyBorder="1" applyAlignment="1">
      <alignment horizontal="center" vertical="center"/>
    </xf>
    <xf numFmtId="0" fontId="86" fillId="0" borderId="70"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164" xfId="0" applyFont="1" applyBorder="1" applyAlignment="1">
      <alignment horizontal="center" vertical="center" wrapText="1"/>
    </xf>
    <xf numFmtId="0" fontId="45" fillId="0" borderId="171" xfId="0" applyFont="1" applyBorder="1" applyAlignment="1">
      <alignment horizontal="center" vertical="center" wrapText="1"/>
    </xf>
    <xf numFmtId="0" fontId="86" fillId="0" borderId="84" xfId="0" applyFont="1" applyFill="1" applyBorder="1" applyAlignment="1">
      <alignment horizontal="center" vertical="center" wrapText="1"/>
    </xf>
    <xf numFmtId="0" fontId="84" fillId="0" borderId="84" xfId="0" applyFont="1" applyFill="1" applyBorder="1" applyAlignment="1">
      <alignment horizontal="center" vertical="center" wrapText="1"/>
    </xf>
    <xf numFmtId="0" fontId="45" fillId="0" borderId="84" xfId="11" applyFont="1" applyFill="1" applyBorder="1" applyAlignment="1" applyProtection="1">
      <alignment horizontal="center" vertical="center" wrapText="1"/>
    </xf>
    <xf numFmtId="0" fontId="45" fillId="0" borderId="85" xfId="11" applyFont="1" applyFill="1" applyBorder="1" applyAlignment="1" applyProtection="1">
      <alignment horizontal="center" vertical="center" wrapText="1"/>
    </xf>
    <xf numFmtId="0" fontId="45" fillId="0" borderId="74"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5" xfId="13" applyFont="1" applyFill="1" applyBorder="1" applyAlignment="1" applyProtection="1">
      <alignment horizontal="center" vertical="center" wrapText="1"/>
      <protection locked="0"/>
    </xf>
    <xf numFmtId="0" fontId="98" fillId="3" borderId="67"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3" xfId="1" applyNumberFormat="1" applyFont="1" applyFill="1" applyBorder="1" applyAlignment="1" applyProtection="1">
      <alignment horizontal="center"/>
      <protection locked="0"/>
    </xf>
    <xf numFmtId="164" fontId="45" fillId="3" borderId="28" xfId="1" applyNumberFormat="1" applyFont="1" applyFill="1" applyBorder="1" applyAlignment="1" applyProtection="1">
      <alignment horizontal="center"/>
      <protection locked="0"/>
    </xf>
    <xf numFmtId="164" fontId="45" fillId="3" borderId="29"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164" fontId="45" fillId="0" borderId="17"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0" fontId="86" fillId="0" borderId="53" xfId="0" applyFont="1" applyBorder="1" applyAlignment="1">
      <alignment horizontal="center" vertical="center" wrapText="1"/>
    </xf>
    <xf numFmtId="0" fontId="86" fillId="0" borderId="54" xfId="0" applyFont="1" applyBorder="1" applyAlignment="1">
      <alignment horizontal="center" vertical="center" wrapText="1"/>
    </xf>
    <xf numFmtId="164" fontId="45" fillId="0" borderId="76" xfId="1" applyNumberFormat="1" applyFont="1" applyFill="1" applyBorder="1" applyAlignment="1" applyProtection="1">
      <alignment horizontal="center" vertical="center" wrapText="1"/>
      <protection locked="0"/>
    </xf>
    <xf numFmtId="164" fontId="45" fillId="0" borderId="77" xfId="1" applyNumberFormat="1" applyFont="1" applyFill="1" applyBorder="1" applyAlignment="1" applyProtection="1">
      <alignment horizontal="center" vertical="center" wrapText="1"/>
      <protection locked="0"/>
    </xf>
    <xf numFmtId="0" fontId="3" fillId="0" borderId="75"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86" fillId="0" borderId="78" xfId="0" applyFont="1" applyBorder="1" applyAlignment="1">
      <alignment horizontal="center"/>
    </xf>
    <xf numFmtId="0" fontId="86" fillId="0" borderId="79"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6" xfId="0" applyFont="1" applyFill="1" applyBorder="1" applyAlignment="1">
      <alignment horizontal="left" vertical="center"/>
    </xf>
    <xf numFmtId="0" fontId="99" fillId="0" borderId="57" xfId="0" applyFont="1" applyFill="1" applyBorder="1" applyAlignment="1">
      <alignment horizontal="left" vertical="center"/>
    </xf>
    <xf numFmtId="0" fontId="3" fillId="0" borderId="57"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17" xfId="0" applyFont="1" applyBorder="1" applyAlignment="1">
      <alignment horizontal="center"/>
    </xf>
    <xf numFmtId="0" fontId="3" fillId="0" borderId="18" xfId="0" applyFont="1" applyBorder="1" applyAlignment="1">
      <alignment horizontal="center" vertical="center" wrapText="1"/>
    </xf>
    <xf numFmtId="0" fontId="3" fillId="0" borderId="85" xfId="0" applyFont="1" applyBorder="1" applyAlignment="1">
      <alignment horizontal="center" vertical="center" wrapText="1"/>
    </xf>
    <xf numFmtId="0" fontId="115" fillId="0" borderId="108" xfId="0" applyNumberFormat="1" applyFont="1" applyFill="1" applyBorder="1" applyAlignment="1">
      <alignment horizontal="left" vertical="center" wrapText="1"/>
    </xf>
    <xf numFmtId="0" fontId="115" fillId="0" borderId="109" xfId="0" applyNumberFormat="1" applyFont="1" applyFill="1" applyBorder="1" applyAlignment="1">
      <alignment horizontal="left" vertical="center" wrapText="1"/>
    </xf>
    <xf numFmtId="0" fontId="115" fillId="0" borderId="113" xfId="0" applyNumberFormat="1" applyFont="1" applyFill="1" applyBorder="1" applyAlignment="1">
      <alignment horizontal="left" vertical="center" wrapText="1"/>
    </xf>
    <xf numFmtId="0" fontId="115" fillId="0" borderId="114" xfId="0" applyNumberFormat="1" applyFont="1" applyFill="1" applyBorder="1" applyAlignment="1">
      <alignment horizontal="left" vertical="center" wrapText="1"/>
    </xf>
    <xf numFmtId="0" fontId="115" fillId="0" borderId="116" xfId="0" applyNumberFormat="1" applyFont="1" applyFill="1" applyBorder="1" applyAlignment="1">
      <alignment horizontal="left" vertical="center" wrapText="1"/>
    </xf>
    <xf numFmtId="0" fontId="115" fillId="0" borderId="117" xfId="0" applyNumberFormat="1" applyFont="1" applyFill="1" applyBorder="1" applyAlignment="1">
      <alignment horizontal="left" vertical="center" wrapText="1"/>
    </xf>
    <xf numFmtId="0" fontId="116" fillId="0" borderId="110" xfId="0" applyFont="1" applyFill="1" applyBorder="1" applyAlignment="1">
      <alignment horizontal="center" vertical="center" wrapText="1"/>
    </xf>
    <xf numFmtId="0" fontId="116" fillId="0" borderId="111" xfId="0" applyFont="1" applyFill="1" applyBorder="1" applyAlignment="1">
      <alignment horizontal="center" vertical="center" wrapText="1"/>
    </xf>
    <xf numFmtId="0" fontId="116" fillId="0" borderId="112" xfId="0" applyFont="1" applyFill="1" applyBorder="1" applyAlignment="1">
      <alignment horizontal="center" vertical="center" wrapText="1"/>
    </xf>
    <xf numFmtId="0" fontId="116" fillId="0" borderId="89" xfId="0" applyFont="1" applyFill="1" applyBorder="1" applyAlignment="1">
      <alignment horizontal="center" vertical="center" wrapText="1"/>
    </xf>
    <xf numFmtId="0" fontId="116" fillId="0" borderId="115" xfId="0" applyFont="1" applyFill="1" applyBorder="1" applyAlignment="1">
      <alignment horizontal="center" vertical="center" wrapText="1"/>
    </xf>
    <xf numFmtId="0" fontId="116" fillId="0" borderId="79" xfId="0" applyFont="1" applyFill="1" applyBorder="1" applyAlignment="1">
      <alignment horizontal="center" vertical="center" wrapText="1"/>
    </xf>
    <xf numFmtId="164" fontId="113" fillId="0" borderId="119" xfId="7" applyNumberFormat="1" applyFont="1" applyFill="1" applyBorder="1" applyAlignment="1">
      <alignment horizontal="center" vertical="center" wrapText="1"/>
    </xf>
    <xf numFmtId="164" fontId="113" fillId="0" borderId="7" xfId="7" applyNumberFormat="1" applyFont="1" applyFill="1" applyBorder="1" applyAlignment="1">
      <alignment horizontal="center" vertical="center" wrapText="1"/>
    </xf>
    <xf numFmtId="0" fontId="113" fillId="0" borderId="118" xfId="0" applyFont="1" applyFill="1" applyBorder="1" applyAlignment="1">
      <alignment horizontal="center" vertical="center" wrapText="1"/>
    </xf>
    <xf numFmtId="0" fontId="113" fillId="0" borderId="119"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20" fillId="0" borderId="118" xfId="0" applyFont="1" applyFill="1" applyBorder="1" applyAlignment="1">
      <alignment horizontal="center" vertical="center"/>
    </xf>
    <xf numFmtId="0" fontId="120" fillId="0" borderId="110" xfId="0" applyFont="1" applyFill="1" applyBorder="1" applyAlignment="1">
      <alignment horizontal="center" vertical="center"/>
    </xf>
    <xf numFmtId="0" fontId="120" fillId="0" borderId="112" xfId="0" applyFont="1" applyFill="1" applyBorder="1" applyAlignment="1">
      <alignment horizontal="center" vertical="center"/>
    </xf>
    <xf numFmtId="0" fontId="120" fillId="0" borderId="89" xfId="0" applyFont="1" applyFill="1" applyBorder="1" applyAlignment="1">
      <alignment horizontal="center" vertical="center"/>
    </xf>
    <xf numFmtId="0" fontId="120" fillId="0" borderId="79" xfId="0" applyFont="1" applyFill="1" applyBorder="1" applyAlignment="1">
      <alignment horizontal="center" vertical="center"/>
    </xf>
    <xf numFmtId="0" fontId="116" fillId="0" borderId="118" xfId="0" applyFont="1" applyFill="1" applyBorder="1" applyAlignment="1">
      <alignment horizontal="center" vertical="center" wrapText="1"/>
    </xf>
    <xf numFmtId="0" fontId="116" fillId="0" borderId="74" xfId="0" applyFont="1" applyFill="1" applyBorder="1" applyAlignment="1">
      <alignment horizontal="center" vertical="center" wrapText="1"/>
    </xf>
    <xf numFmtId="0" fontId="116" fillId="0" borderId="72" xfId="0" applyFont="1" applyFill="1" applyBorder="1" applyAlignment="1">
      <alignment horizontal="center" vertical="center" wrapText="1"/>
    </xf>
    <xf numFmtId="0" fontId="113" fillId="0" borderId="120" xfId="0" applyFont="1" applyFill="1" applyBorder="1" applyAlignment="1">
      <alignment horizontal="center" vertical="center" wrapText="1"/>
    </xf>
    <xf numFmtId="0" fontId="113" fillId="0" borderId="121" xfId="0" applyFont="1" applyFill="1" applyBorder="1" applyAlignment="1">
      <alignment horizontal="center" vertical="center" wrapText="1"/>
    </xf>
    <xf numFmtId="0" fontId="113" fillId="0" borderId="122" xfId="0" applyFont="1" applyFill="1" applyBorder="1" applyAlignment="1">
      <alignment horizontal="center" vertical="center" wrapText="1"/>
    </xf>
    <xf numFmtId="0" fontId="116" fillId="0" borderId="80"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80" xfId="0" applyFont="1" applyFill="1" applyBorder="1" applyAlignment="1">
      <alignment horizontal="center" vertical="center" wrapText="1"/>
    </xf>
    <xf numFmtId="0" fontId="113" fillId="0" borderId="74"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72" xfId="0" applyFont="1" applyFill="1" applyBorder="1" applyAlignment="1">
      <alignment horizontal="center" vertical="center" wrapText="1"/>
    </xf>
    <xf numFmtId="0" fontId="113" fillId="0" borderId="79" xfId="0" applyFont="1" applyFill="1" applyBorder="1" applyAlignment="1">
      <alignment horizontal="center" vertical="center" wrapText="1"/>
    </xf>
    <xf numFmtId="0" fontId="116" fillId="0" borderId="110" xfId="0" applyFont="1" applyFill="1" applyBorder="1" applyAlignment="1">
      <alignment horizontal="center" vertical="top" wrapText="1"/>
    </xf>
    <xf numFmtId="0" fontId="116" fillId="0" borderId="112" xfId="0" applyFont="1" applyFill="1" applyBorder="1" applyAlignment="1">
      <alignment horizontal="center" vertical="top" wrapText="1"/>
    </xf>
    <xf numFmtId="0" fontId="116" fillId="0" borderId="74" xfId="0" applyFont="1" applyFill="1" applyBorder="1" applyAlignment="1">
      <alignment horizontal="center" vertical="top" wrapText="1"/>
    </xf>
    <xf numFmtId="0" fontId="116" fillId="0" borderId="72" xfId="0" applyFont="1" applyFill="1" applyBorder="1" applyAlignment="1">
      <alignment horizontal="center" vertical="top" wrapText="1"/>
    </xf>
    <xf numFmtId="0" fontId="116" fillId="0" borderId="89" xfId="0" applyFont="1" applyFill="1" applyBorder="1" applyAlignment="1">
      <alignment horizontal="center" vertical="top" wrapText="1"/>
    </xf>
    <xf numFmtId="0" fontId="116" fillId="0" borderId="79" xfId="0" applyFont="1" applyFill="1" applyBorder="1" applyAlignment="1">
      <alignment horizontal="center" vertical="top" wrapText="1"/>
    </xf>
    <xf numFmtId="0" fontId="113" fillId="0" borderId="0" xfId="0" applyFont="1" applyFill="1" applyBorder="1" applyAlignment="1">
      <alignment horizontal="center" vertical="center"/>
    </xf>
    <xf numFmtId="0" fontId="113" fillId="0" borderId="72" xfId="0" applyFont="1" applyFill="1" applyBorder="1" applyAlignment="1">
      <alignment horizontal="center" vertical="center"/>
    </xf>
    <xf numFmtId="0" fontId="113" fillId="0" borderId="74" xfId="0" applyFont="1" applyFill="1" applyBorder="1" applyAlignment="1">
      <alignment horizontal="center" vertical="center"/>
    </xf>
    <xf numFmtId="0" fontId="113" fillId="0" borderId="120" xfId="0" applyFont="1" applyFill="1" applyBorder="1" applyAlignment="1">
      <alignment horizontal="center" vertical="center"/>
    </xf>
    <xf numFmtId="0" fontId="113" fillId="0" borderId="121" xfId="0" applyFont="1" applyFill="1" applyBorder="1" applyAlignment="1">
      <alignment horizontal="center" vertical="center"/>
    </xf>
    <xf numFmtId="0" fontId="113" fillId="0" borderId="122" xfId="0" applyFont="1" applyFill="1" applyBorder="1" applyAlignment="1">
      <alignment horizontal="center" vertical="center"/>
    </xf>
    <xf numFmtId="0" fontId="113" fillId="0" borderId="110" xfId="0" applyFont="1" applyFill="1" applyBorder="1" applyAlignment="1">
      <alignment horizontal="center" vertical="top" wrapText="1"/>
    </xf>
    <xf numFmtId="0" fontId="113" fillId="0" borderId="111" xfId="0" applyFont="1" applyFill="1" applyBorder="1" applyAlignment="1">
      <alignment horizontal="center" vertical="top" wrapText="1"/>
    </xf>
    <xf numFmtId="0" fontId="113" fillId="0" borderId="112" xfId="0" applyFont="1" applyFill="1" applyBorder="1" applyAlignment="1">
      <alignment horizontal="center" vertical="top" wrapText="1"/>
    </xf>
    <xf numFmtId="0" fontId="113" fillId="0" borderId="121" xfId="0" applyFont="1" applyFill="1" applyBorder="1" applyAlignment="1">
      <alignment horizontal="center" vertical="top" wrapText="1"/>
    </xf>
    <xf numFmtId="0" fontId="113" fillId="0" borderId="122" xfId="0" applyFont="1" applyFill="1" applyBorder="1" applyAlignment="1">
      <alignment horizontal="center" vertical="top" wrapText="1"/>
    </xf>
    <xf numFmtId="0" fontId="113" fillId="0" borderId="119" xfId="0" applyFont="1" applyFill="1" applyBorder="1" applyAlignment="1">
      <alignment horizontal="center" vertical="top" wrapText="1"/>
    </xf>
    <xf numFmtId="0" fontId="113" fillId="0" borderId="7" xfId="0" applyFont="1" applyFill="1" applyBorder="1" applyAlignment="1">
      <alignment horizontal="center" vertical="top" wrapText="1"/>
    </xf>
    <xf numFmtId="0" fontId="115" fillId="0" borderId="123" xfId="0" applyNumberFormat="1" applyFont="1" applyFill="1" applyBorder="1" applyAlignment="1">
      <alignment horizontal="left" vertical="top" wrapText="1"/>
    </xf>
    <xf numFmtId="0" fontId="115" fillId="0" borderId="124" xfId="0" applyNumberFormat="1" applyFont="1" applyFill="1" applyBorder="1" applyAlignment="1">
      <alignment horizontal="left" vertical="top" wrapText="1"/>
    </xf>
  </cellXfs>
  <cellStyles count="25470">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2807"/>
    <cellStyle name="Calculation 2 10 2 2 2" xfId="23350"/>
    <cellStyle name="Calculation 2 10 2 2 3" xfId="23799"/>
    <cellStyle name="Calculation 2 10 2 2 4" xfId="24419"/>
    <cellStyle name="Calculation 2 10 2 2 5" xfId="25039"/>
    <cellStyle name="Calculation 2 10 2 2 6" xfId="25468"/>
    <cellStyle name="Calculation 2 10 2 3" xfId="21133"/>
    <cellStyle name="Calculation 2 10 2 4" xfId="21049"/>
    <cellStyle name="Calculation 2 10 2 5" xfId="21746"/>
    <cellStyle name="Calculation 2 10 2 6" xfId="20969"/>
    <cellStyle name="Calculation 2 10 3" xfId="724"/>
    <cellStyle name="Calculation 2 10 3 2" xfId="22806"/>
    <cellStyle name="Calculation 2 10 3 2 2" xfId="23349"/>
    <cellStyle name="Calculation 2 10 3 2 3" xfId="23798"/>
    <cellStyle name="Calculation 2 10 3 2 4" xfId="24418"/>
    <cellStyle name="Calculation 2 10 3 2 5" xfId="25038"/>
    <cellStyle name="Calculation 2 10 3 2 6" xfId="25467"/>
    <cellStyle name="Calculation 2 10 3 3" xfId="21134"/>
    <cellStyle name="Calculation 2 10 3 4" xfId="21050"/>
    <cellStyle name="Calculation 2 10 3 5" xfId="21745"/>
    <cellStyle name="Calculation 2 10 3 6" xfId="20970"/>
    <cellStyle name="Calculation 2 10 4" xfId="725"/>
    <cellStyle name="Calculation 2 10 4 2" xfId="22805"/>
    <cellStyle name="Calculation 2 10 4 2 2" xfId="23348"/>
    <cellStyle name="Calculation 2 10 4 2 3" xfId="23797"/>
    <cellStyle name="Calculation 2 10 4 2 4" xfId="24417"/>
    <cellStyle name="Calculation 2 10 4 2 5" xfId="25037"/>
    <cellStyle name="Calculation 2 10 4 2 6" xfId="25466"/>
    <cellStyle name="Calculation 2 10 4 3" xfId="21135"/>
    <cellStyle name="Calculation 2 10 4 4" xfId="21051"/>
    <cellStyle name="Calculation 2 10 4 5" xfId="21744"/>
    <cellStyle name="Calculation 2 10 4 6" xfId="20971"/>
    <cellStyle name="Calculation 2 10 5" xfId="726"/>
    <cellStyle name="Calculation 2 10 5 2" xfId="22804"/>
    <cellStyle name="Calculation 2 10 5 2 2" xfId="23347"/>
    <cellStyle name="Calculation 2 10 5 2 3" xfId="23796"/>
    <cellStyle name="Calculation 2 10 5 2 4" xfId="24416"/>
    <cellStyle name="Calculation 2 10 5 2 5" xfId="25036"/>
    <cellStyle name="Calculation 2 10 5 2 6" xfId="25465"/>
    <cellStyle name="Calculation 2 10 5 3" xfId="21136"/>
    <cellStyle name="Calculation 2 10 5 4" xfId="21052"/>
    <cellStyle name="Calculation 2 10 5 5" xfId="21743"/>
    <cellStyle name="Calculation 2 10 5 6" xfId="20972"/>
    <cellStyle name="Calculation 2 11" xfId="727"/>
    <cellStyle name="Calculation 2 11 10" xfId="20973"/>
    <cellStyle name="Calculation 2 11 2" xfId="728"/>
    <cellStyle name="Calculation 2 11 2 2" xfId="22802"/>
    <cellStyle name="Calculation 2 11 2 2 2" xfId="23345"/>
    <cellStyle name="Calculation 2 11 2 2 3" xfId="23794"/>
    <cellStyle name="Calculation 2 11 2 2 4" xfId="24414"/>
    <cellStyle name="Calculation 2 11 2 2 5" xfId="25034"/>
    <cellStyle name="Calculation 2 11 2 2 6" xfId="25463"/>
    <cellStyle name="Calculation 2 11 2 3" xfId="21138"/>
    <cellStyle name="Calculation 2 11 2 4" xfId="21054"/>
    <cellStyle name="Calculation 2 11 2 5" xfId="21741"/>
    <cellStyle name="Calculation 2 11 2 6" xfId="20974"/>
    <cellStyle name="Calculation 2 11 3" xfId="729"/>
    <cellStyle name="Calculation 2 11 3 2" xfId="22801"/>
    <cellStyle name="Calculation 2 11 3 2 2" xfId="23344"/>
    <cellStyle name="Calculation 2 11 3 2 3" xfId="23793"/>
    <cellStyle name="Calculation 2 11 3 2 4" xfId="24413"/>
    <cellStyle name="Calculation 2 11 3 2 5" xfId="25033"/>
    <cellStyle name="Calculation 2 11 3 2 6" xfId="25462"/>
    <cellStyle name="Calculation 2 11 3 3" xfId="21139"/>
    <cellStyle name="Calculation 2 11 3 4" xfId="21055"/>
    <cellStyle name="Calculation 2 11 3 5" xfId="21740"/>
    <cellStyle name="Calculation 2 11 3 6" xfId="20975"/>
    <cellStyle name="Calculation 2 11 4" xfId="730"/>
    <cellStyle name="Calculation 2 11 4 2" xfId="22800"/>
    <cellStyle name="Calculation 2 11 4 2 2" xfId="23343"/>
    <cellStyle name="Calculation 2 11 4 2 3" xfId="23792"/>
    <cellStyle name="Calculation 2 11 4 2 4" xfId="24412"/>
    <cellStyle name="Calculation 2 11 4 2 5" xfId="25032"/>
    <cellStyle name="Calculation 2 11 4 2 6" xfId="25461"/>
    <cellStyle name="Calculation 2 11 4 3" xfId="21140"/>
    <cellStyle name="Calculation 2 11 4 4" xfId="21056"/>
    <cellStyle name="Calculation 2 11 4 5" xfId="21739"/>
    <cellStyle name="Calculation 2 11 4 6" xfId="20976"/>
    <cellStyle name="Calculation 2 11 5" xfId="731"/>
    <cellStyle name="Calculation 2 11 5 2" xfId="22799"/>
    <cellStyle name="Calculation 2 11 5 2 2" xfId="23342"/>
    <cellStyle name="Calculation 2 11 5 2 3" xfId="23791"/>
    <cellStyle name="Calculation 2 11 5 2 4" xfId="24411"/>
    <cellStyle name="Calculation 2 11 5 2 5" xfId="25031"/>
    <cellStyle name="Calculation 2 11 5 2 6" xfId="25460"/>
    <cellStyle name="Calculation 2 11 5 3" xfId="21141"/>
    <cellStyle name="Calculation 2 11 5 4" xfId="21057"/>
    <cellStyle name="Calculation 2 11 5 5" xfId="21738"/>
    <cellStyle name="Calculation 2 11 5 6" xfId="20977"/>
    <cellStyle name="Calculation 2 11 6" xfId="22803"/>
    <cellStyle name="Calculation 2 11 6 2" xfId="23346"/>
    <cellStyle name="Calculation 2 11 6 3" xfId="23795"/>
    <cellStyle name="Calculation 2 11 6 4" xfId="24415"/>
    <cellStyle name="Calculation 2 11 6 5" xfId="25035"/>
    <cellStyle name="Calculation 2 11 6 6" xfId="25464"/>
    <cellStyle name="Calculation 2 11 7" xfId="21137"/>
    <cellStyle name="Calculation 2 11 8" xfId="21053"/>
    <cellStyle name="Calculation 2 11 9" xfId="21742"/>
    <cellStyle name="Calculation 2 12" xfId="732"/>
    <cellStyle name="Calculation 2 12 10" xfId="20978"/>
    <cellStyle name="Calculation 2 12 2" xfId="733"/>
    <cellStyle name="Calculation 2 12 2 2" xfId="22797"/>
    <cellStyle name="Calculation 2 12 2 2 2" xfId="23340"/>
    <cellStyle name="Calculation 2 12 2 2 3" xfId="23789"/>
    <cellStyle name="Calculation 2 12 2 2 4" xfId="24409"/>
    <cellStyle name="Calculation 2 12 2 2 5" xfId="25029"/>
    <cellStyle name="Calculation 2 12 2 2 6" xfId="25458"/>
    <cellStyle name="Calculation 2 12 2 3" xfId="21143"/>
    <cellStyle name="Calculation 2 12 2 4" xfId="21059"/>
    <cellStyle name="Calculation 2 12 2 5" xfId="21736"/>
    <cellStyle name="Calculation 2 12 2 6" xfId="20979"/>
    <cellStyle name="Calculation 2 12 3" xfId="734"/>
    <cellStyle name="Calculation 2 12 3 2" xfId="22796"/>
    <cellStyle name="Calculation 2 12 3 2 2" xfId="23339"/>
    <cellStyle name="Calculation 2 12 3 2 3" xfId="23788"/>
    <cellStyle name="Calculation 2 12 3 2 4" xfId="24408"/>
    <cellStyle name="Calculation 2 12 3 2 5" xfId="25028"/>
    <cellStyle name="Calculation 2 12 3 2 6" xfId="25457"/>
    <cellStyle name="Calculation 2 12 3 3" xfId="21144"/>
    <cellStyle name="Calculation 2 12 3 4" xfId="21060"/>
    <cellStyle name="Calculation 2 12 3 5" xfId="21735"/>
    <cellStyle name="Calculation 2 12 3 6" xfId="20980"/>
    <cellStyle name="Calculation 2 12 4" xfId="735"/>
    <cellStyle name="Calculation 2 12 4 2" xfId="22795"/>
    <cellStyle name="Calculation 2 12 4 2 2" xfId="23338"/>
    <cellStyle name="Calculation 2 12 4 2 3" xfId="23787"/>
    <cellStyle name="Calculation 2 12 4 2 4" xfId="24407"/>
    <cellStyle name="Calculation 2 12 4 2 5" xfId="25027"/>
    <cellStyle name="Calculation 2 12 4 2 6" xfId="25456"/>
    <cellStyle name="Calculation 2 12 4 3" xfId="21145"/>
    <cellStyle name="Calculation 2 12 4 4" xfId="21061"/>
    <cellStyle name="Calculation 2 12 4 5" xfId="21734"/>
    <cellStyle name="Calculation 2 12 4 6" xfId="20981"/>
    <cellStyle name="Calculation 2 12 5" xfId="736"/>
    <cellStyle name="Calculation 2 12 5 2" xfId="22794"/>
    <cellStyle name="Calculation 2 12 5 2 2" xfId="23337"/>
    <cellStyle name="Calculation 2 12 5 2 3" xfId="23786"/>
    <cellStyle name="Calculation 2 12 5 2 4" xfId="24406"/>
    <cellStyle name="Calculation 2 12 5 2 5" xfId="25026"/>
    <cellStyle name="Calculation 2 12 5 2 6" xfId="25455"/>
    <cellStyle name="Calculation 2 12 5 3" xfId="21146"/>
    <cellStyle name="Calculation 2 12 5 4" xfId="21062"/>
    <cellStyle name="Calculation 2 12 5 5" xfId="21733"/>
    <cellStyle name="Calculation 2 12 5 6" xfId="20982"/>
    <cellStyle name="Calculation 2 12 6" xfId="22798"/>
    <cellStyle name="Calculation 2 12 6 2" xfId="23341"/>
    <cellStyle name="Calculation 2 12 6 3" xfId="23790"/>
    <cellStyle name="Calculation 2 12 6 4" xfId="24410"/>
    <cellStyle name="Calculation 2 12 6 5" xfId="25030"/>
    <cellStyle name="Calculation 2 12 6 6" xfId="25459"/>
    <cellStyle name="Calculation 2 12 7" xfId="21142"/>
    <cellStyle name="Calculation 2 12 8" xfId="21058"/>
    <cellStyle name="Calculation 2 12 9" xfId="21737"/>
    <cellStyle name="Calculation 2 13" xfId="737"/>
    <cellStyle name="Calculation 2 13 2" xfId="738"/>
    <cellStyle name="Calculation 2 13 2 2" xfId="22792"/>
    <cellStyle name="Calculation 2 13 2 2 2" xfId="23335"/>
    <cellStyle name="Calculation 2 13 2 2 3" xfId="23784"/>
    <cellStyle name="Calculation 2 13 2 2 4" xfId="24404"/>
    <cellStyle name="Calculation 2 13 2 2 5" xfId="25024"/>
    <cellStyle name="Calculation 2 13 2 2 6" xfId="25453"/>
    <cellStyle name="Calculation 2 13 2 3" xfId="21148"/>
    <cellStyle name="Calculation 2 13 2 4" xfId="21064"/>
    <cellStyle name="Calculation 2 13 2 5" xfId="21731"/>
    <cellStyle name="Calculation 2 13 2 6" xfId="20984"/>
    <cellStyle name="Calculation 2 13 3" xfId="739"/>
    <cellStyle name="Calculation 2 13 3 2" xfId="22791"/>
    <cellStyle name="Calculation 2 13 3 2 2" xfId="23334"/>
    <cellStyle name="Calculation 2 13 3 2 3" xfId="23783"/>
    <cellStyle name="Calculation 2 13 3 2 4" xfId="24403"/>
    <cellStyle name="Calculation 2 13 3 2 5" xfId="25023"/>
    <cellStyle name="Calculation 2 13 3 2 6" xfId="25452"/>
    <cellStyle name="Calculation 2 13 3 3" xfId="21149"/>
    <cellStyle name="Calculation 2 13 3 4" xfId="21065"/>
    <cellStyle name="Calculation 2 13 3 5" xfId="21730"/>
    <cellStyle name="Calculation 2 13 3 6" xfId="20985"/>
    <cellStyle name="Calculation 2 13 4" xfId="740"/>
    <cellStyle name="Calculation 2 13 4 2" xfId="22790"/>
    <cellStyle name="Calculation 2 13 4 2 2" xfId="23333"/>
    <cellStyle name="Calculation 2 13 4 2 3" xfId="23782"/>
    <cellStyle name="Calculation 2 13 4 2 4" xfId="24402"/>
    <cellStyle name="Calculation 2 13 4 2 5" xfId="25022"/>
    <cellStyle name="Calculation 2 13 4 2 6" xfId="25451"/>
    <cellStyle name="Calculation 2 13 4 3" xfId="21150"/>
    <cellStyle name="Calculation 2 13 4 4" xfId="21066"/>
    <cellStyle name="Calculation 2 13 4 5" xfId="21729"/>
    <cellStyle name="Calculation 2 13 4 6" xfId="20986"/>
    <cellStyle name="Calculation 2 13 5" xfId="22793"/>
    <cellStyle name="Calculation 2 13 5 2" xfId="23336"/>
    <cellStyle name="Calculation 2 13 5 3" xfId="23785"/>
    <cellStyle name="Calculation 2 13 5 4" xfId="24405"/>
    <cellStyle name="Calculation 2 13 5 5" xfId="25025"/>
    <cellStyle name="Calculation 2 13 5 6" xfId="25454"/>
    <cellStyle name="Calculation 2 13 6" xfId="21147"/>
    <cellStyle name="Calculation 2 13 7" xfId="21063"/>
    <cellStyle name="Calculation 2 13 8" xfId="21732"/>
    <cellStyle name="Calculation 2 13 9" xfId="20983"/>
    <cellStyle name="Calculation 2 14" xfId="741"/>
    <cellStyle name="Calculation 2 14 2" xfId="22789"/>
    <cellStyle name="Calculation 2 14 2 2" xfId="23332"/>
    <cellStyle name="Calculation 2 14 2 3" xfId="23781"/>
    <cellStyle name="Calculation 2 14 2 4" xfId="24401"/>
    <cellStyle name="Calculation 2 14 2 5" xfId="25021"/>
    <cellStyle name="Calculation 2 14 2 6" xfId="25450"/>
    <cellStyle name="Calculation 2 14 3" xfId="21151"/>
    <cellStyle name="Calculation 2 14 4" xfId="21067"/>
    <cellStyle name="Calculation 2 14 5" xfId="21728"/>
    <cellStyle name="Calculation 2 14 6" xfId="20987"/>
    <cellStyle name="Calculation 2 15" xfId="742"/>
    <cellStyle name="Calculation 2 15 2" xfId="22788"/>
    <cellStyle name="Calculation 2 15 2 2" xfId="23331"/>
    <cellStyle name="Calculation 2 15 2 3" xfId="23780"/>
    <cellStyle name="Calculation 2 15 2 4" xfId="24400"/>
    <cellStyle name="Calculation 2 15 2 5" xfId="25020"/>
    <cellStyle name="Calculation 2 15 2 6" xfId="25449"/>
    <cellStyle name="Calculation 2 15 3" xfId="21152"/>
    <cellStyle name="Calculation 2 15 4" xfId="21068"/>
    <cellStyle name="Calculation 2 15 5" xfId="21727"/>
    <cellStyle name="Calculation 2 15 6" xfId="20988"/>
    <cellStyle name="Calculation 2 16" xfId="743"/>
    <cellStyle name="Calculation 2 16 2" xfId="22787"/>
    <cellStyle name="Calculation 2 16 2 2" xfId="23330"/>
    <cellStyle name="Calculation 2 16 2 3" xfId="23779"/>
    <cellStyle name="Calculation 2 16 2 4" xfId="24399"/>
    <cellStyle name="Calculation 2 16 2 5" xfId="25019"/>
    <cellStyle name="Calculation 2 16 2 6" xfId="25448"/>
    <cellStyle name="Calculation 2 16 3" xfId="21153"/>
    <cellStyle name="Calculation 2 16 4" xfId="21069"/>
    <cellStyle name="Calculation 2 16 5" xfId="21726"/>
    <cellStyle name="Calculation 2 16 6" xfId="20989"/>
    <cellStyle name="Calculation 2 17" xfId="22808"/>
    <cellStyle name="Calculation 2 17 2" xfId="23351"/>
    <cellStyle name="Calculation 2 17 3" xfId="23800"/>
    <cellStyle name="Calculation 2 17 4" xfId="24420"/>
    <cellStyle name="Calculation 2 17 5" xfId="25040"/>
    <cellStyle name="Calculation 2 17 6" xfId="25469"/>
    <cellStyle name="Calculation 2 18" xfId="21132"/>
    <cellStyle name="Calculation 2 19" xfId="21048"/>
    <cellStyle name="Calculation 2 2" xfId="744"/>
    <cellStyle name="Calculation 2 2 10" xfId="22786"/>
    <cellStyle name="Calculation 2 2 10 2" xfId="23329"/>
    <cellStyle name="Calculation 2 2 10 3" xfId="23778"/>
    <cellStyle name="Calculation 2 2 10 4" xfId="24398"/>
    <cellStyle name="Calculation 2 2 10 5" xfId="25018"/>
    <cellStyle name="Calculation 2 2 10 6" xfId="25447"/>
    <cellStyle name="Calculation 2 2 11" xfId="21154"/>
    <cellStyle name="Calculation 2 2 12" xfId="21070"/>
    <cellStyle name="Calculation 2 2 13" xfId="21725"/>
    <cellStyle name="Calculation 2 2 14" xfId="20990"/>
    <cellStyle name="Calculation 2 2 2" xfId="745"/>
    <cellStyle name="Calculation 2 2 2 2" xfId="746"/>
    <cellStyle name="Calculation 2 2 2 2 2" xfId="22784"/>
    <cellStyle name="Calculation 2 2 2 2 2 2" xfId="23327"/>
    <cellStyle name="Calculation 2 2 2 2 2 3" xfId="23776"/>
    <cellStyle name="Calculation 2 2 2 2 2 4" xfId="24396"/>
    <cellStyle name="Calculation 2 2 2 2 2 5" xfId="25016"/>
    <cellStyle name="Calculation 2 2 2 2 2 6" xfId="25445"/>
    <cellStyle name="Calculation 2 2 2 2 3" xfId="21156"/>
    <cellStyle name="Calculation 2 2 2 2 4" xfId="21072"/>
    <cellStyle name="Calculation 2 2 2 2 5" xfId="21723"/>
    <cellStyle name="Calculation 2 2 2 2 6" xfId="20992"/>
    <cellStyle name="Calculation 2 2 2 3" xfId="747"/>
    <cellStyle name="Calculation 2 2 2 3 2" xfId="22783"/>
    <cellStyle name="Calculation 2 2 2 3 2 2" xfId="23326"/>
    <cellStyle name="Calculation 2 2 2 3 2 3" xfId="23775"/>
    <cellStyle name="Calculation 2 2 2 3 2 4" xfId="24395"/>
    <cellStyle name="Calculation 2 2 2 3 2 5" xfId="25015"/>
    <cellStyle name="Calculation 2 2 2 3 2 6" xfId="25444"/>
    <cellStyle name="Calculation 2 2 2 3 3" xfId="21157"/>
    <cellStyle name="Calculation 2 2 2 3 4" xfId="21073"/>
    <cellStyle name="Calculation 2 2 2 3 5" xfId="21722"/>
    <cellStyle name="Calculation 2 2 2 3 6" xfId="20993"/>
    <cellStyle name="Calculation 2 2 2 4" xfId="748"/>
    <cellStyle name="Calculation 2 2 2 4 2" xfId="22782"/>
    <cellStyle name="Calculation 2 2 2 4 2 2" xfId="23325"/>
    <cellStyle name="Calculation 2 2 2 4 2 3" xfId="23774"/>
    <cellStyle name="Calculation 2 2 2 4 2 4" xfId="24394"/>
    <cellStyle name="Calculation 2 2 2 4 2 5" xfId="25014"/>
    <cellStyle name="Calculation 2 2 2 4 2 6" xfId="25443"/>
    <cellStyle name="Calculation 2 2 2 4 3" xfId="21158"/>
    <cellStyle name="Calculation 2 2 2 4 4" xfId="21074"/>
    <cellStyle name="Calculation 2 2 2 4 5" xfId="21721"/>
    <cellStyle name="Calculation 2 2 2 4 6" xfId="20994"/>
    <cellStyle name="Calculation 2 2 2 5" xfId="22785"/>
    <cellStyle name="Calculation 2 2 2 5 2" xfId="23328"/>
    <cellStyle name="Calculation 2 2 2 5 3" xfId="23777"/>
    <cellStyle name="Calculation 2 2 2 5 4" xfId="24397"/>
    <cellStyle name="Calculation 2 2 2 5 5" xfId="25017"/>
    <cellStyle name="Calculation 2 2 2 5 6" xfId="25446"/>
    <cellStyle name="Calculation 2 2 2 6" xfId="21155"/>
    <cellStyle name="Calculation 2 2 2 7" xfId="21071"/>
    <cellStyle name="Calculation 2 2 2 8" xfId="21724"/>
    <cellStyle name="Calculation 2 2 2 9" xfId="20991"/>
    <cellStyle name="Calculation 2 2 3" xfId="749"/>
    <cellStyle name="Calculation 2 2 3 2" xfId="750"/>
    <cellStyle name="Calculation 2 2 3 2 2" xfId="22780"/>
    <cellStyle name="Calculation 2 2 3 2 2 2" xfId="23323"/>
    <cellStyle name="Calculation 2 2 3 2 2 3" xfId="23772"/>
    <cellStyle name="Calculation 2 2 3 2 2 4" xfId="24392"/>
    <cellStyle name="Calculation 2 2 3 2 2 5" xfId="25012"/>
    <cellStyle name="Calculation 2 2 3 2 2 6" xfId="25441"/>
    <cellStyle name="Calculation 2 2 3 2 3" xfId="21160"/>
    <cellStyle name="Calculation 2 2 3 2 4" xfId="21076"/>
    <cellStyle name="Calculation 2 2 3 2 5" xfId="21719"/>
    <cellStyle name="Calculation 2 2 3 2 6" xfId="22358"/>
    <cellStyle name="Calculation 2 2 3 3" xfId="751"/>
    <cellStyle name="Calculation 2 2 3 3 2" xfId="22779"/>
    <cellStyle name="Calculation 2 2 3 3 2 2" xfId="23322"/>
    <cellStyle name="Calculation 2 2 3 3 2 3" xfId="23771"/>
    <cellStyle name="Calculation 2 2 3 3 2 4" xfId="24391"/>
    <cellStyle name="Calculation 2 2 3 3 2 5" xfId="25011"/>
    <cellStyle name="Calculation 2 2 3 3 2 6" xfId="25440"/>
    <cellStyle name="Calculation 2 2 3 3 3" xfId="21161"/>
    <cellStyle name="Calculation 2 2 3 3 4" xfId="21077"/>
    <cellStyle name="Calculation 2 2 3 3 5" xfId="21718"/>
    <cellStyle name="Calculation 2 2 3 3 6" xfId="22357"/>
    <cellStyle name="Calculation 2 2 3 4" xfId="752"/>
    <cellStyle name="Calculation 2 2 3 4 2" xfId="22778"/>
    <cellStyle name="Calculation 2 2 3 4 2 2" xfId="23321"/>
    <cellStyle name="Calculation 2 2 3 4 2 3" xfId="23770"/>
    <cellStyle name="Calculation 2 2 3 4 2 4" xfId="24390"/>
    <cellStyle name="Calculation 2 2 3 4 2 5" xfId="25010"/>
    <cellStyle name="Calculation 2 2 3 4 2 6" xfId="25439"/>
    <cellStyle name="Calculation 2 2 3 4 3" xfId="21162"/>
    <cellStyle name="Calculation 2 2 3 4 4" xfId="21078"/>
    <cellStyle name="Calculation 2 2 3 4 5" xfId="21717"/>
    <cellStyle name="Calculation 2 2 3 4 6" xfId="22360"/>
    <cellStyle name="Calculation 2 2 3 5" xfId="22781"/>
    <cellStyle name="Calculation 2 2 3 5 2" xfId="23324"/>
    <cellStyle name="Calculation 2 2 3 5 3" xfId="23773"/>
    <cellStyle name="Calculation 2 2 3 5 4" xfId="24393"/>
    <cellStyle name="Calculation 2 2 3 5 5" xfId="25013"/>
    <cellStyle name="Calculation 2 2 3 5 6" xfId="25442"/>
    <cellStyle name="Calculation 2 2 3 6" xfId="21159"/>
    <cellStyle name="Calculation 2 2 3 7" xfId="21075"/>
    <cellStyle name="Calculation 2 2 3 8" xfId="21720"/>
    <cellStyle name="Calculation 2 2 3 9" xfId="22359"/>
    <cellStyle name="Calculation 2 2 4" xfId="753"/>
    <cellStyle name="Calculation 2 2 4 2" xfId="754"/>
    <cellStyle name="Calculation 2 2 4 2 2" xfId="22776"/>
    <cellStyle name="Calculation 2 2 4 2 2 2" xfId="23319"/>
    <cellStyle name="Calculation 2 2 4 2 2 3" xfId="23768"/>
    <cellStyle name="Calculation 2 2 4 2 2 4" xfId="24388"/>
    <cellStyle name="Calculation 2 2 4 2 2 5" xfId="25008"/>
    <cellStyle name="Calculation 2 2 4 2 2 6" xfId="25437"/>
    <cellStyle name="Calculation 2 2 4 2 3" xfId="21164"/>
    <cellStyle name="Calculation 2 2 4 2 4" xfId="21080"/>
    <cellStyle name="Calculation 2 2 4 2 5" xfId="23352"/>
    <cellStyle name="Calculation 2 2 4 2 6" xfId="20996"/>
    <cellStyle name="Calculation 2 2 4 3" xfId="755"/>
    <cellStyle name="Calculation 2 2 4 3 2" xfId="22775"/>
    <cellStyle name="Calculation 2 2 4 3 2 2" xfId="23318"/>
    <cellStyle name="Calculation 2 2 4 3 2 3" xfId="23767"/>
    <cellStyle name="Calculation 2 2 4 3 2 4" xfId="24387"/>
    <cellStyle name="Calculation 2 2 4 3 2 5" xfId="25007"/>
    <cellStyle name="Calculation 2 2 4 3 2 6" xfId="25436"/>
    <cellStyle name="Calculation 2 2 4 3 3" xfId="21165"/>
    <cellStyle name="Calculation 2 2 4 3 4" xfId="21081"/>
    <cellStyle name="Calculation 2 2 4 3 5" xfId="21715"/>
    <cellStyle name="Calculation 2 2 4 3 6" xfId="20997"/>
    <cellStyle name="Calculation 2 2 4 4" xfId="756"/>
    <cellStyle name="Calculation 2 2 4 4 2" xfId="22774"/>
    <cellStyle name="Calculation 2 2 4 4 2 2" xfId="23317"/>
    <cellStyle name="Calculation 2 2 4 4 2 3" xfId="23766"/>
    <cellStyle name="Calculation 2 2 4 4 2 4" xfId="24386"/>
    <cellStyle name="Calculation 2 2 4 4 2 5" xfId="25006"/>
    <cellStyle name="Calculation 2 2 4 4 2 6" xfId="25435"/>
    <cellStyle name="Calculation 2 2 4 4 3" xfId="21166"/>
    <cellStyle name="Calculation 2 2 4 4 4" xfId="21082"/>
    <cellStyle name="Calculation 2 2 4 4 5" xfId="21714"/>
    <cellStyle name="Calculation 2 2 4 4 6" xfId="20998"/>
    <cellStyle name="Calculation 2 2 4 5" xfId="22777"/>
    <cellStyle name="Calculation 2 2 4 5 2" xfId="23320"/>
    <cellStyle name="Calculation 2 2 4 5 3" xfId="23769"/>
    <cellStyle name="Calculation 2 2 4 5 4" xfId="24389"/>
    <cellStyle name="Calculation 2 2 4 5 5" xfId="25009"/>
    <cellStyle name="Calculation 2 2 4 5 6" xfId="25438"/>
    <cellStyle name="Calculation 2 2 4 6" xfId="21163"/>
    <cellStyle name="Calculation 2 2 4 7" xfId="21079"/>
    <cellStyle name="Calculation 2 2 4 8" xfId="21716"/>
    <cellStyle name="Calculation 2 2 4 9" xfId="20995"/>
    <cellStyle name="Calculation 2 2 5" xfId="757"/>
    <cellStyle name="Calculation 2 2 5 2" xfId="758"/>
    <cellStyle name="Calculation 2 2 5 2 2" xfId="22772"/>
    <cellStyle name="Calculation 2 2 5 2 2 2" xfId="23315"/>
    <cellStyle name="Calculation 2 2 5 2 2 3" xfId="23764"/>
    <cellStyle name="Calculation 2 2 5 2 2 4" xfId="24384"/>
    <cellStyle name="Calculation 2 2 5 2 2 5" xfId="25004"/>
    <cellStyle name="Calculation 2 2 5 2 2 6" xfId="25433"/>
    <cellStyle name="Calculation 2 2 5 2 3" xfId="21168"/>
    <cellStyle name="Calculation 2 2 5 2 4" xfId="21084"/>
    <cellStyle name="Calculation 2 2 5 2 5" xfId="21712"/>
    <cellStyle name="Calculation 2 2 5 2 6" xfId="21000"/>
    <cellStyle name="Calculation 2 2 5 3" xfId="759"/>
    <cellStyle name="Calculation 2 2 5 3 2" xfId="22771"/>
    <cellStyle name="Calculation 2 2 5 3 2 2" xfId="23314"/>
    <cellStyle name="Calculation 2 2 5 3 2 3" xfId="23763"/>
    <cellStyle name="Calculation 2 2 5 3 2 4" xfId="24383"/>
    <cellStyle name="Calculation 2 2 5 3 2 5" xfId="25003"/>
    <cellStyle name="Calculation 2 2 5 3 2 6" xfId="25432"/>
    <cellStyle name="Calculation 2 2 5 3 3" xfId="21169"/>
    <cellStyle name="Calculation 2 2 5 3 4" xfId="21085"/>
    <cellStyle name="Calculation 2 2 5 3 5" xfId="21711"/>
    <cellStyle name="Calculation 2 2 5 3 6" xfId="21001"/>
    <cellStyle name="Calculation 2 2 5 4" xfId="760"/>
    <cellStyle name="Calculation 2 2 5 4 2" xfId="22770"/>
    <cellStyle name="Calculation 2 2 5 4 2 2" xfId="23313"/>
    <cellStyle name="Calculation 2 2 5 4 2 3" xfId="23762"/>
    <cellStyle name="Calculation 2 2 5 4 2 4" xfId="24382"/>
    <cellStyle name="Calculation 2 2 5 4 2 5" xfId="25002"/>
    <cellStyle name="Calculation 2 2 5 4 2 6" xfId="25431"/>
    <cellStyle name="Calculation 2 2 5 4 3" xfId="21170"/>
    <cellStyle name="Calculation 2 2 5 4 4" xfId="21086"/>
    <cellStyle name="Calculation 2 2 5 4 5" xfId="21710"/>
    <cellStyle name="Calculation 2 2 5 4 6" xfId="21002"/>
    <cellStyle name="Calculation 2 2 5 5" xfId="22773"/>
    <cellStyle name="Calculation 2 2 5 5 2" xfId="23316"/>
    <cellStyle name="Calculation 2 2 5 5 3" xfId="23765"/>
    <cellStyle name="Calculation 2 2 5 5 4" xfId="24385"/>
    <cellStyle name="Calculation 2 2 5 5 5" xfId="25005"/>
    <cellStyle name="Calculation 2 2 5 5 6" xfId="25434"/>
    <cellStyle name="Calculation 2 2 5 6" xfId="21167"/>
    <cellStyle name="Calculation 2 2 5 7" xfId="21083"/>
    <cellStyle name="Calculation 2 2 5 8" xfId="21713"/>
    <cellStyle name="Calculation 2 2 5 9" xfId="20999"/>
    <cellStyle name="Calculation 2 2 6" xfId="761"/>
    <cellStyle name="Calculation 2 2 6 2" xfId="22769"/>
    <cellStyle name="Calculation 2 2 6 2 2" xfId="23312"/>
    <cellStyle name="Calculation 2 2 6 2 3" xfId="23761"/>
    <cellStyle name="Calculation 2 2 6 2 4" xfId="24381"/>
    <cellStyle name="Calculation 2 2 6 2 5" xfId="25001"/>
    <cellStyle name="Calculation 2 2 6 2 6" xfId="25430"/>
    <cellStyle name="Calculation 2 2 6 3" xfId="21171"/>
    <cellStyle name="Calculation 2 2 6 4" xfId="21087"/>
    <cellStyle name="Calculation 2 2 6 5" xfId="21709"/>
    <cellStyle name="Calculation 2 2 6 6" xfId="21003"/>
    <cellStyle name="Calculation 2 2 7" xfId="762"/>
    <cellStyle name="Calculation 2 2 7 2" xfId="22768"/>
    <cellStyle name="Calculation 2 2 7 2 2" xfId="23311"/>
    <cellStyle name="Calculation 2 2 7 2 3" xfId="23760"/>
    <cellStyle name="Calculation 2 2 7 2 4" xfId="24380"/>
    <cellStyle name="Calculation 2 2 7 2 5" xfId="25000"/>
    <cellStyle name="Calculation 2 2 7 2 6" xfId="25429"/>
    <cellStyle name="Calculation 2 2 7 3" xfId="21172"/>
    <cellStyle name="Calculation 2 2 7 4" xfId="21088"/>
    <cellStyle name="Calculation 2 2 7 5" xfId="21708"/>
    <cellStyle name="Calculation 2 2 7 6" xfId="21004"/>
    <cellStyle name="Calculation 2 2 8" xfId="763"/>
    <cellStyle name="Calculation 2 2 8 2" xfId="22767"/>
    <cellStyle name="Calculation 2 2 8 2 2" xfId="23310"/>
    <cellStyle name="Calculation 2 2 8 2 3" xfId="23759"/>
    <cellStyle name="Calculation 2 2 8 2 4" xfId="24379"/>
    <cellStyle name="Calculation 2 2 8 2 5" xfId="24999"/>
    <cellStyle name="Calculation 2 2 8 2 6" xfId="25428"/>
    <cellStyle name="Calculation 2 2 8 3" xfId="21173"/>
    <cellStyle name="Calculation 2 2 8 4" xfId="21089"/>
    <cellStyle name="Calculation 2 2 8 5" xfId="21707"/>
    <cellStyle name="Calculation 2 2 8 6" xfId="21005"/>
    <cellStyle name="Calculation 2 2 9" xfId="764"/>
    <cellStyle name="Calculation 2 2 9 2" xfId="22766"/>
    <cellStyle name="Calculation 2 2 9 2 2" xfId="23309"/>
    <cellStyle name="Calculation 2 2 9 2 3" xfId="23758"/>
    <cellStyle name="Calculation 2 2 9 2 4" xfId="24378"/>
    <cellStyle name="Calculation 2 2 9 2 5" xfId="24998"/>
    <cellStyle name="Calculation 2 2 9 2 6" xfId="25427"/>
    <cellStyle name="Calculation 2 2 9 3" xfId="21174"/>
    <cellStyle name="Calculation 2 2 9 4" xfId="21090"/>
    <cellStyle name="Calculation 2 2 9 5" xfId="21706"/>
    <cellStyle name="Calculation 2 2 9 6" xfId="21006"/>
    <cellStyle name="Calculation 2 20" xfId="21747"/>
    <cellStyle name="Calculation 2 21" xfId="20968"/>
    <cellStyle name="Calculation 2 3" xfId="765"/>
    <cellStyle name="Calculation 2 3 2" xfId="766"/>
    <cellStyle name="Calculation 2 3 2 2" xfId="22765"/>
    <cellStyle name="Calculation 2 3 2 2 2" xfId="23308"/>
    <cellStyle name="Calculation 2 3 2 2 3" xfId="23757"/>
    <cellStyle name="Calculation 2 3 2 2 4" xfId="24377"/>
    <cellStyle name="Calculation 2 3 2 2 5" xfId="24997"/>
    <cellStyle name="Calculation 2 3 2 2 6" xfId="25426"/>
    <cellStyle name="Calculation 2 3 2 3" xfId="21175"/>
    <cellStyle name="Calculation 2 3 2 4" xfId="21091"/>
    <cellStyle name="Calculation 2 3 2 5" xfId="21705"/>
    <cellStyle name="Calculation 2 3 2 6" xfId="21007"/>
    <cellStyle name="Calculation 2 3 3" xfId="767"/>
    <cellStyle name="Calculation 2 3 3 2" xfId="22764"/>
    <cellStyle name="Calculation 2 3 3 2 2" xfId="23307"/>
    <cellStyle name="Calculation 2 3 3 2 3" xfId="23756"/>
    <cellStyle name="Calculation 2 3 3 2 4" xfId="24376"/>
    <cellStyle name="Calculation 2 3 3 2 5" xfId="24996"/>
    <cellStyle name="Calculation 2 3 3 2 6" xfId="25425"/>
    <cellStyle name="Calculation 2 3 3 3" xfId="21176"/>
    <cellStyle name="Calculation 2 3 3 4" xfId="21092"/>
    <cellStyle name="Calculation 2 3 3 5" xfId="21704"/>
    <cellStyle name="Calculation 2 3 3 6" xfId="21008"/>
    <cellStyle name="Calculation 2 3 4" xfId="768"/>
    <cellStyle name="Calculation 2 3 4 2" xfId="22763"/>
    <cellStyle name="Calculation 2 3 4 2 2" xfId="23306"/>
    <cellStyle name="Calculation 2 3 4 2 3" xfId="23755"/>
    <cellStyle name="Calculation 2 3 4 2 4" xfId="24375"/>
    <cellStyle name="Calculation 2 3 4 2 5" xfId="24995"/>
    <cellStyle name="Calculation 2 3 4 2 6" xfId="25424"/>
    <cellStyle name="Calculation 2 3 4 3" xfId="21177"/>
    <cellStyle name="Calculation 2 3 4 4" xfId="21093"/>
    <cellStyle name="Calculation 2 3 4 5" xfId="21703"/>
    <cellStyle name="Calculation 2 3 4 6" xfId="21009"/>
    <cellStyle name="Calculation 2 3 5" xfId="769"/>
    <cellStyle name="Calculation 2 3 5 2" xfId="22762"/>
    <cellStyle name="Calculation 2 3 5 2 2" xfId="23305"/>
    <cellStyle name="Calculation 2 3 5 2 3" xfId="23754"/>
    <cellStyle name="Calculation 2 3 5 2 4" xfId="24374"/>
    <cellStyle name="Calculation 2 3 5 2 5" xfId="24994"/>
    <cellStyle name="Calculation 2 3 5 2 6" xfId="25423"/>
    <cellStyle name="Calculation 2 3 5 3" xfId="21178"/>
    <cellStyle name="Calculation 2 3 5 4" xfId="21094"/>
    <cellStyle name="Calculation 2 3 5 5" xfId="21702"/>
    <cellStyle name="Calculation 2 3 5 6" xfId="21010"/>
    <cellStyle name="Calculation 2 4" xfId="770"/>
    <cellStyle name="Calculation 2 4 2" xfId="771"/>
    <cellStyle name="Calculation 2 4 2 2" xfId="22761"/>
    <cellStyle name="Calculation 2 4 2 2 2" xfId="23304"/>
    <cellStyle name="Calculation 2 4 2 2 3" xfId="23753"/>
    <cellStyle name="Calculation 2 4 2 2 4" xfId="24373"/>
    <cellStyle name="Calculation 2 4 2 2 5" xfId="24993"/>
    <cellStyle name="Calculation 2 4 2 2 6" xfId="25422"/>
    <cellStyle name="Calculation 2 4 2 3" xfId="21179"/>
    <cellStyle name="Calculation 2 4 2 4" xfId="21095"/>
    <cellStyle name="Calculation 2 4 2 5" xfId="21701"/>
    <cellStyle name="Calculation 2 4 2 6" xfId="21011"/>
    <cellStyle name="Calculation 2 4 3" xfId="772"/>
    <cellStyle name="Calculation 2 4 3 2" xfId="22760"/>
    <cellStyle name="Calculation 2 4 3 2 2" xfId="23303"/>
    <cellStyle name="Calculation 2 4 3 2 3" xfId="23752"/>
    <cellStyle name="Calculation 2 4 3 2 4" xfId="24372"/>
    <cellStyle name="Calculation 2 4 3 2 5" xfId="24992"/>
    <cellStyle name="Calculation 2 4 3 2 6" xfId="25421"/>
    <cellStyle name="Calculation 2 4 3 3" xfId="21180"/>
    <cellStyle name="Calculation 2 4 3 4" xfId="21096"/>
    <cellStyle name="Calculation 2 4 3 5" xfId="21700"/>
    <cellStyle name="Calculation 2 4 3 6" xfId="21012"/>
    <cellStyle name="Calculation 2 4 4" xfId="773"/>
    <cellStyle name="Calculation 2 4 4 2" xfId="22759"/>
    <cellStyle name="Calculation 2 4 4 2 2" xfId="23302"/>
    <cellStyle name="Calculation 2 4 4 2 3" xfId="23751"/>
    <cellStyle name="Calculation 2 4 4 2 4" xfId="24371"/>
    <cellStyle name="Calculation 2 4 4 2 5" xfId="24991"/>
    <cellStyle name="Calculation 2 4 4 2 6" xfId="25420"/>
    <cellStyle name="Calculation 2 4 4 3" xfId="21181"/>
    <cellStyle name="Calculation 2 4 4 4" xfId="21097"/>
    <cellStyle name="Calculation 2 4 4 5" xfId="21699"/>
    <cellStyle name="Calculation 2 4 4 6" xfId="21013"/>
    <cellStyle name="Calculation 2 4 5" xfId="774"/>
    <cellStyle name="Calculation 2 4 5 2" xfId="22758"/>
    <cellStyle name="Calculation 2 4 5 2 2" xfId="23301"/>
    <cellStyle name="Calculation 2 4 5 2 3" xfId="23750"/>
    <cellStyle name="Calculation 2 4 5 2 4" xfId="24370"/>
    <cellStyle name="Calculation 2 4 5 2 5" xfId="24990"/>
    <cellStyle name="Calculation 2 4 5 2 6" xfId="25419"/>
    <cellStyle name="Calculation 2 4 5 3" xfId="21182"/>
    <cellStyle name="Calculation 2 4 5 4" xfId="21098"/>
    <cellStyle name="Calculation 2 4 5 5" xfId="21698"/>
    <cellStyle name="Calculation 2 4 5 6" xfId="21014"/>
    <cellStyle name="Calculation 2 5" xfId="775"/>
    <cellStyle name="Calculation 2 5 2" xfId="776"/>
    <cellStyle name="Calculation 2 5 2 2" xfId="22757"/>
    <cellStyle name="Calculation 2 5 2 2 2" xfId="23300"/>
    <cellStyle name="Calculation 2 5 2 2 3" xfId="23749"/>
    <cellStyle name="Calculation 2 5 2 2 4" xfId="24369"/>
    <cellStyle name="Calculation 2 5 2 2 5" xfId="24989"/>
    <cellStyle name="Calculation 2 5 2 2 6" xfId="25418"/>
    <cellStyle name="Calculation 2 5 2 3" xfId="21183"/>
    <cellStyle name="Calculation 2 5 2 4" xfId="21099"/>
    <cellStyle name="Calculation 2 5 2 5" xfId="21697"/>
    <cellStyle name="Calculation 2 5 2 6" xfId="21015"/>
    <cellStyle name="Calculation 2 5 3" xfId="777"/>
    <cellStyle name="Calculation 2 5 3 2" xfId="22756"/>
    <cellStyle name="Calculation 2 5 3 2 2" xfId="23299"/>
    <cellStyle name="Calculation 2 5 3 2 3" xfId="23748"/>
    <cellStyle name="Calculation 2 5 3 2 4" xfId="24368"/>
    <cellStyle name="Calculation 2 5 3 2 5" xfId="24988"/>
    <cellStyle name="Calculation 2 5 3 2 6" xfId="25417"/>
    <cellStyle name="Calculation 2 5 3 3" xfId="21184"/>
    <cellStyle name="Calculation 2 5 3 4" xfId="21100"/>
    <cellStyle name="Calculation 2 5 3 5" xfId="21696"/>
    <cellStyle name="Calculation 2 5 3 6" xfId="21016"/>
    <cellStyle name="Calculation 2 5 4" xfId="778"/>
    <cellStyle name="Calculation 2 5 4 2" xfId="22755"/>
    <cellStyle name="Calculation 2 5 4 2 2" xfId="23298"/>
    <cellStyle name="Calculation 2 5 4 2 3" xfId="23747"/>
    <cellStyle name="Calculation 2 5 4 2 4" xfId="24367"/>
    <cellStyle name="Calculation 2 5 4 2 5" xfId="24987"/>
    <cellStyle name="Calculation 2 5 4 2 6" xfId="25416"/>
    <cellStyle name="Calculation 2 5 4 3" xfId="21185"/>
    <cellStyle name="Calculation 2 5 4 4" xfId="21101"/>
    <cellStyle name="Calculation 2 5 4 5" xfId="21695"/>
    <cellStyle name="Calculation 2 5 4 6" xfId="21017"/>
    <cellStyle name="Calculation 2 5 5" xfId="779"/>
    <cellStyle name="Calculation 2 5 5 2" xfId="22754"/>
    <cellStyle name="Calculation 2 5 5 2 2" xfId="23297"/>
    <cellStyle name="Calculation 2 5 5 2 3" xfId="23746"/>
    <cellStyle name="Calculation 2 5 5 2 4" xfId="24366"/>
    <cellStyle name="Calculation 2 5 5 2 5" xfId="24986"/>
    <cellStyle name="Calculation 2 5 5 2 6" xfId="25415"/>
    <cellStyle name="Calculation 2 5 5 3" xfId="21186"/>
    <cellStyle name="Calculation 2 5 5 4" xfId="21102"/>
    <cellStyle name="Calculation 2 5 5 5" xfId="21694"/>
    <cellStyle name="Calculation 2 5 5 6" xfId="21018"/>
    <cellStyle name="Calculation 2 6" xfId="780"/>
    <cellStyle name="Calculation 2 6 2" xfId="781"/>
    <cellStyle name="Calculation 2 6 2 2" xfId="22753"/>
    <cellStyle name="Calculation 2 6 2 2 2" xfId="23296"/>
    <cellStyle name="Calculation 2 6 2 2 3" xfId="23745"/>
    <cellStyle name="Calculation 2 6 2 2 4" xfId="24365"/>
    <cellStyle name="Calculation 2 6 2 2 5" xfId="24985"/>
    <cellStyle name="Calculation 2 6 2 2 6" xfId="25414"/>
    <cellStyle name="Calculation 2 6 2 3" xfId="21187"/>
    <cellStyle name="Calculation 2 6 2 4" xfId="21103"/>
    <cellStyle name="Calculation 2 6 2 5" xfId="21693"/>
    <cellStyle name="Calculation 2 6 2 6" xfId="21019"/>
    <cellStyle name="Calculation 2 6 3" xfId="782"/>
    <cellStyle name="Calculation 2 6 3 2" xfId="22752"/>
    <cellStyle name="Calculation 2 6 3 2 2" xfId="23295"/>
    <cellStyle name="Calculation 2 6 3 2 3" xfId="23744"/>
    <cellStyle name="Calculation 2 6 3 2 4" xfId="24364"/>
    <cellStyle name="Calculation 2 6 3 2 5" xfId="24984"/>
    <cellStyle name="Calculation 2 6 3 2 6" xfId="25413"/>
    <cellStyle name="Calculation 2 6 3 3" xfId="21188"/>
    <cellStyle name="Calculation 2 6 3 4" xfId="21104"/>
    <cellStyle name="Calculation 2 6 3 5" xfId="21692"/>
    <cellStyle name="Calculation 2 6 3 6" xfId="21020"/>
    <cellStyle name="Calculation 2 6 4" xfId="783"/>
    <cellStyle name="Calculation 2 6 4 2" xfId="22751"/>
    <cellStyle name="Calculation 2 6 4 2 2" xfId="23294"/>
    <cellStyle name="Calculation 2 6 4 2 3" xfId="23743"/>
    <cellStyle name="Calculation 2 6 4 2 4" xfId="24363"/>
    <cellStyle name="Calculation 2 6 4 2 5" xfId="24983"/>
    <cellStyle name="Calculation 2 6 4 2 6" xfId="25412"/>
    <cellStyle name="Calculation 2 6 4 3" xfId="21189"/>
    <cellStyle name="Calculation 2 6 4 4" xfId="21105"/>
    <cellStyle name="Calculation 2 6 4 5" xfId="21691"/>
    <cellStyle name="Calculation 2 6 4 6" xfId="21021"/>
    <cellStyle name="Calculation 2 6 5" xfId="784"/>
    <cellStyle name="Calculation 2 6 5 2" xfId="22750"/>
    <cellStyle name="Calculation 2 6 5 2 2" xfId="23293"/>
    <cellStyle name="Calculation 2 6 5 2 3" xfId="23742"/>
    <cellStyle name="Calculation 2 6 5 2 4" xfId="24362"/>
    <cellStyle name="Calculation 2 6 5 2 5" xfId="24982"/>
    <cellStyle name="Calculation 2 6 5 2 6" xfId="25411"/>
    <cellStyle name="Calculation 2 6 5 3" xfId="21190"/>
    <cellStyle name="Calculation 2 6 5 4" xfId="21106"/>
    <cellStyle name="Calculation 2 6 5 5" xfId="21690"/>
    <cellStyle name="Calculation 2 6 5 6" xfId="21022"/>
    <cellStyle name="Calculation 2 7" xfId="785"/>
    <cellStyle name="Calculation 2 7 2" xfId="786"/>
    <cellStyle name="Calculation 2 7 2 2" xfId="22749"/>
    <cellStyle name="Calculation 2 7 2 2 2" xfId="23292"/>
    <cellStyle name="Calculation 2 7 2 2 3" xfId="23741"/>
    <cellStyle name="Calculation 2 7 2 2 4" xfId="24361"/>
    <cellStyle name="Calculation 2 7 2 2 5" xfId="24981"/>
    <cellStyle name="Calculation 2 7 2 2 6" xfId="25410"/>
    <cellStyle name="Calculation 2 7 2 3" xfId="21191"/>
    <cellStyle name="Calculation 2 7 2 4" xfId="21107"/>
    <cellStyle name="Calculation 2 7 2 5" xfId="21689"/>
    <cellStyle name="Calculation 2 7 2 6" xfId="21023"/>
    <cellStyle name="Calculation 2 7 3" xfId="787"/>
    <cellStyle name="Calculation 2 7 3 2" xfId="22748"/>
    <cellStyle name="Calculation 2 7 3 2 2" xfId="23291"/>
    <cellStyle name="Calculation 2 7 3 2 3" xfId="23740"/>
    <cellStyle name="Calculation 2 7 3 2 4" xfId="24360"/>
    <cellStyle name="Calculation 2 7 3 2 5" xfId="24980"/>
    <cellStyle name="Calculation 2 7 3 2 6" xfId="25409"/>
    <cellStyle name="Calculation 2 7 3 3" xfId="21192"/>
    <cellStyle name="Calculation 2 7 3 4" xfId="21108"/>
    <cellStyle name="Calculation 2 7 3 5" xfId="21688"/>
    <cellStyle name="Calculation 2 7 3 6" xfId="21024"/>
    <cellStyle name="Calculation 2 7 4" xfId="788"/>
    <cellStyle name="Calculation 2 7 4 2" xfId="22747"/>
    <cellStyle name="Calculation 2 7 4 2 2" xfId="23290"/>
    <cellStyle name="Calculation 2 7 4 2 3" xfId="23739"/>
    <cellStyle name="Calculation 2 7 4 2 4" xfId="24359"/>
    <cellStyle name="Calculation 2 7 4 2 5" xfId="24979"/>
    <cellStyle name="Calculation 2 7 4 2 6" xfId="25408"/>
    <cellStyle name="Calculation 2 7 4 3" xfId="21193"/>
    <cellStyle name="Calculation 2 7 4 4" xfId="21109"/>
    <cellStyle name="Calculation 2 7 4 5" xfId="21687"/>
    <cellStyle name="Calculation 2 7 4 6" xfId="21025"/>
    <cellStyle name="Calculation 2 7 5" xfId="789"/>
    <cellStyle name="Calculation 2 7 5 2" xfId="22746"/>
    <cellStyle name="Calculation 2 7 5 2 2" xfId="23289"/>
    <cellStyle name="Calculation 2 7 5 2 3" xfId="23738"/>
    <cellStyle name="Calculation 2 7 5 2 4" xfId="24358"/>
    <cellStyle name="Calculation 2 7 5 2 5" xfId="24978"/>
    <cellStyle name="Calculation 2 7 5 2 6" xfId="25407"/>
    <cellStyle name="Calculation 2 7 5 3" xfId="21194"/>
    <cellStyle name="Calculation 2 7 5 4" xfId="21110"/>
    <cellStyle name="Calculation 2 7 5 5" xfId="21686"/>
    <cellStyle name="Calculation 2 7 5 6" xfId="21026"/>
    <cellStyle name="Calculation 2 8" xfId="790"/>
    <cellStyle name="Calculation 2 8 2" xfId="791"/>
    <cellStyle name="Calculation 2 8 2 2" xfId="22745"/>
    <cellStyle name="Calculation 2 8 2 2 2" xfId="23288"/>
    <cellStyle name="Calculation 2 8 2 2 3" xfId="23737"/>
    <cellStyle name="Calculation 2 8 2 2 4" xfId="24357"/>
    <cellStyle name="Calculation 2 8 2 2 5" xfId="24977"/>
    <cellStyle name="Calculation 2 8 2 2 6" xfId="25406"/>
    <cellStyle name="Calculation 2 8 2 3" xfId="21195"/>
    <cellStyle name="Calculation 2 8 2 4" xfId="21111"/>
    <cellStyle name="Calculation 2 8 2 5" xfId="21685"/>
    <cellStyle name="Calculation 2 8 2 6" xfId="21027"/>
    <cellStyle name="Calculation 2 8 3" xfId="792"/>
    <cellStyle name="Calculation 2 8 3 2" xfId="22744"/>
    <cellStyle name="Calculation 2 8 3 2 2" xfId="23287"/>
    <cellStyle name="Calculation 2 8 3 2 3" xfId="23736"/>
    <cellStyle name="Calculation 2 8 3 2 4" xfId="24356"/>
    <cellStyle name="Calculation 2 8 3 2 5" xfId="24976"/>
    <cellStyle name="Calculation 2 8 3 2 6" xfId="25405"/>
    <cellStyle name="Calculation 2 8 3 3" xfId="21196"/>
    <cellStyle name="Calculation 2 8 3 4" xfId="21112"/>
    <cellStyle name="Calculation 2 8 3 5" xfId="21684"/>
    <cellStyle name="Calculation 2 8 3 6" xfId="21028"/>
    <cellStyle name="Calculation 2 8 4" xfId="793"/>
    <cellStyle name="Calculation 2 8 4 2" xfId="22743"/>
    <cellStyle name="Calculation 2 8 4 2 2" xfId="23286"/>
    <cellStyle name="Calculation 2 8 4 2 3" xfId="23735"/>
    <cellStyle name="Calculation 2 8 4 2 4" xfId="24355"/>
    <cellStyle name="Calculation 2 8 4 2 5" xfId="24975"/>
    <cellStyle name="Calculation 2 8 4 2 6" xfId="25404"/>
    <cellStyle name="Calculation 2 8 4 3" xfId="21197"/>
    <cellStyle name="Calculation 2 8 4 4" xfId="21113"/>
    <cellStyle name="Calculation 2 8 4 5" xfId="21683"/>
    <cellStyle name="Calculation 2 8 4 6" xfId="21029"/>
    <cellStyle name="Calculation 2 8 5" xfId="794"/>
    <cellStyle name="Calculation 2 8 5 2" xfId="22742"/>
    <cellStyle name="Calculation 2 8 5 2 2" xfId="23285"/>
    <cellStyle name="Calculation 2 8 5 2 3" xfId="23734"/>
    <cellStyle name="Calculation 2 8 5 2 4" xfId="24354"/>
    <cellStyle name="Calculation 2 8 5 2 5" xfId="24974"/>
    <cellStyle name="Calculation 2 8 5 2 6" xfId="25403"/>
    <cellStyle name="Calculation 2 8 5 3" xfId="21198"/>
    <cellStyle name="Calculation 2 8 5 4" xfId="21114"/>
    <cellStyle name="Calculation 2 8 5 5" xfId="21682"/>
    <cellStyle name="Calculation 2 8 5 6" xfId="21030"/>
    <cellStyle name="Calculation 2 9" xfId="795"/>
    <cellStyle name="Calculation 2 9 2" xfId="796"/>
    <cellStyle name="Calculation 2 9 2 2" xfId="22741"/>
    <cellStyle name="Calculation 2 9 2 2 2" xfId="23284"/>
    <cellStyle name="Calculation 2 9 2 2 3" xfId="23733"/>
    <cellStyle name="Calculation 2 9 2 2 4" xfId="24353"/>
    <cellStyle name="Calculation 2 9 2 2 5" xfId="24973"/>
    <cellStyle name="Calculation 2 9 2 2 6" xfId="25402"/>
    <cellStyle name="Calculation 2 9 2 3" xfId="21199"/>
    <cellStyle name="Calculation 2 9 2 4" xfId="21115"/>
    <cellStyle name="Calculation 2 9 2 5" xfId="21681"/>
    <cellStyle name="Calculation 2 9 2 6" xfId="21031"/>
    <cellStyle name="Calculation 2 9 3" xfId="797"/>
    <cellStyle name="Calculation 2 9 3 2" xfId="22740"/>
    <cellStyle name="Calculation 2 9 3 2 2" xfId="23283"/>
    <cellStyle name="Calculation 2 9 3 2 3" xfId="23732"/>
    <cellStyle name="Calculation 2 9 3 2 4" xfId="24352"/>
    <cellStyle name="Calculation 2 9 3 2 5" xfId="24972"/>
    <cellStyle name="Calculation 2 9 3 2 6" xfId="25401"/>
    <cellStyle name="Calculation 2 9 3 3" xfId="21200"/>
    <cellStyle name="Calculation 2 9 3 4" xfId="21116"/>
    <cellStyle name="Calculation 2 9 3 5" xfId="21680"/>
    <cellStyle name="Calculation 2 9 3 6" xfId="21032"/>
    <cellStyle name="Calculation 2 9 4" xfId="798"/>
    <cellStyle name="Calculation 2 9 4 2" xfId="22739"/>
    <cellStyle name="Calculation 2 9 4 2 2" xfId="23282"/>
    <cellStyle name="Calculation 2 9 4 2 3" xfId="23731"/>
    <cellStyle name="Calculation 2 9 4 2 4" xfId="24351"/>
    <cellStyle name="Calculation 2 9 4 2 5" xfId="24971"/>
    <cellStyle name="Calculation 2 9 4 2 6" xfId="25400"/>
    <cellStyle name="Calculation 2 9 4 3" xfId="21201"/>
    <cellStyle name="Calculation 2 9 4 4" xfId="21117"/>
    <cellStyle name="Calculation 2 9 4 5" xfId="21679"/>
    <cellStyle name="Calculation 2 9 4 6" xfId="21033"/>
    <cellStyle name="Calculation 2 9 5" xfId="799"/>
    <cellStyle name="Calculation 2 9 5 2" xfId="22738"/>
    <cellStyle name="Calculation 2 9 5 2 2" xfId="23281"/>
    <cellStyle name="Calculation 2 9 5 2 3" xfId="23730"/>
    <cellStyle name="Calculation 2 9 5 2 4" xfId="24350"/>
    <cellStyle name="Calculation 2 9 5 2 5" xfId="24970"/>
    <cellStyle name="Calculation 2 9 5 2 6" xfId="25399"/>
    <cellStyle name="Calculation 2 9 5 3" xfId="21202"/>
    <cellStyle name="Calculation 2 9 5 4" xfId="21118"/>
    <cellStyle name="Calculation 2 9 5 5" xfId="21678"/>
    <cellStyle name="Calculation 2 9 5 6" xfId="21034"/>
    <cellStyle name="Calculation 3" xfId="800"/>
    <cellStyle name="Calculation 3 2" xfId="801"/>
    <cellStyle name="Calculation 3 2 2" xfId="22736"/>
    <cellStyle name="Calculation 3 2 2 2" xfId="23279"/>
    <cellStyle name="Calculation 3 2 2 3" xfId="23728"/>
    <cellStyle name="Calculation 3 2 2 4" xfId="24348"/>
    <cellStyle name="Calculation 3 2 2 5" xfId="24968"/>
    <cellStyle name="Calculation 3 2 2 6" xfId="25397"/>
    <cellStyle name="Calculation 3 2 3" xfId="21204"/>
    <cellStyle name="Calculation 3 2 4" xfId="21120"/>
    <cellStyle name="Calculation 3 2 5" xfId="21676"/>
    <cellStyle name="Calculation 3 2 6" xfId="21036"/>
    <cellStyle name="Calculation 3 3" xfId="802"/>
    <cellStyle name="Calculation 3 3 2" xfId="22735"/>
    <cellStyle name="Calculation 3 3 2 2" xfId="23278"/>
    <cellStyle name="Calculation 3 3 2 3" xfId="23727"/>
    <cellStyle name="Calculation 3 3 2 4" xfId="24347"/>
    <cellStyle name="Calculation 3 3 2 5" xfId="24967"/>
    <cellStyle name="Calculation 3 3 2 6" xfId="25396"/>
    <cellStyle name="Calculation 3 3 3" xfId="21205"/>
    <cellStyle name="Calculation 3 3 4" xfId="21121"/>
    <cellStyle name="Calculation 3 3 5" xfId="21675"/>
    <cellStyle name="Calculation 3 3 6" xfId="21037"/>
    <cellStyle name="Calculation 3 4" xfId="22737"/>
    <cellStyle name="Calculation 3 4 2" xfId="23280"/>
    <cellStyle name="Calculation 3 4 3" xfId="23729"/>
    <cellStyle name="Calculation 3 4 4" xfId="24349"/>
    <cellStyle name="Calculation 3 4 5" xfId="24969"/>
    <cellStyle name="Calculation 3 4 6" xfId="25398"/>
    <cellStyle name="Calculation 3 5" xfId="21203"/>
    <cellStyle name="Calculation 3 6" xfId="21119"/>
    <cellStyle name="Calculation 3 7" xfId="21677"/>
    <cellStyle name="Calculation 3 8" xfId="21035"/>
    <cellStyle name="Calculation 4" xfId="803"/>
    <cellStyle name="Calculation 4 2" xfId="804"/>
    <cellStyle name="Calculation 4 2 2" xfId="22733"/>
    <cellStyle name="Calculation 4 2 2 2" xfId="23276"/>
    <cellStyle name="Calculation 4 2 2 3" xfId="23725"/>
    <cellStyle name="Calculation 4 2 2 4" xfId="24345"/>
    <cellStyle name="Calculation 4 2 2 5" xfId="24965"/>
    <cellStyle name="Calculation 4 2 2 6" xfId="25394"/>
    <cellStyle name="Calculation 4 2 3" xfId="21207"/>
    <cellStyle name="Calculation 4 2 4" xfId="21123"/>
    <cellStyle name="Calculation 4 2 5" xfId="21673"/>
    <cellStyle name="Calculation 4 2 6" xfId="21039"/>
    <cellStyle name="Calculation 4 3" xfId="805"/>
    <cellStyle name="Calculation 4 3 2" xfId="22732"/>
    <cellStyle name="Calculation 4 3 2 2" xfId="23275"/>
    <cellStyle name="Calculation 4 3 2 3" xfId="23724"/>
    <cellStyle name="Calculation 4 3 2 4" xfId="24344"/>
    <cellStyle name="Calculation 4 3 2 5" xfId="24964"/>
    <cellStyle name="Calculation 4 3 2 6" xfId="25393"/>
    <cellStyle name="Calculation 4 3 3" xfId="21208"/>
    <cellStyle name="Calculation 4 3 4" xfId="21124"/>
    <cellStyle name="Calculation 4 3 5" xfId="21672"/>
    <cellStyle name="Calculation 4 3 6" xfId="21040"/>
    <cellStyle name="Calculation 4 4" xfId="22734"/>
    <cellStyle name="Calculation 4 4 2" xfId="23277"/>
    <cellStyle name="Calculation 4 4 3" xfId="23726"/>
    <cellStyle name="Calculation 4 4 4" xfId="24346"/>
    <cellStyle name="Calculation 4 4 5" xfId="24966"/>
    <cellStyle name="Calculation 4 4 6" xfId="25395"/>
    <cellStyle name="Calculation 4 5" xfId="21206"/>
    <cellStyle name="Calculation 4 6" xfId="21122"/>
    <cellStyle name="Calculation 4 7" xfId="21674"/>
    <cellStyle name="Calculation 4 8" xfId="21038"/>
    <cellStyle name="Calculation 5" xfId="806"/>
    <cellStyle name="Calculation 5 2" xfId="807"/>
    <cellStyle name="Calculation 5 2 2" xfId="22730"/>
    <cellStyle name="Calculation 5 2 2 2" xfId="23273"/>
    <cellStyle name="Calculation 5 2 2 3" xfId="23722"/>
    <cellStyle name="Calculation 5 2 2 4" xfId="24342"/>
    <cellStyle name="Calculation 5 2 2 5" xfId="24962"/>
    <cellStyle name="Calculation 5 2 2 6" xfId="25391"/>
    <cellStyle name="Calculation 5 2 3" xfId="21210"/>
    <cellStyle name="Calculation 5 2 4" xfId="21126"/>
    <cellStyle name="Calculation 5 2 5" xfId="21670"/>
    <cellStyle name="Calculation 5 2 6" xfId="21042"/>
    <cellStyle name="Calculation 5 3" xfId="808"/>
    <cellStyle name="Calculation 5 3 2" xfId="22729"/>
    <cellStyle name="Calculation 5 3 2 2" xfId="23272"/>
    <cellStyle name="Calculation 5 3 2 3" xfId="23721"/>
    <cellStyle name="Calculation 5 3 2 4" xfId="24341"/>
    <cellStyle name="Calculation 5 3 2 5" xfId="24961"/>
    <cellStyle name="Calculation 5 3 2 6" xfId="25390"/>
    <cellStyle name="Calculation 5 3 3" xfId="21211"/>
    <cellStyle name="Calculation 5 3 4" xfId="21127"/>
    <cellStyle name="Calculation 5 3 5" xfId="21669"/>
    <cellStyle name="Calculation 5 3 6" xfId="21043"/>
    <cellStyle name="Calculation 5 4" xfId="22731"/>
    <cellStyle name="Calculation 5 4 2" xfId="23274"/>
    <cellStyle name="Calculation 5 4 3" xfId="23723"/>
    <cellStyle name="Calculation 5 4 4" xfId="24343"/>
    <cellStyle name="Calculation 5 4 5" xfId="24963"/>
    <cellStyle name="Calculation 5 4 6" xfId="25392"/>
    <cellStyle name="Calculation 5 5" xfId="21209"/>
    <cellStyle name="Calculation 5 6" xfId="21125"/>
    <cellStyle name="Calculation 5 7" xfId="21671"/>
    <cellStyle name="Calculation 5 8" xfId="21041"/>
    <cellStyle name="Calculation 6" xfId="809"/>
    <cellStyle name="Calculation 6 2" xfId="810"/>
    <cellStyle name="Calculation 6 2 2" xfId="22727"/>
    <cellStyle name="Calculation 6 2 2 2" xfId="23270"/>
    <cellStyle name="Calculation 6 2 2 3" xfId="23719"/>
    <cellStyle name="Calculation 6 2 2 4" xfId="24339"/>
    <cellStyle name="Calculation 6 2 2 5" xfId="24959"/>
    <cellStyle name="Calculation 6 2 2 6" xfId="25388"/>
    <cellStyle name="Calculation 6 2 3" xfId="21213"/>
    <cellStyle name="Calculation 6 2 4" xfId="21129"/>
    <cellStyle name="Calculation 6 2 5" xfId="21667"/>
    <cellStyle name="Calculation 6 2 6" xfId="21045"/>
    <cellStyle name="Calculation 6 3" xfId="811"/>
    <cellStyle name="Calculation 6 3 2" xfId="22726"/>
    <cellStyle name="Calculation 6 3 2 2" xfId="23269"/>
    <cellStyle name="Calculation 6 3 2 3" xfId="23718"/>
    <cellStyle name="Calculation 6 3 2 4" xfId="24338"/>
    <cellStyle name="Calculation 6 3 2 5" xfId="24958"/>
    <cellStyle name="Calculation 6 3 2 6" xfId="25387"/>
    <cellStyle name="Calculation 6 3 3" xfId="21214"/>
    <cellStyle name="Calculation 6 3 4" xfId="21130"/>
    <cellStyle name="Calculation 6 3 5" xfId="21666"/>
    <cellStyle name="Calculation 6 3 6" xfId="21046"/>
    <cellStyle name="Calculation 6 4" xfId="22728"/>
    <cellStyle name="Calculation 6 4 2" xfId="23271"/>
    <cellStyle name="Calculation 6 4 3" xfId="23720"/>
    <cellStyle name="Calculation 6 4 4" xfId="24340"/>
    <cellStyle name="Calculation 6 4 5" xfId="24960"/>
    <cellStyle name="Calculation 6 4 6" xfId="25389"/>
    <cellStyle name="Calculation 6 5" xfId="21212"/>
    <cellStyle name="Calculation 6 6" xfId="21128"/>
    <cellStyle name="Calculation 6 7" xfId="21668"/>
    <cellStyle name="Calculation 6 8" xfId="21044"/>
    <cellStyle name="Calculation 7" xfId="812"/>
    <cellStyle name="Calculation 7 2" xfId="22725"/>
    <cellStyle name="Calculation 7 2 2" xfId="23268"/>
    <cellStyle name="Calculation 7 2 3" xfId="23717"/>
    <cellStyle name="Calculation 7 2 4" xfId="24337"/>
    <cellStyle name="Calculation 7 2 5" xfId="24957"/>
    <cellStyle name="Calculation 7 2 6" xfId="25386"/>
    <cellStyle name="Calculation 7 3" xfId="21215"/>
    <cellStyle name="Calculation 7 4" xfId="21131"/>
    <cellStyle name="Calculation 7 5" xfId="21665"/>
    <cellStyle name="Calculation 7 6" xfId="21047"/>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2723"/>
    <cellStyle name="Gia's 10 2 2" xfId="23266"/>
    <cellStyle name="Gia's 10 2 3" xfId="23715"/>
    <cellStyle name="Gia's 10 2 4" xfId="24335"/>
    <cellStyle name="Gia's 10 2 5" xfId="24955"/>
    <cellStyle name="Gia's 10 3" xfId="21422"/>
    <cellStyle name="Gia's 10 4" xfId="21663"/>
    <cellStyle name="Gia's 10 5" xfId="21231"/>
    <cellStyle name="Gia's 10 6" xfId="21630"/>
    <cellStyle name="Gia's 10 7" xfId="21217"/>
    <cellStyle name="Gia's 10 8" xfId="21645"/>
    <cellStyle name="Gia's 11" xfId="22724"/>
    <cellStyle name="Gia's 11 2" xfId="23267"/>
    <cellStyle name="Gia's 11 3" xfId="23716"/>
    <cellStyle name="Gia's 11 4" xfId="24336"/>
    <cellStyle name="Gia's 11 5" xfId="24956"/>
    <cellStyle name="Gia's 12" xfId="21421"/>
    <cellStyle name="Gia's 13" xfId="21664"/>
    <cellStyle name="Gia's 14" xfId="21230"/>
    <cellStyle name="Gia's 15" xfId="21631"/>
    <cellStyle name="Gia's 16" xfId="21216"/>
    <cellStyle name="Gia's 17" xfId="21646"/>
    <cellStyle name="Gia's 2" xfId="9187"/>
    <cellStyle name="Gia's 2 2" xfId="22722"/>
    <cellStyle name="Gia's 2 2 2" xfId="23265"/>
    <cellStyle name="Gia's 2 2 3" xfId="23714"/>
    <cellStyle name="Gia's 2 2 4" xfId="24334"/>
    <cellStyle name="Gia's 2 2 5" xfId="24954"/>
    <cellStyle name="Gia's 2 3" xfId="21423"/>
    <cellStyle name="Gia's 2 4" xfId="21662"/>
    <cellStyle name="Gia's 2 5" xfId="21232"/>
    <cellStyle name="Gia's 2 6" xfId="21629"/>
    <cellStyle name="Gia's 2 7" xfId="21218"/>
    <cellStyle name="Gia's 2 8" xfId="21644"/>
    <cellStyle name="Gia's 3" xfId="9188"/>
    <cellStyle name="Gia's 3 2" xfId="22721"/>
    <cellStyle name="Gia's 3 2 2" xfId="23264"/>
    <cellStyle name="Gia's 3 2 3" xfId="23713"/>
    <cellStyle name="Gia's 3 2 4" xfId="24333"/>
    <cellStyle name="Gia's 3 2 5" xfId="24953"/>
    <cellStyle name="Gia's 3 3" xfId="21424"/>
    <cellStyle name="Gia's 3 4" xfId="21661"/>
    <cellStyle name="Gia's 3 5" xfId="21233"/>
    <cellStyle name="Gia's 3 6" xfId="21628"/>
    <cellStyle name="Gia's 3 7" xfId="21219"/>
    <cellStyle name="Gia's 3 8" xfId="21643"/>
    <cellStyle name="Gia's 4" xfId="9189"/>
    <cellStyle name="Gia's 4 2" xfId="22720"/>
    <cellStyle name="Gia's 4 2 2" xfId="23263"/>
    <cellStyle name="Gia's 4 2 3" xfId="23712"/>
    <cellStyle name="Gia's 4 2 4" xfId="24332"/>
    <cellStyle name="Gia's 4 2 5" xfId="24952"/>
    <cellStyle name="Gia's 4 3" xfId="21425"/>
    <cellStyle name="Gia's 4 4" xfId="21660"/>
    <cellStyle name="Gia's 4 5" xfId="21234"/>
    <cellStyle name="Gia's 4 6" xfId="21627"/>
    <cellStyle name="Gia's 4 7" xfId="21220"/>
    <cellStyle name="Gia's 4 8" xfId="21642"/>
    <cellStyle name="Gia's 5" xfId="9190"/>
    <cellStyle name="Gia's 5 2" xfId="22719"/>
    <cellStyle name="Gia's 5 2 2" xfId="23262"/>
    <cellStyle name="Gia's 5 2 3" xfId="23711"/>
    <cellStyle name="Gia's 5 2 4" xfId="24331"/>
    <cellStyle name="Gia's 5 2 5" xfId="24951"/>
    <cellStyle name="Gia's 5 3" xfId="21426"/>
    <cellStyle name="Gia's 5 4" xfId="21659"/>
    <cellStyle name="Gia's 5 5" xfId="21235"/>
    <cellStyle name="Gia's 5 6" xfId="21626"/>
    <cellStyle name="Gia's 5 7" xfId="21221"/>
    <cellStyle name="Gia's 5 8" xfId="21641"/>
    <cellStyle name="Gia's 6" xfId="9191"/>
    <cellStyle name="Gia's 6 2" xfId="22718"/>
    <cellStyle name="Gia's 6 2 2" xfId="23261"/>
    <cellStyle name="Gia's 6 2 3" xfId="23710"/>
    <cellStyle name="Gia's 6 2 4" xfId="24330"/>
    <cellStyle name="Gia's 6 2 5" xfId="24950"/>
    <cellStyle name="Gia's 6 3" xfId="21427"/>
    <cellStyle name="Gia's 6 4" xfId="21658"/>
    <cellStyle name="Gia's 6 5" xfId="21236"/>
    <cellStyle name="Gia's 6 6" xfId="21625"/>
    <cellStyle name="Gia's 6 7" xfId="21222"/>
    <cellStyle name="Gia's 6 8" xfId="21640"/>
    <cellStyle name="Gia's 7" xfId="9192"/>
    <cellStyle name="Gia's 7 2" xfId="22717"/>
    <cellStyle name="Gia's 7 2 2" xfId="23260"/>
    <cellStyle name="Gia's 7 2 3" xfId="23709"/>
    <cellStyle name="Gia's 7 2 4" xfId="24329"/>
    <cellStyle name="Gia's 7 2 5" xfId="24949"/>
    <cellStyle name="Gia's 7 3" xfId="21428"/>
    <cellStyle name="Gia's 7 4" xfId="21657"/>
    <cellStyle name="Gia's 7 5" xfId="21237"/>
    <cellStyle name="Gia's 7 6" xfId="21624"/>
    <cellStyle name="Gia's 7 7" xfId="21223"/>
    <cellStyle name="Gia's 7 8" xfId="21639"/>
    <cellStyle name="Gia's 8" xfId="9193"/>
    <cellStyle name="Gia's 8 2" xfId="22716"/>
    <cellStyle name="Gia's 8 2 2" xfId="23259"/>
    <cellStyle name="Gia's 8 2 3" xfId="23708"/>
    <cellStyle name="Gia's 8 2 4" xfId="24328"/>
    <cellStyle name="Gia's 8 2 5" xfId="24948"/>
    <cellStyle name="Gia's 8 3" xfId="21429"/>
    <cellStyle name="Gia's 8 4" xfId="21656"/>
    <cellStyle name="Gia's 8 5" xfId="21238"/>
    <cellStyle name="Gia's 8 6" xfId="21623"/>
    <cellStyle name="Gia's 8 7" xfId="21224"/>
    <cellStyle name="Gia's 8 8" xfId="21638"/>
    <cellStyle name="Gia's 9" xfId="9194"/>
    <cellStyle name="Gia's 9 2" xfId="22715"/>
    <cellStyle name="Gia's 9 2 2" xfId="23258"/>
    <cellStyle name="Gia's 9 2 3" xfId="23707"/>
    <cellStyle name="Gia's 9 2 4" xfId="24327"/>
    <cellStyle name="Gia's 9 2 5" xfId="24947"/>
    <cellStyle name="Gia's 9 3" xfId="21430"/>
    <cellStyle name="Gia's 9 4" xfId="21655"/>
    <cellStyle name="Gia's 9 5" xfId="21239"/>
    <cellStyle name="Gia's 9 6" xfId="21622"/>
    <cellStyle name="Gia's 9 7" xfId="21225"/>
    <cellStyle name="Gia's 9 8" xfId="21637"/>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2714"/>
    <cellStyle name="greyed 2 2" xfId="23257"/>
    <cellStyle name="greyed 2 3" xfId="23706"/>
    <cellStyle name="greyed 2 4" xfId="24326"/>
    <cellStyle name="greyed 2 5" xfId="24946"/>
    <cellStyle name="greyed 3" xfId="21431"/>
    <cellStyle name="greyed 4" xfId="21654"/>
    <cellStyle name="greyed 5" xfId="21240"/>
    <cellStyle name="greyed 6" xfId="21621"/>
    <cellStyle name="greyed 7" xfId="21226"/>
    <cellStyle name="greyed 8" xfId="21636"/>
    <cellStyle name="Header1" xfId="9222"/>
    <cellStyle name="Header1 2" xfId="9223"/>
    <cellStyle name="Header1 3" xfId="9224"/>
    <cellStyle name="Header2" xfId="9225"/>
    <cellStyle name="Header2 10" xfId="21635"/>
    <cellStyle name="Header2 2" xfId="9226"/>
    <cellStyle name="Header2 2 2" xfId="22712"/>
    <cellStyle name="Header2 2 2 2" xfId="23255"/>
    <cellStyle name="Header2 2 2 3" xfId="23704"/>
    <cellStyle name="Header2 2 2 4" xfId="24324"/>
    <cellStyle name="Header2 2 2 5" xfId="24944"/>
    <cellStyle name="Header2 2 3" xfId="21433"/>
    <cellStyle name="Header2 2 4" xfId="21652"/>
    <cellStyle name="Header2 2 5" xfId="21242"/>
    <cellStyle name="Header2 2 6" xfId="21619"/>
    <cellStyle name="Header2 2 7" xfId="21228"/>
    <cellStyle name="Header2 2 8" xfId="21634"/>
    <cellStyle name="Header2 3" xfId="9227"/>
    <cellStyle name="Header2 3 2" xfId="22711"/>
    <cellStyle name="Header2 3 2 2" xfId="23254"/>
    <cellStyle name="Header2 3 2 3" xfId="23703"/>
    <cellStyle name="Header2 3 2 4" xfId="24323"/>
    <cellStyle name="Header2 3 2 5" xfId="24943"/>
    <cellStyle name="Header2 3 3" xfId="21434"/>
    <cellStyle name="Header2 3 4" xfId="21651"/>
    <cellStyle name="Header2 3 5" xfId="21243"/>
    <cellStyle name="Header2 3 6" xfId="21618"/>
    <cellStyle name="Header2 3 7" xfId="21229"/>
    <cellStyle name="Header2 3 8" xfId="21633"/>
    <cellStyle name="Header2 4" xfId="22713"/>
    <cellStyle name="Header2 4 2" xfId="23256"/>
    <cellStyle name="Header2 4 3" xfId="23705"/>
    <cellStyle name="Header2 4 4" xfId="24325"/>
    <cellStyle name="Header2 4 5" xfId="24945"/>
    <cellStyle name="Header2 5" xfId="21432"/>
    <cellStyle name="Header2 6" xfId="21653"/>
    <cellStyle name="Header2 7" xfId="21241"/>
    <cellStyle name="Header2 8" xfId="21620"/>
    <cellStyle name="Header2 9" xfId="21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2710"/>
    <cellStyle name="HeadingTable 2 2" xfId="23253"/>
    <cellStyle name="HeadingTable 2 3" xfId="23702"/>
    <cellStyle name="HeadingTable 2 4" xfId="24322"/>
    <cellStyle name="HeadingTable 2 5" xfId="24942"/>
    <cellStyle name="HeadingTable 3" xfId="21435"/>
    <cellStyle name="HeadingTable 4" xfId="21650"/>
    <cellStyle name="HeadingTable 5" xfId="21311"/>
    <cellStyle name="HeadingTable 6" xfId="21613"/>
    <cellStyle name="HeadingTable 7" xfId="21244"/>
    <cellStyle name="HeadingTable 8" xfId="21617"/>
    <cellStyle name="highlightExposure" xfId="9323"/>
    <cellStyle name="highlightExposure 2" xfId="22709"/>
    <cellStyle name="highlightExposure 2 2" xfId="23252"/>
    <cellStyle name="highlightExposure 2 3" xfId="23701"/>
    <cellStyle name="highlightExposure 2 4" xfId="24321"/>
    <cellStyle name="highlightExposure 2 5" xfId="24941"/>
    <cellStyle name="highlightExposure 3" xfId="21436"/>
    <cellStyle name="highlightExposure 4" xfId="21649"/>
    <cellStyle name="highlightExposure 5" xfId="21312"/>
    <cellStyle name="highlightExposure 6" xfId="21612"/>
    <cellStyle name="highlightExposure 7" xfId="21245"/>
    <cellStyle name="highlightExposure 8" xfId="21616"/>
    <cellStyle name="highlightPercentage" xfId="9324"/>
    <cellStyle name="highlightPercentage 2" xfId="22708"/>
    <cellStyle name="highlightPercentage 2 2" xfId="23251"/>
    <cellStyle name="highlightPercentage 2 3" xfId="23700"/>
    <cellStyle name="highlightPercentage 2 4" xfId="24320"/>
    <cellStyle name="highlightPercentage 2 5" xfId="24940"/>
    <cellStyle name="highlightPercentage 3" xfId="21437"/>
    <cellStyle name="highlightPercentage 4" xfId="21648"/>
    <cellStyle name="highlightPercentage 5" xfId="21313"/>
    <cellStyle name="highlightPercentage 6" xfId="21611"/>
    <cellStyle name="highlightPercentage 7" xfId="21246"/>
    <cellStyle name="highlightPercentage 8" xfId="21615"/>
    <cellStyle name="highlightText" xfId="9325"/>
    <cellStyle name="highlightText 2" xfId="22707"/>
    <cellStyle name="highlightText 2 2" xfId="23250"/>
    <cellStyle name="highlightText 2 3" xfId="23699"/>
    <cellStyle name="highlightText 2 4" xfId="24319"/>
    <cellStyle name="highlightText 2 5" xfId="24939"/>
    <cellStyle name="highlightText 3" xfId="21438"/>
    <cellStyle name="highlightText 4" xfId="21647"/>
    <cellStyle name="highlightText 5" xfId="21314"/>
    <cellStyle name="highlightText 6" xfId="21610"/>
    <cellStyle name="highlightText 7" xfId="21247"/>
    <cellStyle name="highlightText 8" xfId="21614"/>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2705"/>
    <cellStyle name="Input 2 10 2 2 2" xfId="23248"/>
    <cellStyle name="Input 2 10 2 2 3" xfId="23697"/>
    <cellStyle name="Input 2 10 2 2 4" xfId="24317"/>
    <cellStyle name="Input 2 10 2 2 5" xfId="24937"/>
    <cellStyle name="Input 2 10 2 2 6" xfId="25384"/>
    <cellStyle name="Input 2 10 2 3" xfId="21440"/>
    <cellStyle name="Input 2 10 2 4" xfId="21323"/>
    <cellStyle name="Input 2 10 2 5" xfId="21608"/>
    <cellStyle name="Input 2 10 2 6" xfId="21249"/>
    <cellStyle name="Input 2 10 3" xfId="9336"/>
    <cellStyle name="Input 2 10 3 2" xfId="22704"/>
    <cellStyle name="Input 2 10 3 2 2" xfId="23247"/>
    <cellStyle name="Input 2 10 3 2 3" xfId="23696"/>
    <cellStyle name="Input 2 10 3 2 4" xfId="24316"/>
    <cellStyle name="Input 2 10 3 2 5" xfId="24936"/>
    <cellStyle name="Input 2 10 3 2 6" xfId="25383"/>
    <cellStyle name="Input 2 10 3 3" xfId="21441"/>
    <cellStyle name="Input 2 10 3 4" xfId="21324"/>
    <cellStyle name="Input 2 10 3 5" xfId="21607"/>
    <cellStyle name="Input 2 10 3 6" xfId="21250"/>
    <cellStyle name="Input 2 10 4" xfId="9337"/>
    <cellStyle name="Input 2 10 4 2" xfId="22703"/>
    <cellStyle name="Input 2 10 4 2 2" xfId="23246"/>
    <cellStyle name="Input 2 10 4 2 3" xfId="23695"/>
    <cellStyle name="Input 2 10 4 2 4" xfId="24315"/>
    <cellStyle name="Input 2 10 4 2 5" xfId="24935"/>
    <cellStyle name="Input 2 10 4 2 6" xfId="25382"/>
    <cellStyle name="Input 2 10 4 3" xfId="21442"/>
    <cellStyle name="Input 2 10 4 4" xfId="21325"/>
    <cellStyle name="Input 2 10 4 5" xfId="21606"/>
    <cellStyle name="Input 2 10 4 6" xfId="21251"/>
    <cellStyle name="Input 2 10 5" xfId="9338"/>
    <cellStyle name="Input 2 10 5 2" xfId="22702"/>
    <cellStyle name="Input 2 10 5 2 2" xfId="23245"/>
    <cellStyle name="Input 2 10 5 2 3" xfId="23694"/>
    <cellStyle name="Input 2 10 5 2 4" xfId="24314"/>
    <cellStyle name="Input 2 10 5 2 5" xfId="24934"/>
    <cellStyle name="Input 2 10 5 2 6" xfId="25381"/>
    <cellStyle name="Input 2 10 5 3" xfId="21443"/>
    <cellStyle name="Input 2 10 5 4" xfId="21326"/>
    <cellStyle name="Input 2 10 5 5" xfId="21605"/>
    <cellStyle name="Input 2 10 5 6" xfId="21252"/>
    <cellStyle name="Input 2 11" xfId="9339"/>
    <cellStyle name="Input 2 11 10" xfId="21253"/>
    <cellStyle name="Input 2 11 2" xfId="9340"/>
    <cellStyle name="Input 2 11 2 2" xfId="22700"/>
    <cellStyle name="Input 2 11 2 2 2" xfId="23243"/>
    <cellStyle name="Input 2 11 2 2 3" xfId="23692"/>
    <cellStyle name="Input 2 11 2 2 4" xfId="24312"/>
    <cellStyle name="Input 2 11 2 2 5" xfId="24932"/>
    <cellStyle name="Input 2 11 2 2 6" xfId="25379"/>
    <cellStyle name="Input 2 11 2 3" xfId="21445"/>
    <cellStyle name="Input 2 11 2 4" xfId="21328"/>
    <cellStyle name="Input 2 11 2 5" xfId="21603"/>
    <cellStyle name="Input 2 11 2 6" xfId="21254"/>
    <cellStyle name="Input 2 11 3" xfId="9341"/>
    <cellStyle name="Input 2 11 3 2" xfId="22699"/>
    <cellStyle name="Input 2 11 3 2 2" xfId="23242"/>
    <cellStyle name="Input 2 11 3 2 3" xfId="23691"/>
    <cellStyle name="Input 2 11 3 2 4" xfId="24311"/>
    <cellStyle name="Input 2 11 3 2 5" xfId="24931"/>
    <cellStyle name="Input 2 11 3 2 6" xfId="25378"/>
    <cellStyle name="Input 2 11 3 3" xfId="21446"/>
    <cellStyle name="Input 2 11 3 4" xfId="21329"/>
    <cellStyle name="Input 2 11 3 5" xfId="21602"/>
    <cellStyle name="Input 2 11 3 6" xfId="21255"/>
    <cellStyle name="Input 2 11 4" xfId="9342"/>
    <cellStyle name="Input 2 11 4 2" xfId="22698"/>
    <cellStyle name="Input 2 11 4 2 2" xfId="23241"/>
    <cellStyle name="Input 2 11 4 2 3" xfId="23690"/>
    <cellStyle name="Input 2 11 4 2 4" xfId="24310"/>
    <cellStyle name="Input 2 11 4 2 5" xfId="24930"/>
    <cellStyle name="Input 2 11 4 2 6" xfId="25377"/>
    <cellStyle name="Input 2 11 4 3" xfId="21447"/>
    <cellStyle name="Input 2 11 4 4" xfId="21330"/>
    <cellStyle name="Input 2 11 4 5" xfId="21601"/>
    <cellStyle name="Input 2 11 4 6" xfId="21256"/>
    <cellStyle name="Input 2 11 5" xfId="9343"/>
    <cellStyle name="Input 2 11 5 2" xfId="22697"/>
    <cellStyle name="Input 2 11 5 2 2" xfId="23240"/>
    <cellStyle name="Input 2 11 5 2 3" xfId="23689"/>
    <cellStyle name="Input 2 11 5 2 4" xfId="24309"/>
    <cellStyle name="Input 2 11 5 2 5" xfId="24929"/>
    <cellStyle name="Input 2 11 5 2 6" xfId="25376"/>
    <cellStyle name="Input 2 11 5 3" xfId="21448"/>
    <cellStyle name="Input 2 11 5 4" xfId="21331"/>
    <cellStyle name="Input 2 11 5 5" xfId="21600"/>
    <cellStyle name="Input 2 11 5 6" xfId="21257"/>
    <cellStyle name="Input 2 11 6" xfId="22701"/>
    <cellStyle name="Input 2 11 6 2" xfId="23244"/>
    <cellStyle name="Input 2 11 6 3" xfId="23693"/>
    <cellStyle name="Input 2 11 6 4" xfId="24313"/>
    <cellStyle name="Input 2 11 6 5" xfId="24933"/>
    <cellStyle name="Input 2 11 6 6" xfId="25380"/>
    <cellStyle name="Input 2 11 7" xfId="21444"/>
    <cellStyle name="Input 2 11 8" xfId="21327"/>
    <cellStyle name="Input 2 11 9" xfId="21604"/>
    <cellStyle name="Input 2 12" xfId="9344"/>
    <cellStyle name="Input 2 12 10" xfId="21258"/>
    <cellStyle name="Input 2 12 2" xfId="9345"/>
    <cellStyle name="Input 2 12 2 2" xfId="22695"/>
    <cellStyle name="Input 2 12 2 2 2" xfId="23238"/>
    <cellStyle name="Input 2 12 2 2 3" xfId="23687"/>
    <cellStyle name="Input 2 12 2 2 4" xfId="24307"/>
    <cellStyle name="Input 2 12 2 2 5" xfId="24927"/>
    <cellStyle name="Input 2 12 2 2 6" xfId="25374"/>
    <cellStyle name="Input 2 12 2 3" xfId="21450"/>
    <cellStyle name="Input 2 12 2 4" xfId="21333"/>
    <cellStyle name="Input 2 12 2 5" xfId="21598"/>
    <cellStyle name="Input 2 12 2 6" xfId="21259"/>
    <cellStyle name="Input 2 12 3" xfId="9346"/>
    <cellStyle name="Input 2 12 3 2" xfId="22694"/>
    <cellStyle name="Input 2 12 3 2 2" xfId="23237"/>
    <cellStyle name="Input 2 12 3 2 3" xfId="23686"/>
    <cellStyle name="Input 2 12 3 2 4" xfId="24306"/>
    <cellStyle name="Input 2 12 3 2 5" xfId="24926"/>
    <cellStyle name="Input 2 12 3 2 6" xfId="25373"/>
    <cellStyle name="Input 2 12 3 3" xfId="21451"/>
    <cellStyle name="Input 2 12 3 4" xfId="21334"/>
    <cellStyle name="Input 2 12 3 5" xfId="21597"/>
    <cellStyle name="Input 2 12 3 6" xfId="21260"/>
    <cellStyle name="Input 2 12 4" xfId="9347"/>
    <cellStyle name="Input 2 12 4 2" xfId="22693"/>
    <cellStyle name="Input 2 12 4 2 2" xfId="23236"/>
    <cellStyle name="Input 2 12 4 2 3" xfId="23685"/>
    <cellStyle name="Input 2 12 4 2 4" xfId="24305"/>
    <cellStyle name="Input 2 12 4 2 5" xfId="24925"/>
    <cellStyle name="Input 2 12 4 2 6" xfId="25372"/>
    <cellStyle name="Input 2 12 4 3" xfId="21452"/>
    <cellStyle name="Input 2 12 4 4" xfId="21335"/>
    <cellStyle name="Input 2 12 4 5" xfId="21596"/>
    <cellStyle name="Input 2 12 4 6" xfId="21261"/>
    <cellStyle name="Input 2 12 5" xfId="9348"/>
    <cellStyle name="Input 2 12 5 2" xfId="22692"/>
    <cellStyle name="Input 2 12 5 2 2" xfId="23235"/>
    <cellStyle name="Input 2 12 5 2 3" xfId="23684"/>
    <cellStyle name="Input 2 12 5 2 4" xfId="24304"/>
    <cellStyle name="Input 2 12 5 2 5" xfId="24924"/>
    <cellStyle name="Input 2 12 5 2 6" xfId="25371"/>
    <cellStyle name="Input 2 12 5 3" xfId="21453"/>
    <cellStyle name="Input 2 12 5 4" xfId="21336"/>
    <cellStyle name="Input 2 12 5 5" xfId="21595"/>
    <cellStyle name="Input 2 12 5 6" xfId="21262"/>
    <cellStyle name="Input 2 12 6" xfId="22696"/>
    <cellStyle name="Input 2 12 6 2" xfId="23239"/>
    <cellStyle name="Input 2 12 6 3" xfId="23688"/>
    <cellStyle name="Input 2 12 6 4" xfId="24308"/>
    <cellStyle name="Input 2 12 6 5" xfId="24928"/>
    <cellStyle name="Input 2 12 6 6" xfId="25375"/>
    <cellStyle name="Input 2 12 7" xfId="21449"/>
    <cellStyle name="Input 2 12 8" xfId="21332"/>
    <cellStyle name="Input 2 12 9" xfId="21599"/>
    <cellStyle name="Input 2 13" xfId="9349"/>
    <cellStyle name="Input 2 13 2" xfId="9350"/>
    <cellStyle name="Input 2 13 2 2" xfId="22690"/>
    <cellStyle name="Input 2 13 2 2 2" xfId="23233"/>
    <cellStyle name="Input 2 13 2 2 3" xfId="23682"/>
    <cellStyle name="Input 2 13 2 2 4" xfId="24302"/>
    <cellStyle name="Input 2 13 2 2 5" xfId="24922"/>
    <cellStyle name="Input 2 13 2 2 6" xfId="25369"/>
    <cellStyle name="Input 2 13 2 3" xfId="21455"/>
    <cellStyle name="Input 2 13 2 4" xfId="21338"/>
    <cellStyle name="Input 2 13 2 5" xfId="21593"/>
    <cellStyle name="Input 2 13 2 6" xfId="21264"/>
    <cellStyle name="Input 2 13 3" xfId="9351"/>
    <cellStyle name="Input 2 13 3 2" xfId="22689"/>
    <cellStyle name="Input 2 13 3 2 2" xfId="23232"/>
    <cellStyle name="Input 2 13 3 2 3" xfId="23681"/>
    <cellStyle name="Input 2 13 3 2 4" xfId="24301"/>
    <cellStyle name="Input 2 13 3 2 5" xfId="24921"/>
    <cellStyle name="Input 2 13 3 2 6" xfId="25368"/>
    <cellStyle name="Input 2 13 3 3" xfId="21456"/>
    <cellStyle name="Input 2 13 3 4" xfId="21339"/>
    <cellStyle name="Input 2 13 3 5" xfId="21592"/>
    <cellStyle name="Input 2 13 3 6" xfId="21265"/>
    <cellStyle name="Input 2 13 4" xfId="9352"/>
    <cellStyle name="Input 2 13 4 2" xfId="22688"/>
    <cellStyle name="Input 2 13 4 2 2" xfId="23231"/>
    <cellStyle name="Input 2 13 4 2 3" xfId="23680"/>
    <cellStyle name="Input 2 13 4 2 4" xfId="24300"/>
    <cellStyle name="Input 2 13 4 2 5" xfId="24920"/>
    <cellStyle name="Input 2 13 4 2 6" xfId="25367"/>
    <cellStyle name="Input 2 13 4 3" xfId="21457"/>
    <cellStyle name="Input 2 13 4 4" xfId="21340"/>
    <cellStyle name="Input 2 13 4 5" xfId="21591"/>
    <cellStyle name="Input 2 13 4 6" xfId="21266"/>
    <cellStyle name="Input 2 13 5" xfId="22691"/>
    <cellStyle name="Input 2 13 5 2" xfId="23234"/>
    <cellStyle name="Input 2 13 5 3" xfId="23683"/>
    <cellStyle name="Input 2 13 5 4" xfId="24303"/>
    <cellStyle name="Input 2 13 5 5" xfId="24923"/>
    <cellStyle name="Input 2 13 5 6" xfId="25370"/>
    <cellStyle name="Input 2 13 6" xfId="21454"/>
    <cellStyle name="Input 2 13 7" xfId="21337"/>
    <cellStyle name="Input 2 13 8" xfId="21594"/>
    <cellStyle name="Input 2 13 9" xfId="21263"/>
    <cellStyle name="Input 2 14" xfId="9353"/>
    <cellStyle name="Input 2 14 2" xfId="22687"/>
    <cellStyle name="Input 2 14 2 2" xfId="23230"/>
    <cellStyle name="Input 2 14 2 3" xfId="23679"/>
    <cellStyle name="Input 2 14 2 4" xfId="24299"/>
    <cellStyle name="Input 2 14 2 5" xfId="24919"/>
    <cellStyle name="Input 2 14 2 6" xfId="25366"/>
    <cellStyle name="Input 2 14 3" xfId="21458"/>
    <cellStyle name="Input 2 14 4" xfId="21341"/>
    <cellStyle name="Input 2 14 5" xfId="21590"/>
    <cellStyle name="Input 2 14 6" xfId="21267"/>
    <cellStyle name="Input 2 15" xfId="9354"/>
    <cellStyle name="Input 2 15 2" xfId="22686"/>
    <cellStyle name="Input 2 15 2 2" xfId="23229"/>
    <cellStyle name="Input 2 15 2 3" xfId="23678"/>
    <cellStyle name="Input 2 15 2 4" xfId="24298"/>
    <cellStyle name="Input 2 15 2 5" xfId="24918"/>
    <cellStyle name="Input 2 15 2 6" xfId="25365"/>
    <cellStyle name="Input 2 15 3" xfId="21459"/>
    <cellStyle name="Input 2 15 4" xfId="21342"/>
    <cellStyle name="Input 2 15 5" xfId="21589"/>
    <cellStyle name="Input 2 15 6" xfId="21268"/>
    <cellStyle name="Input 2 16" xfId="9355"/>
    <cellStyle name="Input 2 16 2" xfId="22685"/>
    <cellStyle name="Input 2 16 2 2" xfId="23228"/>
    <cellStyle name="Input 2 16 2 3" xfId="23677"/>
    <cellStyle name="Input 2 16 2 4" xfId="24297"/>
    <cellStyle name="Input 2 16 2 5" xfId="24917"/>
    <cellStyle name="Input 2 16 2 6" xfId="25364"/>
    <cellStyle name="Input 2 16 3" xfId="21460"/>
    <cellStyle name="Input 2 16 4" xfId="21343"/>
    <cellStyle name="Input 2 16 5" xfId="21588"/>
    <cellStyle name="Input 2 16 6" xfId="21269"/>
    <cellStyle name="Input 2 17" xfId="22706"/>
    <cellStyle name="Input 2 17 2" xfId="23249"/>
    <cellStyle name="Input 2 17 3" xfId="23698"/>
    <cellStyle name="Input 2 17 4" xfId="24318"/>
    <cellStyle name="Input 2 17 5" xfId="24938"/>
    <cellStyle name="Input 2 17 6" xfId="25385"/>
    <cellStyle name="Input 2 18" xfId="21439"/>
    <cellStyle name="Input 2 19" xfId="21321"/>
    <cellStyle name="Input 2 2" xfId="9356"/>
    <cellStyle name="Input 2 2 10" xfId="22684"/>
    <cellStyle name="Input 2 2 10 2" xfId="23227"/>
    <cellStyle name="Input 2 2 10 3" xfId="23676"/>
    <cellStyle name="Input 2 2 10 4" xfId="24296"/>
    <cellStyle name="Input 2 2 10 5" xfId="24916"/>
    <cellStyle name="Input 2 2 10 6" xfId="25363"/>
    <cellStyle name="Input 2 2 11" xfId="21461"/>
    <cellStyle name="Input 2 2 12" xfId="21344"/>
    <cellStyle name="Input 2 2 13" xfId="21587"/>
    <cellStyle name="Input 2 2 14" xfId="21270"/>
    <cellStyle name="Input 2 2 2" xfId="9357"/>
    <cellStyle name="Input 2 2 2 2" xfId="9358"/>
    <cellStyle name="Input 2 2 2 2 2" xfId="22682"/>
    <cellStyle name="Input 2 2 2 2 2 2" xfId="23225"/>
    <cellStyle name="Input 2 2 2 2 2 3" xfId="23674"/>
    <cellStyle name="Input 2 2 2 2 2 4" xfId="24294"/>
    <cellStyle name="Input 2 2 2 2 2 5" xfId="24914"/>
    <cellStyle name="Input 2 2 2 2 2 6" xfId="25361"/>
    <cellStyle name="Input 2 2 2 2 3" xfId="21463"/>
    <cellStyle name="Input 2 2 2 2 4" xfId="21346"/>
    <cellStyle name="Input 2 2 2 2 5" xfId="21585"/>
    <cellStyle name="Input 2 2 2 2 6" xfId="21272"/>
    <cellStyle name="Input 2 2 2 3" xfId="9359"/>
    <cellStyle name="Input 2 2 2 3 2" xfId="22681"/>
    <cellStyle name="Input 2 2 2 3 2 2" xfId="23224"/>
    <cellStyle name="Input 2 2 2 3 2 3" xfId="23673"/>
    <cellStyle name="Input 2 2 2 3 2 4" xfId="24293"/>
    <cellStyle name="Input 2 2 2 3 2 5" xfId="24913"/>
    <cellStyle name="Input 2 2 2 3 2 6" xfId="25360"/>
    <cellStyle name="Input 2 2 2 3 3" xfId="21464"/>
    <cellStyle name="Input 2 2 2 3 4" xfId="21347"/>
    <cellStyle name="Input 2 2 2 3 5" xfId="21584"/>
    <cellStyle name="Input 2 2 2 3 6" xfId="21273"/>
    <cellStyle name="Input 2 2 2 4" xfId="9360"/>
    <cellStyle name="Input 2 2 2 4 2" xfId="22680"/>
    <cellStyle name="Input 2 2 2 4 2 2" xfId="23223"/>
    <cellStyle name="Input 2 2 2 4 2 3" xfId="23672"/>
    <cellStyle name="Input 2 2 2 4 2 4" xfId="24292"/>
    <cellStyle name="Input 2 2 2 4 2 5" xfId="24912"/>
    <cellStyle name="Input 2 2 2 4 2 6" xfId="25359"/>
    <cellStyle name="Input 2 2 2 4 3" xfId="21465"/>
    <cellStyle name="Input 2 2 2 4 4" xfId="21348"/>
    <cellStyle name="Input 2 2 2 4 5" xfId="21583"/>
    <cellStyle name="Input 2 2 2 4 6" xfId="21274"/>
    <cellStyle name="Input 2 2 2 5" xfId="22683"/>
    <cellStyle name="Input 2 2 2 5 2" xfId="23226"/>
    <cellStyle name="Input 2 2 2 5 3" xfId="23675"/>
    <cellStyle name="Input 2 2 2 5 4" xfId="24295"/>
    <cellStyle name="Input 2 2 2 5 5" xfId="24915"/>
    <cellStyle name="Input 2 2 2 5 6" xfId="25362"/>
    <cellStyle name="Input 2 2 2 6" xfId="21462"/>
    <cellStyle name="Input 2 2 2 7" xfId="21345"/>
    <cellStyle name="Input 2 2 2 8" xfId="21586"/>
    <cellStyle name="Input 2 2 2 9" xfId="21271"/>
    <cellStyle name="Input 2 2 3" xfId="9361"/>
    <cellStyle name="Input 2 2 3 2" xfId="9362"/>
    <cellStyle name="Input 2 2 3 2 2" xfId="22678"/>
    <cellStyle name="Input 2 2 3 2 2 2" xfId="23221"/>
    <cellStyle name="Input 2 2 3 2 2 3" xfId="23670"/>
    <cellStyle name="Input 2 2 3 2 2 4" xfId="24290"/>
    <cellStyle name="Input 2 2 3 2 2 5" xfId="24910"/>
    <cellStyle name="Input 2 2 3 2 2 6" xfId="25357"/>
    <cellStyle name="Input 2 2 3 2 3" xfId="21467"/>
    <cellStyle name="Input 2 2 3 2 4" xfId="21350"/>
    <cellStyle name="Input 2 2 3 2 5" xfId="21581"/>
    <cellStyle name="Input 2 2 3 2 6" xfId="21276"/>
    <cellStyle name="Input 2 2 3 3" xfId="9363"/>
    <cellStyle name="Input 2 2 3 3 2" xfId="22677"/>
    <cellStyle name="Input 2 2 3 3 2 2" xfId="23220"/>
    <cellStyle name="Input 2 2 3 3 2 3" xfId="23669"/>
    <cellStyle name="Input 2 2 3 3 2 4" xfId="24289"/>
    <cellStyle name="Input 2 2 3 3 2 5" xfId="24909"/>
    <cellStyle name="Input 2 2 3 3 2 6" xfId="25356"/>
    <cellStyle name="Input 2 2 3 3 3" xfId="21468"/>
    <cellStyle name="Input 2 2 3 3 4" xfId="21351"/>
    <cellStyle name="Input 2 2 3 3 5" xfId="21580"/>
    <cellStyle name="Input 2 2 3 3 6" xfId="21277"/>
    <cellStyle name="Input 2 2 3 4" xfId="9364"/>
    <cellStyle name="Input 2 2 3 4 2" xfId="22676"/>
    <cellStyle name="Input 2 2 3 4 2 2" xfId="23219"/>
    <cellStyle name="Input 2 2 3 4 2 3" xfId="23668"/>
    <cellStyle name="Input 2 2 3 4 2 4" xfId="24288"/>
    <cellStyle name="Input 2 2 3 4 2 5" xfId="24908"/>
    <cellStyle name="Input 2 2 3 4 2 6" xfId="25355"/>
    <cellStyle name="Input 2 2 3 4 3" xfId="21469"/>
    <cellStyle name="Input 2 2 3 4 4" xfId="21352"/>
    <cellStyle name="Input 2 2 3 4 5" xfId="21579"/>
    <cellStyle name="Input 2 2 3 4 6" xfId="21278"/>
    <cellStyle name="Input 2 2 3 5" xfId="22679"/>
    <cellStyle name="Input 2 2 3 5 2" xfId="23222"/>
    <cellStyle name="Input 2 2 3 5 3" xfId="23671"/>
    <cellStyle name="Input 2 2 3 5 4" xfId="24291"/>
    <cellStyle name="Input 2 2 3 5 5" xfId="24911"/>
    <cellStyle name="Input 2 2 3 5 6" xfId="25358"/>
    <cellStyle name="Input 2 2 3 6" xfId="21466"/>
    <cellStyle name="Input 2 2 3 7" xfId="21349"/>
    <cellStyle name="Input 2 2 3 8" xfId="21582"/>
    <cellStyle name="Input 2 2 3 9" xfId="21275"/>
    <cellStyle name="Input 2 2 4" xfId="9365"/>
    <cellStyle name="Input 2 2 4 2" xfId="9366"/>
    <cellStyle name="Input 2 2 4 2 2" xfId="22674"/>
    <cellStyle name="Input 2 2 4 2 2 2" xfId="23217"/>
    <cellStyle name="Input 2 2 4 2 2 3" xfId="23666"/>
    <cellStyle name="Input 2 2 4 2 2 4" xfId="24286"/>
    <cellStyle name="Input 2 2 4 2 2 5" xfId="24906"/>
    <cellStyle name="Input 2 2 4 2 2 6" xfId="25353"/>
    <cellStyle name="Input 2 2 4 2 3" xfId="21471"/>
    <cellStyle name="Input 2 2 4 2 4" xfId="21354"/>
    <cellStyle name="Input 2 2 4 2 5" xfId="21577"/>
    <cellStyle name="Input 2 2 4 2 6" xfId="21280"/>
    <cellStyle name="Input 2 2 4 3" xfId="9367"/>
    <cellStyle name="Input 2 2 4 3 2" xfId="22673"/>
    <cellStyle name="Input 2 2 4 3 2 2" xfId="23216"/>
    <cellStyle name="Input 2 2 4 3 2 3" xfId="23665"/>
    <cellStyle name="Input 2 2 4 3 2 4" xfId="24285"/>
    <cellStyle name="Input 2 2 4 3 2 5" xfId="24905"/>
    <cellStyle name="Input 2 2 4 3 2 6" xfId="25352"/>
    <cellStyle name="Input 2 2 4 3 3" xfId="21472"/>
    <cellStyle name="Input 2 2 4 3 4" xfId="21355"/>
    <cellStyle name="Input 2 2 4 3 5" xfId="21576"/>
    <cellStyle name="Input 2 2 4 3 6" xfId="21281"/>
    <cellStyle name="Input 2 2 4 4" xfId="9368"/>
    <cellStyle name="Input 2 2 4 4 2" xfId="22672"/>
    <cellStyle name="Input 2 2 4 4 2 2" xfId="23215"/>
    <cellStyle name="Input 2 2 4 4 2 3" xfId="23664"/>
    <cellStyle name="Input 2 2 4 4 2 4" xfId="24284"/>
    <cellStyle name="Input 2 2 4 4 2 5" xfId="24904"/>
    <cellStyle name="Input 2 2 4 4 2 6" xfId="25351"/>
    <cellStyle name="Input 2 2 4 4 3" xfId="21473"/>
    <cellStyle name="Input 2 2 4 4 4" xfId="21356"/>
    <cellStyle name="Input 2 2 4 4 5" xfId="21575"/>
    <cellStyle name="Input 2 2 4 4 6" xfId="21282"/>
    <cellStyle name="Input 2 2 4 5" xfId="22675"/>
    <cellStyle name="Input 2 2 4 5 2" xfId="23218"/>
    <cellStyle name="Input 2 2 4 5 3" xfId="23667"/>
    <cellStyle name="Input 2 2 4 5 4" xfId="24287"/>
    <cellStyle name="Input 2 2 4 5 5" xfId="24907"/>
    <cellStyle name="Input 2 2 4 5 6" xfId="25354"/>
    <cellStyle name="Input 2 2 4 6" xfId="21470"/>
    <cellStyle name="Input 2 2 4 7" xfId="21353"/>
    <cellStyle name="Input 2 2 4 8" xfId="21578"/>
    <cellStyle name="Input 2 2 4 9" xfId="21279"/>
    <cellStyle name="Input 2 2 5" xfId="9369"/>
    <cellStyle name="Input 2 2 5 2" xfId="9370"/>
    <cellStyle name="Input 2 2 5 2 2" xfId="22670"/>
    <cellStyle name="Input 2 2 5 2 2 2" xfId="23213"/>
    <cellStyle name="Input 2 2 5 2 2 3" xfId="23662"/>
    <cellStyle name="Input 2 2 5 2 2 4" xfId="24282"/>
    <cellStyle name="Input 2 2 5 2 2 5" xfId="24902"/>
    <cellStyle name="Input 2 2 5 2 2 6" xfId="25349"/>
    <cellStyle name="Input 2 2 5 2 3" xfId="21475"/>
    <cellStyle name="Input 2 2 5 2 4" xfId="21358"/>
    <cellStyle name="Input 2 2 5 2 5" xfId="21573"/>
    <cellStyle name="Input 2 2 5 2 6" xfId="21284"/>
    <cellStyle name="Input 2 2 5 3" xfId="9371"/>
    <cellStyle name="Input 2 2 5 3 2" xfId="22669"/>
    <cellStyle name="Input 2 2 5 3 2 2" xfId="23212"/>
    <cellStyle name="Input 2 2 5 3 2 3" xfId="23661"/>
    <cellStyle name="Input 2 2 5 3 2 4" xfId="24281"/>
    <cellStyle name="Input 2 2 5 3 2 5" xfId="24901"/>
    <cellStyle name="Input 2 2 5 3 2 6" xfId="25348"/>
    <cellStyle name="Input 2 2 5 3 3" xfId="21476"/>
    <cellStyle name="Input 2 2 5 3 4" xfId="21359"/>
    <cellStyle name="Input 2 2 5 3 5" xfId="21572"/>
    <cellStyle name="Input 2 2 5 3 6" xfId="21285"/>
    <cellStyle name="Input 2 2 5 4" xfId="9372"/>
    <cellStyle name="Input 2 2 5 4 2" xfId="22668"/>
    <cellStyle name="Input 2 2 5 4 2 2" xfId="23211"/>
    <cellStyle name="Input 2 2 5 4 2 3" xfId="23660"/>
    <cellStyle name="Input 2 2 5 4 2 4" xfId="24280"/>
    <cellStyle name="Input 2 2 5 4 2 5" xfId="24900"/>
    <cellStyle name="Input 2 2 5 4 2 6" xfId="25347"/>
    <cellStyle name="Input 2 2 5 4 3" xfId="21477"/>
    <cellStyle name="Input 2 2 5 4 4" xfId="21360"/>
    <cellStyle name="Input 2 2 5 4 5" xfId="21571"/>
    <cellStyle name="Input 2 2 5 4 6" xfId="21286"/>
    <cellStyle name="Input 2 2 5 5" xfId="22671"/>
    <cellStyle name="Input 2 2 5 5 2" xfId="23214"/>
    <cellStyle name="Input 2 2 5 5 3" xfId="23663"/>
    <cellStyle name="Input 2 2 5 5 4" xfId="24283"/>
    <cellStyle name="Input 2 2 5 5 5" xfId="24903"/>
    <cellStyle name="Input 2 2 5 5 6" xfId="25350"/>
    <cellStyle name="Input 2 2 5 6" xfId="21474"/>
    <cellStyle name="Input 2 2 5 7" xfId="21357"/>
    <cellStyle name="Input 2 2 5 8" xfId="21574"/>
    <cellStyle name="Input 2 2 5 9" xfId="21283"/>
    <cellStyle name="Input 2 2 6" xfId="9373"/>
    <cellStyle name="Input 2 2 6 2" xfId="22667"/>
    <cellStyle name="Input 2 2 6 2 2" xfId="23210"/>
    <cellStyle name="Input 2 2 6 2 3" xfId="23659"/>
    <cellStyle name="Input 2 2 6 2 4" xfId="24279"/>
    <cellStyle name="Input 2 2 6 2 5" xfId="24899"/>
    <cellStyle name="Input 2 2 6 2 6" xfId="25346"/>
    <cellStyle name="Input 2 2 6 3" xfId="21478"/>
    <cellStyle name="Input 2 2 6 4" xfId="21361"/>
    <cellStyle name="Input 2 2 6 5" xfId="21570"/>
    <cellStyle name="Input 2 2 6 6" xfId="21287"/>
    <cellStyle name="Input 2 2 7" xfId="9374"/>
    <cellStyle name="Input 2 2 7 2" xfId="22666"/>
    <cellStyle name="Input 2 2 7 2 2" xfId="23209"/>
    <cellStyle name="Input 2 2 7 2 3" xfId="23658"/>
    <cellStyle name="Input 2 2 7 2 4" xfId="24278"/>
    <cellStyle name="Input 2 2 7 2 5" xfId="24898"/>
    <cellStyle name="Input 2 2 7 2 6" xfId="25345"/>
    <cellStyle name="Input 2 2 7 3" xfId="21479"/>
    <cellStyle name="Input 2 2 7 4" xfId="21362"/>
    <cellStyle name="Input 2 2 7 5" xfId="21569"/>
    <cellStyle name="Input 2 2 7 6" xfId="21288"/>
    <cellStyle name="Input 2 2 8" xfId="9375"/>
    <cellStyle name="Input 2 2 8 2" xfId="22665"/>
    <cellStyle name="Input 2 2 8 2 2" xfId="23208"/>
    <cellStyle name="Input 2 2 8 2 3" xfId="23657"/>
    <cellStyle name="Input 2 2 8 2 4" xfId="24277"/>
    <cellStyle name="Input 2 2 8 2 5" xfId="24897"/>
    <cellStyle name="Input 2 2 8 2 6" xfId="25344"/>
    <cellStyle name="Input 2 2 8 3" xfId="21480"/>
    <cellStyle name="Input 2 2 8 4" xfId="21363"/>
    <cellStyle name="Input 2 2 8 5" xfId="21568"/>
    <cellStyle name="Input 2 2 8 6" xfId="21289"/>
    <cellStyle name="Input 2 2 9" xfId="9376"/>
    <cellStyle name="Input 2 2 9 2" xfId="22664"/>
    <cellStyle name="Input 2 2 9 2 2" xfId="23207"/>
    <cellStyle name="Input 2 2 9 2 3" xfId="23656"/>
    <cellStyle name="Input 2 2 9 2 4" xfId="24276"/>
    <cellStyle name="Input 2 2 9 2 5" xfId="24896"/>
    <cellStyle name="Input 2 2 9 2 6" xfId="25343"/>
    <cellStyle name="Input 2 2 9 3" xfId="21481"/>
    <cellStyle name="Input 2 2 9 4" xfId="21364"/>
    <cellStyle name="Input 2 2 9 5" xfId="21567"/>
    <cellStyle name="Input 2 2 9 6" xfId="21290"/>
    <cellStyle name="Input 2 20" xfId="21609"/>
    <cellStyle name="Input 2 21" xfId="21248"/>
    <cellStyle name="Input 2 3" xfId="9377"/>
    <cellStyle name="Input 2 3 2" xfId="9378"/>
    <cellStyle name="Input 2 3 2 2" xfId="22663"/>
    <cellStyle name="Input 2 3 2 2 2" xfId="23206"/>
    <cellStyle name="Input 2 3 2 2 3" xfId="23655"/>
    <cellStyle name="Input 2 3 2 2 4" xfId="24275"/>
    <cellStyle name="Input 2 3 2 2 5" xfId="24895"/>
    <cellStyle name="Input 2 3 2 2 6" xfId="25342"/>
    <cellStyle name="Input 2 3 2 3" xfId="21482"/>
    <cellStyle name="Input 2 3 2 4" xfId="21366"/>
    <cellStyle name="Input 2 3 2 5" xfId="21566"/>
    <cellStyle name="Input 2 3 2 6" xfId="21291"/>
    <cellStyle name="Input 2 3 3" xfId="9379"/>
    <cellStyle name="Input 2 3 3 2" xfId="22662"/>
    <cellStyle name="Input 2 3 3 2 2" xfId="23205"/>
    <cellStyle name="Input 2 3 3 2 3" xfId="23654"/>
    <cellStyle name="Input 2 3 3 2 4" xfId="24274"/>
    <cellStyle name="Input 2 3 3 2 5" xfId="24894"/>
    <cellStyle name="Input 2 3 3 2 6" xfId="25341"/>
    <cellStyle name="Input 2 3 3 3" xfId="21483"/>
    <cellStyle name="Input 2 3 3 4" xfId="21367"/>
    <cellStyle name="Input 2 3 3 5" xfId="21565"/>
    <cellStyle name="Input 2 3 3 6" xfId="21292"/>
    <cellStyle name="Input 2 3 4" xfId="9380"/>
    <cellStyle name="Input 2 3 4 2" xfId="22661"/>
    <cellStyle name="Input 2 3 4 2 2" xfId="23204"/>
    <cellStyle name="Input 2 3 4 2 3" xfId="23653"/>
    <cellStyle name="Input 2 3 4 2 4" xfId="24273"/>
    <cellStyle name="Input 2 3 4 2 5" xfId="24893"/>
    <cellStyle name="Input 2 3 4 2 6" xfId="25340"/>
    <cellStyle name="Input 2 3 4 3" xfId="21484"/>
    <cellStyle name="Input 2 3 4 4" xfId="21368"/>
    <cellStyle name="Input 2 3 4 5" xfId="21564"/>
    <cellStyle name="Input 2 3 4 6" xfId="21293"/>
    <cellStyle name="Input 2 3 5" xfId="9381"/>
    <cellStyle name="Input 2 3 5 2" xfId="22660"/>
    <cellStyle name="Input 2 3 5 2 2" xfId="23203"/>
    <cellStyle name="Input 2 3 5 2 3" xfId="23652"/>
    <cellStyle name="Input 2 3 5 2 4" xfId="24272"/>
    <cellStyle name="Input 2 3 5 2 5" xfId="24892"/>
    <cellStyle name="Input 2 3 5 2 6" xfId="25339"/>
    <cellStyle name="Input 2 3 5 3" xfId="21485"/>
    <cellStyle name="Input 2 3 5 4" xfId="21369"/>
    <cellStyle name="Input 2 3 5 5" xfId="21563"/>
    <cellStyle name="Input 2 3 5 6" xfId="21294"/>
    <cellStyle name="Input 2 4" xfId="9382"/>
    <cellStyle name="Input 2 4 2" xfId="9383"/>
    <cellStyle name="Input 2 4 2 2" xfId="22659"/>
    <cellStyle name="Input 2 4 2 2 2" xfId="23202"/>
    <cellStyle name="Input 2 4 2 2 3" xfId="23651"/>
    <cellStyle name="Input 2 4 2 2 4" xfId="24271"/>
    <cellStyle name="Input 2 4 2 2 5" xfId="24891"/>
    <cellStyle name="Input 2 4 2 2 6" xfId="25338"/>
    <cellStyle name="Input 2 4 2 3" xfId="21486"/>
    <cellStyle name="Input 2 4 2 4" xfId="21371"/>
    <cellStyle name="Input 2 4 2 5" xfId="21562"/>
    <cellStyle name="Input 2 4 2 6" xfId="21295"/>
    <cellStyle name="Input 2 4 3" xfId="9384"/>
    <cellStyle name="Input 2 4 3 2" xfId="22658"/>
    <cellStyle name="Input 2 4 3 2 2" xfId="23201"/>
    <cellStyle name="Input 2 4 3 2 3" xfId="23650"/>
    <cellStyle name="Input 2 4 3 2 4" xfId="24270"/>
    <cellStyle name="Input 2 4 3 2 5" xfId="24890"/>
    <cellStyle name="Input 2 4 3 2 6" xfId="25337"/>
    <cellStyle name="Input 2 4 3 3" xfId="21487"/>
    <cellStyle name="Input 2 4 3 4" xfId="21372"/>
    <cellStyle name="Input 2 4 3 5" xfId="21561"/>
    <cellStyle name="Input 2 4 3 6" xfId="21296"/>
    <cellStyle name="Input 2 4 4" xfId="9385"/>
    <cellStyle name="Input 2 4 4 2" xfId="22657"/>
    <cellStyle name="Input 2 4 4 2 2" xfId="23200"/>
    <cellStyle name="Input 2 4 4 2 3" xfId="23649"/>
    <cellStyle name="Input 2 4 4 2 4" xfId="24269"/>
    <cellStyle name="Input 2 4 4 2 5" xfId="24889"/>
    <cellStyle name="Input 2 4 4 2 6" xfId="25336"/>
    <cellStyle name="Input 2 4 4 3" xfId="21488"/>
    <cellStyle name="Input 2 4 4 4" xfId="21373"/>
    <cellStyle name="Input 2 4 4 5" xfId="21560"/>
    <cellStyle name="Input 2 4 4 6" xfId="21297"/>
    <cellStyle name="Input 2 4 5" xfId="9386"/>
    <cellStyle name="Input 2 4 5 2" xfId="22656"/>
    <cellStyle name="Input 2 4 5 2 2" xfId="23199"/>
    <cellStyle name="Input 2 4 5 2 3" xfId="23648"/>
    <cellStyle name="Input 2 4 5 2 4" xfId="24268"/>
    <cellStyle name="Input 2 4 5 2 5" xfId="24888"/>
    <cellStyle name="Input 2 4 5 2 6" xfId="25335"/>
    <cellStyle name="Input 2 4 5 3" xfId="21489"/>
    <cellStyle name="Input 2 4 5 4" xfId="21374"/>
    <cellStyle name="Input 2 4 5 5" xfId="21559"/>
    <cellStyle name="Input 2 4 5 6" xfId="21298"/>
    <cellStyle name="Input 2 5" xfId="9387"/>
    <cellStyle name="Input 2 5 2" xfId="9388"/>
    <cellStyle name="Input 2 5 2 2" xfId="22655"/>
    <cellStyle name="Input 2 5 2 2 2" xfId="23198"/>
    <cellStyle name="Input 2 5 2 2 3" xfId="23647"/>
    <cellStyle name="Input 2 5 2 2 4" xfId="24267"/>
    <cellStyle name="Input 2 5 2 2 5" xfId="24887"/>
    <cellStyle name="Input 2 5 2 2 6" xfId="25334"/>
    <cellStyle name="Input 2 5 2 3" xfId="21490"/>
    <cellStyle name="Input 2 5 2 4" xfId="21376"/>
    <cellStyle name="Input 2 5 2 5" xfId="21558"/>
    <cellStyle name="Input 2 5 2 6" xfId="21299"/>
    <cellStyle name="Input 2 5 3" xfId="9389"/>
    <cellStyle name="Input 2 5 3 2" xfId="22654"/>
    <cellStyle name="Input 2 5 3 2 2" xfId="23197"/>
    <cellStyle name="Input 2 5 3 2 3" xfId="23646"/>
    <cellStyle name="Input 2 5 3 2 4" xfId="24266"/>
    <cellStyle name="Input 2 5 3 2 5" xfId="24886"/>
    <cellStyle name="Input 2 5 3 2 6" xfId="25333"/>
    <cellStyle name="Input 2 5 3 3" xfId="21491"/>
    <cellStyle name="Input 2 5 3 4" xfId="21377"/>
    <cellStyle name="Input 2 5 3 5" xfId="21557"/>
    <cellStyle name="Input 2 5 3 6" xfId="21300"/>
    <cellStyle name="Input 2 5 4" xfId="9390"/>
    <cellStyle name="Input 2 5 4 2" xfId="22653"/>
    <cellStyle name="Input 2 5 4 2 2" xfId="23196"/>
    <cellStyle name="Input 2 5 4 2 3" xfId="23645"/>
    <cellStyle name="Input 2 5 4 2 4" xfId="24265"/>
    <cellStyle name="Input 2 5 4 2 5" xfId="24885"/>
    <cellStyle name="Input 2 5 4 2 6" xfId="25332"/>
    <cellStyle name="Input 2 5 4 3" xfId="21492"/>
    <cellStyle name="Input 2 5 4 4" xfId="21378"/>
    <cellStyle name="Input 2 5 4 5" xfId="21556"/>
    <cellStyle name="Input 2 5 4 6" xfId="21301"/>
    <cellStyle name="Input 2 5 5" xfId="9391"/>
    <cellStyle name="Input 2 5 5 2" xfId="22652"/>
    <cellStyle name="Input 2 5 5 2 2" xfId="23195"/>
    <cellStyle name="Input 2 5 5 2 3" xfId="23644"/>
    <cellStyle name="Input 2 5 5 2 4" xfId="24264"/>
    <cellStyle name="Input 2 5 5 2 5" xfId="24884"/>
    <cellStyle name="Input 2 5 5 2 6" xfId="25331"/>
    <cellStyle name="Input 2 5 5 3" xfId="21493"/>
    <cellStyle name="Input 2 5 5 4" xfId="21379"/>
    <cellStyle name="Input 2 5 5 5" xfId="21555"/>
    <cellStyle name="Input 2 5 5 6" xfId="21302"/>
    <cellStyle name="Input 2 6" xfId="9392"/>
    <cellStyle name="Input 2 6 2" xfId="9393"/>
    <cellStyle name="Input 2 6 2 2" xfId="22651"/>
    <cellStyle name="Input 2 6 2 2 2" xfId="23194"/>
    <cellStyle name="Input 2 6 2 2 3" xfId="23643"/>
    <cellStyle name="Input 2 6 2 2 4" xfId="24263"/>
    <cellStyle name="Input 2 6 2 2 5" xfId="24883"/>
    <cellStyle name="Input 2 6 2 2 6" xfId="25330"/>
    <cellStyle name="Input 2 6 2 3" xfId="21494"/>
    <cellStyle name="Input 2 6 2 4" xfId="21381"/>
    <cellStyle name="Input 2 6 2 5" xfId="21554"/>
    <cellStyle name="Input 2 6 2 6" xfId="21303"/>
    <cellStyle name="Input 2 6 3" xfId="9394"/>
    <cellStyle name="Input 2 6 3 2" xfId="22650"/>
    <cellStyle name="Input 2 6 3 2 2" xfId="23193"/>
    <cellStyle name="Input 2 6 3 2 3" xfId="23642"/>
    <cellStyle name="Input 2 6 3 2 4" xfId="24262"/>
    <cellStyle name="Input 2 6 3 2 5" xfId="24882"/>
    <cellStyle name="Input 2 6 3 2 6" xfId="25329"/>
    <cellStyle name="Input 2 6 3 3" xfId="21495"/>
    <cellStyle name="Input 2 6 3 4" xfId="21382"/>
    <cellStyle name="Input 2 6 3 5" xfId="21553"/>
    <cellStyle name="Input 2 6 3 6" xfId="21304"/>
    <cellStyle name="Input 2 6 4" xfId="9395"/>
    <cellStyle name="Input 2 6 4 2" xfId="22649"/>
    <cellStyle name="Input 2 6 4 2 2" xfId="23192"/>
    <cellStyle name="Input 2 6 4 2 3" xfId="23641"/>
    <cellStyle name="Input 2 6 4 2 4" xfId="24261"/>
    <cellStyle name="Input 2 6 4 2 5" xfId="24881"/>
    <cellStyle name="Input 2 6 4 2 6" xfId="25328"/>
    <cellStyle name="Input 2 6 4 3" xfId="21496"/>
    <cellStyle name="Input 2 6 4 4" xfId="21383"/>
    <cellStyle name="Input 2 6 4 5" xfId="21552"/>
    <cellStyle name="Input 2 6 4 6" xfId="21305"/>
    <cellStyle name="Input 2 6 5" xfId="9396"/>
    <cellStyle name="Input 2 6 5 2" xfId="22648"/>
    <cellStyle name="Input 2 6 5 2 2" xfId="23191"/>
    <cellStyle name="Input 2 6 5 2 3" xfId="23640"/>
    <cellStyle name="Input 2 6 5 2 4" xfId="24260"/>
    <cellStyle name="Input 2 6 5 2 5" xfId="24880"/>
    <cellStyle name="Input 2 6 5 2 6" xfId="25327"/>
    <cellStyle name="Input 2 6 5 3" xfId="21497"/>
    <cellStyle name="Input 2 6 5 4" xfId="21384"/>
    <cellStyle name="Input 2 6 5 5" xfId="21551"/>
    <cellStyle name="Input 2 6 5 6" xfId="21306"/>
    <cellStyle name="Input 2 7" xfId="9397"/>
    <cellStyle name="Input 2 7 2" xfId="9398"/>
    <cellStyle name="Input 2 7 2 2" xfId="22647"/>
    <cellStyle name="Input 2 7 2 2 2" xfId="23190"/>
    <cellStyle name="Input 2 7 2 2 3" xfId="23639"/>
    <cellStyle name="Input 2 7 2 2 4" xfId="24259"/>
    <cellStyle name="Input 2 7 2 2 5" xfId="24879"/>
    <cellStyle name="Input 2 7 2 2 6" xfId="25326"/>
    <cellStyle name="Input 2 7 2 3" xfId="21498"/>
    <cellStyle name="Input 2 7 2 4" xfId="21386"/>
    <cellStyle name="Input 2 7 2 5" xfId="21550"/>
    <cellStyle name="Input 2 7 2 6" xfId="21307"/>
    <cellStyle name="Input 2 7 3" xfId="9399"/>
    <cellStyle name="Input 2 7 3 2" xfId="22646"/>
    <cellStyle name="Input 2 7 3 2 2" xfId="23189"/>
    <cellStyle name="Input 2 7 3 2 3" xfId="23638"/>
    <cellStyle name="Input 2 7 3 2 4" xfId="24258"/>
    <cellStyle name="Input 2 7 3 2 5" xfId="24878"/>
    <cellStyle name="Input 2 7 3 2 6" xfId="25325"/>
    <cellStyle name="Input 2 7 3 3" xfId="21499"/>
    <cellStyle name="Input 2 7 3 4" xfId="21387"/>
    <cellStyle name="Input 2 7 3 5" xfId="21549"/>
    <cellStyle name="Input 2 7 3 6" xfId="21308"/>
    <cellStyle name="Input 2 7 4" xfId="9400"/>
    <cellStyle name="Input 2 7 4 2" xfId="22645"/>
    <cellStyle name="Input 2 7 4 2 2" xfId="23188"/>
    <cellStyle name="Input 2 7 4 2 3" xfId="23637"/>
    <cellStyle name="Input 2 7 4 2 4" xfId="24257"/>
    <cellStyle name="Input 2 7 4 2 5" xfId="24877"/>
    <cellStyle name="Input 2 7 4 2 6" xfId="25324"/>
    <cellStyle name="Input 2 7 4 3" xfId="21500"/>
    <cellStyle name="Input 2 7 4 4" xfId="21388"/>
    <cellStyle name="Input 2 7 4 5" xfId="21548"/>
    <cellStyle name="Input 2 7 4 6" xfId="21309"/>
    <cellStyle name="Input 2 7 5" xfId="9401"/>
    <cellStyle name="Input 2 7 5 2" xfId="22644"/>
    <cellStyle name="Input 2 7 5 2 2" xfId="23187"/>
    <cellStyle name="Input 2 7 5 2 3" xfId="23636"/>
    <cellStyle name="Input 2 7 5 2 4" xfId="24256"/>
    <cellStyle name="Input 2 7 5 2 5" xfId="24876"/>
    <cellStyle name="Input 2 7 5 2 6" xfId="25323"/>
    <cellStyle name="Input 2 7 5 3" xfId="21501"/>
    <cellStyle name="Input 2 7 5 4" xfId="21389"/>
    <cellStyle name="Input 2 7 5 5" xfId="21547"/>
    <cellStyle name="Input 2 7 5 6" xfId="21310"/>
    <cellStyle name="Input 2 8" xfId="9402"/>
    <cellStyle name="Input 2 8 2" xfId="9403"/>
    <cellStyle name="Input 2 8 2 2" xfId="22643"/>
    <cellStyle name="Input 2 8 2 2 2" xfId="23186"/>
    <cellStyle name="Input 2 8 2 2 3" xfId="23635"/>
    <cellStyle name="Input 2 8 2 2 4" xfId="24255"/>
    <cellStyle name="Input 2 8 2 2 5" xfId="24875"/>
    <cellStyle name="Input 2 8 2 2 6" xfId="25322"/>
    <cellStyle name="Input 2 8 2 3" xfId="21502"/>
    <cellStyle name="Input 2 8 2 4" xfId="21391"/>
    <cellStyle name="Input 2 8 2 5" xfId="21546"/>
    <cellStyle name="Input 2 8 2 6" xfId="21315"/>
    <cellStyle name="Input 2 8 3" xfId="9404"/>
    <cellStyle name="Input 2 8 3 2" xfId="22642"/>
    <cellStyle name="Input 2 8 3 2 2" xfId="23185"/>
    <cellStyle name="Input 2 8 3 2 3" xfId="23634"/>
    <cellStyle name="Input 2 8 3 2 4" xfId="24254"/>
    <cellStyle name="Input 2 8 3 2 5" xfId="24874"/>
    <cellStyle name="Input 2 8 3 2 6" xfId="25321"/>
    <cellStyle name="Input 2 8 3 3" xfId="21503"/>
    <cellStyle name="Input 2 8 3 4" xfId="21392"/>
    <cellStyle name="Input 2 8 3 5" xfId="21545"/>
    <cellStyle name="Input 2 8 3 6" xfId="21316"/>
    <cellStyle name="Input 2 8 4" xfId="9405"/>
    <cellStyle name="Input 2 8 4 2" xfId="22641"/>
    <cellStyle name="Input 2 8 4 2 2" xfId="23184"/>
    <cellStyle name="Input 2 8 4 2 3" xfId="23633"/>
    <cellStyle name="Input 2 8 4 2 4" xfId="24253"/>
    <cellStyle name="Input 2 8 4 2 5" xfId="24873"/>
    <cellStyle name="Input 2 8 4 2 6" xfId="25320"/>
    <cellStyle name="Input 2 8 4 3" xfId="21504"/>
    <cellStyle name="Input 2 8 4 4" xfId="21393"/>
    <cellStyle name="Input 2 8 4 5" xfId="21544"/>
    <cellStyle name="Input 2 8 4 6" xfId="21317"/>
    <cellStyle name="Input 2 8 5" xfId="9406"/>
    <cellStyle name="Input 2 8 5 2" xfId="22640"/>
    <cellStyle name="Input 2 8 5 2 2" xfId="23183"/>
    <cellStyle name="Input 2 8 5 2 3" xfId="23632"/>
    <cellStyle name="Input 2 8 5 2 4" xfId="24252"/>
    <cellStyle name="Input 2 8 5 2 5" xfId="24872"/>
    <cellStyle name="Input 2 8 5 2 6" xfId="25319"/>
    <cellStyle name="Input 2 8 5 3" xfId="21505"/>
    <cellStyle name="Input 2 8 5 4" xfId="21394"/>
    <cellStyle name="Input 2 8 5 5" xfId="21543"/>
    <cellStyle name="Input 2 8 5 6" xfId="22903"/>
    <cellStyle name="Input 2 9" xfId="9407"/>
    <cellStyle name="Input 2 9 2" xfId="9408"/>
    <cellStyle name="Input 2 9 2 2" xfId="22639"/>
    <cellStyle name="Input 2 9 2 2 2" xfId="23182"/>
    <cellStyle name="Input 2 9 2 2 3" xfId="23631"/>
    <cellStyle name="Input 2 9 2 2 4" xfId="24251"/>
    <cellStyle name="Input 2 9 2 2 5" xfId="24871"/>
    <cellStyle name="Input 2 9 2 2 6" xfId="25318"/>
    <cellStyle name="Input 2 9 2 3" xfId="21506"/>
    <cellStyle name="Input 2 9 2 4" xfId="21396"/>
    <cellStyle name="Input 2 9 2 5" xfId="21542"/>
    <cellStyle name="Input 2 9 2 6" xfId="21318"/>
    <cellStyle name="Input 2 9 3" xfId="9409"/>
    <cellStyle name="Input 2 9 3 2" xfId="22638"/>
    <cellStyle name="Input 2 9 3 2 2" xfId="23181"/>
    <cellStyle name="Input 2 9 3 2 3" xfId="23630"/>
    <cellStyle name="Input 2 9 3 2 4" xfId="24250"/>
    <cellStyle name="Input 2 9 3 2 5" xfId="24870"/>
    <cellStyle name="Input 2 9 3 2 6" xfId="25317"/>
    <cellStyle name="Input 2 9 3 3" xfId="21507"/>
    <cellStyle name="Input 2 9 3 4" xfId="21397"/>
    <cellStyle name="Input 2 9 3 5" xfId="21541"/>
    <cellStyle name="Input 2 9 3 6" xfId="21319"/>
    <cellStyle name="Input 2 9 4" xfId="9410"/>
    <cellStyle name="Input 2 9 4 2" xfId="22637"/>
    <cellStyle name="Input 2 9 4 2 2" xfId="23180"/>
    <cellStyle name="Input 2 9 4 2 3" xfId="23629"/>
    <cellStyle name="Input 2 9 4 2 4" xfId="24249"/>
    <cellStyle name="Input 2 9 4 2 5" xfId="24869"/>
    <cellStyle name="Input 2 9 4 2 6" xfId="25316"/>
    <cellStyle name="Input 2 9 4 3" xfId="21508"/>
    <cellStyle name="Input 2 9 4 4" xfId="21398"/>
    <cellStyle name="Input 2 9 4 5" xfId="21540"/>
    <cellStyle name="Input 2 9 4 6" xfId="21320"/>
    <cellStyle name="Input 2 9 5" xfId="9411"/>
    <cellStyle name="Input 2 9 5 2" xfId="22636"/>
    <cellStyle name="Input 2 9 5 2 2" xfId="23179"/>
    <cellStyle name="Input 2 9 5 2 3" xfId="23628"/>
    <cellStyle name="Input 2 9 5 2 4" xfId="24248"/>
    <cellStyle name="Input 2 9 5 2 5" xfId="24868"/>
    <cellStyle name="Input 2 9 5 2 6" xfId="25315"/>
    <cellStyle name="Input 2 9 5 3" xfId="21509"/>
    <cellStyle name="Input 2 9 5 4" xfId="21399"/>
    <cellStyle name="Input 2 9 5 5" xfId="21539"/>
    <cellStyle name="Input 2 9 5 6" xfId="21322"/>
    <cellStyle name="Input 3" xfId="9412"/>
    <cellStyle name="Input 3 2" xfId="9413"/>
    <cellStyle name="Input 3 2 2" xfId="22634"/>
    <cellStyle name="Input 3 2 2 2" xfId="23177"/>
    <cellStyle name="Input 3 2 2 3" xfId="23626"/>
    <cellStyle name="Input 3 2 2 4" xfId="24246"/>
    <cellStyle name="Input 3 2 2 5" xfId="24866"/>
    <cellStyle name="Input 3 2 2 6" xfId="25313"/>
    <cellStyle name="Input 3 2 3" xfId="21511"/>
    <cellStyle name="Input 3 2 4" xfId="21401"/>
    <cellStyle name="Input 3 2 5" xfId="21537"/>
    <cellStyle name="Input 3 2 6" xfId="21370"/>
    <cellStyle name="Input 3 3" xfId="9414"/>
    <cellStyle name="Input 3 3 2" xfId="22633"/>
    <cellStyle name="Input 3 3 2 2" xfId="23176"/>
    <cellStyle name="Input 3 3 2 3" xfId="23625"/>
    <cellStyle name="Input 3 3 2 4" xfId="24245"/>
    <cellStyle name="Input 3 3 2 5" xfId="24865"/>
    <cellStyle name="Input 3 3 2 6" xfId="25312"/>
    <cellStyle name="Input 3 3 3" xfId="21512"/>
    <cellStyle name="Input 3 3 4" xfId="21402"/>
    <cellStyle name="Input 3 3 5" xfId="21536"/>
    <cellStyle name="Input 3 3 6" xfId="21375"/>
    <cellStyle name="Input 3 4" xfId="22635"/>
    <cellStyle name="Input 3 4 2" xfId="23178"/>
    <cellStyle name="Input 3 4 3" xfId="23627"/>
    <cellStyle name="Input 3 4 4" xfId="24247"/>
    <cellStyle name="Input 3 4 5" xfId="24867"/>
    <cellStyle name="Input 3 4 6" xfId="25314"/>
    <cellStyle name="Input 3 5" xfId="21510"/>
    <cellStyle name="Input 3 6" xfId="21400"/>
    <cellStyle name="Input 3 7" xfId="21538"/>
    <cellStyle name="Input 3 8" xfId="21365"/>
    <cellStyle name="Input 4" xfId="9415"/>
    <cellStyle name="Input 4 2" xfId="9416"/>
    <cellStyle name="Input 4 2 2" xfId="22631"/>
    <cellStyle name="Input 4 2 2 2" xfId="23174"/>
    <cellStyle name="Input 4 2 2 3" xfId="23623"/>
    <cellStyle name="Input 4 2 2 4" xfId="24243"/>
    <cellStyle name="Input 4 2 2 5" xfId="24863"/>
    <cellStyle name="Input 4 2 2 6" xfId="25310"/>
    <cellStyle name="Input 4 2 3" xfId="21514"/>
    <cellStyle name="Input 4 2 4" xfId="21404"/>
    <cellStyle name="Input 4 2 5" xfId="21534"/>
    <cellStyle name="Input 4 2 6" xfId="21385"/>
    <cellStyle name="Input 4 3" xfId="9417"/>
    <cellStyle name="Input 4 3 2" xfId="22630"/>
    <cellStyle name="Input 4 3 2 2" xfId="23173"/>
    <cellStyle name="Input 4 3 2 3" xfId="23622"/>
    <cellStyle name="Input 4 3 2 4" xfId="24242"/>
    <cellStyle name="Input 4 3 2 5" xfId="24862"/>
    <cellStyle name="Input 4 3 2 6" xfId="25309"/>
    <cellStyle name="Input 4 3 3" xfId="21515"/>
    <cellStyle name="Input 4 3 4" xfId="21405"/>
    <cellStyle name="Input 4 3 5" xfId="21533"/>
    <cellStyle name="Input 4 3 6" xfId="21390"/>
    <cellStyle name="Input 4 4" xfId="22632"/>
    <cellStyle name="Input 4 4 2" xfId="23175"/>
    <cellStyle name="Input 4 4 3" xfId="23624"/>
    <cellStyle name="Input 4 4 4" xfId="24244"/>
    <cellStyle name="Input 4 4 5" xfId="24864"/>
    <cellStyle name="Input 4 4 6" xfId="25311"/>
    <cellStyle name="Input 4 5" xfId="21513"/>
    <cellStyle name="Input 4 6" xfId="21403"/>
    <cellStyle name="Input 4 7" xfId="21535"/>
    <cellStyle name="Input 4 8" xfId="21380"/>
    <cellStyle name="Input 5" xfId="9418"/>
    <cellStyle name="Input 5 2" xfId="9419"/>
    <cellStyle name="Input 5 2 2" xfId="22628"/>
    <cellStyle name="Input 5 2 2 2" xfId="23171"/>
    <cellStyle name="Input 5 2 2 3" xfId="23620"/>
    <cellStyle name="Input 5 2 2 4" xfId="24240"/>
    <cellStyle name="Input 5 2 2 5" xfId="24860"/>
    <cellStyle name="Input 5 2 2 6" xfId="25307"/>
    <cellStyle name="Input 5 2 3" xfId="21517"/>
    <cellStyle name="Input 5 2 4" xfId="21407"/>
    <cellStyle name="Input 5 2 5" xfId="21531"/>
    <cellStyle name="Input 5 2 6" xfId="21414"/>
    <cellStyle name="Input 5 3" xfId="9420"/>
    <cellStyle name="Input 5 3 2" xfId="22627"/>
    <cellStyle name="Input 5 3 2 2" xfId="23170"/>
    <cellStyle name="Input 5 3 2 3" xfId="23619"/>
    <cellStyle name="Input 5 3 2 4" xfId="24239"/>
    <cellStyle name="Input 5 3 2 5" xfId="24859"/>
    <cellStyle name="Input 5 3 2 6" xfId="25306"/>
    <cellStyle name="Input 5 3 3" xfId="21518"/>
    <cellStyle name="Input 5 3 4" xfId="21408"/>
    <cellStyle name="Input 5 3 5" xfId="21530"/>
    <cellStyle name="Input 5 3 6" xfId="21415"/>
    <cellStyle name="Input 5 4" xfId="22629"/>
    <cellStyle name="Input 5 4 2" xfId="23172"/>
    <cellStyle name="Input 5 4 3" xfId="23621"/>
    <cellStyle name="Input 5 4 4" xfId="24241"/>
    <cellStyle name="Input 5 4 5" xfId="24861"/>
    <cellStyle name="Input 5 4 6" xfId="25308"/>
    <cellStyle name="Input 5 5" xfId="21516"/>
    <cellStyle name="Input 5 6" xfId="21406"/>
    <cellStyle name="Input 5 7" xfId="21532"/>
    <cellStyle name="Input 5 8" xfId="21395"/>
    <cellStyle name="Input 6" xfId="9421"/>
    <cellStyle name="Input 6 2" xfId="9422"/>
    <cellStyle name="Input 6 2 2" xfId="22625"/>
    <cellStyle name="Input 6 2 2 2" xfId="23168"/>
    <cellStyle name="Input 6 2 2 3" xfId="23617"/>
    <cellStyle name="Input 6 2 2 4" xfId="24237"/>
    <cellStyle name="Input 6 2 2 5" xfId="24857"/>
    <cellStyle name="Input 6 2 2 6" xfId="25304"/>
    <cellStyle name="Input 6 2 3" xfId="21520"/>
    <cellStyle name="Input 6 2 4" xfId="21410"/>
    <cellStyle name="Input 6 2 5" xfId="21528"/>
    <cellStyle name="Input 6 2 6" xfId="21417"/>
    <cellStyle name="Input 6 3" xfId="9423"/>
    <cellStyle name="Input 6 3 2" xfId="22624"/>
    <cellStyle name="Input 6 3 2 2" xfId="23167"/>
    <cellStyle name="Input 6 3 2 3" xfId="23616"/>
    <cellStyle name="Input 6 3 2 4" xfId="24236"/>
    <cellStyle name="Input 6 3 2 5" xfId="24856"/>
    <cellStyle name="Input 6 3 2 6" xfId="25303"/>
    <cellStyle name="Input 6 3 3" xfId="21521"/>
    <cellStyle name="Input 6 3 4" xfId="21411"/>
    <cellStyle name="Input 6 3 5" xfId="21527"/>
    <cellStyle name="Input 6 3 6" xfId="21418"/>
    <cellStyle name="Input 6 4" xfId="22626"/>
    <cellStyle name="Input 6 4 2" xfId="23169"/>
    <cellStyle name="Input 6 4 3" xfId="23618"/>
    <cellStyle name="Input 6 4 4" xfId="24238"/>
    <cellStyle name="Input 6 4 5" xfId="24858"/>
    <cellStyle name="Input 6 4 6" xfId="25305"/>
    <cellStyle name="Input 6 5" xfId="21519"/>
    <cellStyle name="Input 6 6" xfId="21409"/>
    <cellStyle name="Input 6 7" xfId="21529"/>
    <cellStyle name="Input 6 8" xfId="21416"/>
    <cellStyle name="Input 7" xfId="9424"/>
    <cellStyle name="Input 7 2" xfId="22623"/>
    <cellStyle name="Input 7 2 2" xfId="23166"/>
    <cellStyle name="Input 7 2 3" xfId="23615"/>
    <cellStyle name="Input 7 2 4" xfId="24235"/>
    <cellStyle name="Input 7 2 5" xfId="24855"/>
    <cellStyle name="Input 7 2 6" xfId="25302"/>
    <cellStyle name="Input 7 3" xfId="21522"/>
    <cellStyle name="Input 7 4" xfId="21412"/>
    <cellStyle name="Input 7 5" xfId="21526"/>
    <cellStyle name="Input 7 6" xfId="21419"/>
    <cellStyle name="inputExposure" xfId="9425"/>
    <cellStyle name="inputExposure 2" xfId="22622"/>
    <cellStyle name="inputExposure 2 2" xfId="23165"/>
    <cellStyle name="inputExposure 2 3" xfId="23614"/>
    <cellStyle name="inputExposure 2 4" xfId="24234"/>
    <cellStyle name="inputExposure 2 5" xfId="24854"/>
    <cellStyle name="inputExposure 3" xfId="21523"/>
    <cellStyle name="inputExposure 4" xfId="21632"/>
    <cellStyle name="inputExposure 5" xfId="21413"/>
    <cellStyle name="inputExposure 6" xfId="21525"/>
    <cellStyle name="inputExposure 7" xfId="21420"/>
    <cellStyle name="inputExposure 8" xfId="21524"/>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15" xfId="22810"/>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2 2" xfId="22620"/>
    <cellStyle name="Note 2 10 2 2 2" xfId="23163"/>
    <cellStyle name="Note 2 10 2 2 3" xfId="23612"/>
    <cellStyle name="Note 2 10 2 2 4" xfId="24232"/>
    <cellStyle name="Note 2 10 2 2 5" xfId="24852"/>
    <cellStyle name="Note 2 10 2 2 6" xfId="25300"/>
    <cellStyle name="Note 2 10 2 3" xfId="21924"/>
    <cellStyle name="Note 2 10 2 4" xfId="21749"/>
    <cellStyle name="Note 2 10 2 5" xfId="22815"/>
    <cellStyle name="Note 2 10 2 6" xfId="22099"/>
    <cellStyle name="Note 2 10 3" xfId="20386"/>
    <cellStyle name="Note 2 10 3 2" xfId="22619"/>
    <cellStyle name="Note 2 10 3 2 2" xfId="23162"/>
    <cellStyle name="Note 2 10 3 2 3" xfId="23611"/>
    <cellStyle name="Note 2 10 3 2 4" xfId="24231"/>
    <cellStyle name="Note 2 10 3 2 5" xfId="24851"/>
    <cellStyle name="Note 2 10 3 2 6" xfId="25299"/>
    <cellStyle name="Note 2 10 3 3" xfId="21925"/>
    <cellStyle name="Note 2 10 3 4" xfId="21750"/>
    <cellStyle name="Note 2 10 3 5" xfId="22816"/>
    <cellStyle name="Note 2 10 3 6" xfId="22100"/>
    <cellStyle name="Note 2 10 4" xfId="20387"/>
    <cellStyle name="Note 2 10 4 2" xfId="22618"/>
    <cellStyle name="Note 2 10 4 2 2" xfId="23161"/>
    <cellStyle name="Note 2 10 4 2 3" xfId="23610"/>
    <cellStyle name="Note 2 10 4 2 4" xfId="24230"/>
    <cellStyle name="Note 2 10 4 2 5" xfId="24850"/>
    <cellStyle name="Note 2 10 4 2 6" xfId="25298"/>
    <cellStyle name="Note 2 10 4 3" xfId="21926"/>
    <cellStyle name="Note 2 10 4 4" xfId="21751"/>
    <cellStyle name="Note 2 10 4 5" xfId="22817"/>
    <cellStyle name="Note 2 10 4 6" xfId="22101"/>
    <cellStyle name="Note 2 10 5" xfId="20388"/>
    <cellStyle name="Note 2 10 5 2" xfId="22617"/>
    <cellStyle name="Note 2 10 5 2 2" xfId="23160"/>
    <cellStyle name="Note 2 10 5 2 3" xfId="23609"/>
    <cellStyle name="Note 2 10 5 2 4" xfId="24229"/>
    <cellStyle name="Note 2 10 5 2 5" xfId="24849"/>
    <cellStyle name="Note 2 10 5 2 6" xfId="25297"/>
    <cellStyle name="Note 2 10 5 3" xfId="21927"/>
    <cellStyle name="Note 2 10 5 4" xfId="21752"/>
    <cellStyle name="Note 2 10 5 5" xfId="22818"/>
    <cellStyle name="Note 2 10 5 6" xfId="20966"/>
    <cellStyle name="Note 2 11" xfId="20389"/>
    <cellStyle name="Note 2 11 2" xfId="20390"/>
    <cellStyle name="Note 2 11 2 2" xfId="22616"/>
    <cellStyle name="Note 2 11 2 2 2" xfId="23159"/>
    <cellStyle name="Note 2 11 2 2 3" xfId="23608"/>
    <cellStyle name="Note 2 11 2 2 4" xfId="24228"/>
    <cellStyle name="Note 2 11 2 2 5" xfId="24848"/>
    <cellStyle name="Note 2 11 2 2 6" xfId="25296"/>
    <cellStyle name="Note 2 11 2 3" xfId="21928"/>
    <cellStyle name="Note 2 11 2 4" xfId="21753"/>
    <cellStyle name="Note 2 11 2 5" xfId="22819"/>
    <cellStyle name="Note 2 11 2 6" xfId="22102"/>
    <cellStyle name="Note 2 11 3" xfId="20391"/>
    <cellStyle name="Note 2 11 3 2" xfId="22615"/>
    <cellStyle name="Note 2 11 3 2 2" xfId="23158"/>
    <cellStyle name="Note 2 11 3 2 3" xfId="23607"/>
    <cellStyle name="Note 2 11 3 2 4" xfId="24227"/>
    <cellStyle name="Note 2 11 3 2 5" xfId="24847"/>
    <cellStyle name="Note 2 11 3 2 6" xfId="25295"/>
    <cellStyle name="Note 2 11 3 3" xfId="21929"/>
    <cellStyle name="Note 2 11 3 4" xfId="21754"/>
    <cellStyle name="Note 2 11 3 5" xfId="22820"/>
    <cellStyle name="Note 2 11 3 6" xfId="22103"/>
    <cellStyle name="Note 2 11 4" xfId="20392"/>
    <cellStyle name="Note 2 11 4 2" xfId="22614"/>
    <cellStyle name="Note 2 11 4 2 2" xfId="23157"/>
    <cellStyle name="Note 2 11 4 2 3" xfId="23606"/>
    <cellStyle name="Note 2 11 4 2 4" xfId="24226"/>
    <cellStyle name="Note 2 11 4 2 5" xfId="24846"/>
    <cellStyle name="Note 2 11 4 2 6" xfId="25294"/>
    <cellStyle name="Note 2 11 4 3" xfId="21930"/>
    <cellStyle name="Note 2 11 4 4" xfId="21755"/>
    <cellStyle name="Note 2 11 4 5" xfId="22821"/>
    <cellStyle name="Note 2 11 4 6" xfId="22104"/>
    <cellStyle name="Note 2 11 5" xfId="20393"/>
    <cellStyle name="Note 2 11 5 2" xfId="22613"/>
    <cellStyle name="Note 2 11 5 2 2" xfId="23156"/>
    <cellStyle name="Note 2 11 5 2 3" xfId="23605"/>
    <cellStyle name="Note 2 11 5 2 4" xfId="24225"/>
    <cellStyle name="Note 2 11 5 2 5" xfId="24845"/>
    <cellStyle name="Note 2 11 5 2 6" xfId="25293"/>
    <cellStyle name="Note 2 11 5 3" xfId="21931"/>
    <cellStyle name="Note 2 11 5 4" xfId="21756"/>
    <cellStyle name="Note 2 11 5 5" xfId="22822"/>
    <cellStyle name="Note 2 11 5 6" xfId="22105"/>
    <cellStyle name="Note 2 12" xfId="20394"/>
    <cellStyle name="Note 2 12 2" xfId="20395"/>
    <cellStyle name="Note 2 12 2 2" xfId="22612"/>
    <cellStyle name="Note 2 12 2 2 2" xfId="23155"/>
    <cellStyle name="Note 2 12 2 2 3" xfId="23604"/>
    <cellStyle name="Note 2 12 2 2 4" xfId="24224"/>
    <cellStyle name="Note 2 12 2 2 5" xfId="24844"/>
    <cellStyle name="Note 2 12 2 2 6" xfId="25292"/>
    <cellStyle name="Note 2 12 2 3" xfId="21932"/>
    <cellStyle name="Note 2 12 2 4" xfId="21757"/>
    <cellStyle name="Note 2 12 2 5" xfId="22823"/>
    <cellStyle name="Note 2 12 2 6" xfId="22106"/>
    <cellStyle name="Note 2 12 3" xfId="20396"/>
    <cellStyle name="Note 2 12 3 2" xfId="22611"/>
    <cellStyle name="Note 2 12 3 2 2" xfId="23154"/>
    <cellStyle name="Note 2 12 3 2 3" xfId="23603"/>
    <cellStyle name="Note 2 12 3 2 4" xfId="24223"/>
    <cellStyle name="Note 2 12 3 2 5" xfId="24843"/>
    <cellStyle name="Note 2 12 3 2 6" xfId="25291"/>
    <cellStyle name="Note 2 12 3 3" xfId="21933"/>
    <cellStyle name="Note 2 12 3 4" xfId="21758"/>
    <cellStyle name="Note 2 12 3 5" xfId="22824"/>
    <cellStyle name="Note 2 12 3 6" xfId="22107"/>
    <cellStyle name="Note 2 12 4" xfId="20397"/>
    <cellStyle name="Note 2 12 4 2" xfId="22610"/>
    <cellStyle name="Note 2 12 4 2 2" xfId="23153"/>
    <cellStyle name="Note 2 12 4 2 3" xfId="23602"/>
    <cellStyle name="Note 2 12 4 2 4" xfId="24222"/>
    <cellStyle name="Note 2 12 4 2 5" xfId="24842"/>
    <cellStyle name="Note 2 12 4 2 6" xfId="25290"/>
    <cellStyle name="Note 2 12 4 3" xfId="21934"/>
    <cellStyle name="Note 2 12 4 4" xfId="21759"/>
    <cellStyle name="Note 2 12 4 5" xfId="22825"/>
    <cellStyle name="Note 2 12 4 6" xfId="22108"/>
    <cellStyle name="Note 2 12 5" xfId="20398"/>
    <cellStyle name="Note 2 12 5 2" xfId="22609"/>
    <cellStyle name="Note 2 12 5 2 2" xfId="23152"/>
    <cellStyle name="Note 2 12 5 2 3" xfId="23601"/>
    <cellStyle name="Note 2 12 5 2 4" xfId="24221"/>
    <cellStyle name="Note 2 12 5 2 5" xfId="24841"/>
    <cellStyle name="Note 2 12 5 2 6" xfId="25289"/>
    <cellStyle name="Note 2 12 5 3" xfId="21935"/>
    <cellStyle name="Note 2 12 5 4" xfId="21760"/>
    <cellStyle name="Note 2 12 5 5" xfId="22826"/>
    <cellStyle name="Note 2 12 5 6" xfId="22109"/>
    <cellStyle name="Note 2 13" xfId="20399"/>
    <cellStyle name="Note 2 13 2" xfId="20400"/>
    <cellStyle name="Note 2 13 2 2" xfId="22608"/>
    <cellStyle name="Note 2 13 2 2 2" xfId="23151"/>
    <cellStyle name="Note 2 13 2 2 3" xfId="23600"/>
    <cellStyle name="Note 2 13 2 2 4" xfId="24220"/>
    <cellStyle name="Note 2 13 2 2 5" xfId="24840"/>
    <cellStyle name="Note 2 13 2 2 6" xfId="25288"/>
    <cellStyle name="Note 2 13 2 3" xfId="21936"/>
    <cellStyle name="Note 2 13 2 4" xfId="21761"/>
    <cellStyle name="Note 2 13 2 5" xfId="22827"/>
    <cellStyle name="Note 2 13 2 6" xfId="22110"/>
    <cellStyle name="Note 2 13 3" xfId="20401"/>
    <cellStyle name="Note 2 13 3 2" xfId="22607"/>
    <cellStyle name="Note 2 13 3 2 2" xfId="23150"/>
    <cellStyle name="Note 2 13 3 2 3" xfId="23599"/>
    <cellStyle name="Note 2 13 3 2 4" xfId="24219"/>
    <cellStyle name="Note 2 13 3 2 5" xfId="24839"/>
    <cellStyle name="Note 2 13 3 2 6" xfId="25287"/>
    <cellStyle name="Note 2 13 3 3" xfId="21937"/>
    <cellStyle name="Note 2 13 3 4" xfId="21762"/>
    <cellStyle name="Note 2 13 3 5" xfId="22828"/>
    <cellStyle name="Note 2 13 3 6" xfId="22111"/>
    <cellStyle name="Note 2 13 4" xfId="20402"/>
    <cellStyle name="Note 2 13 4 2" xfId="22606"/>
    <cellStyle name="Note 2 13 4 2 2" xfId="23149"/>
    <cellStyle name="Note 2 13 4 2 3" xfId="23598"/>
    <cellStyle name="Note 2 13 4 2 4" xfId="24218"/>
    <cellStyle name="Note 2 13 4 2 5" xfId="24838"/>
    <cellStyle name="Note 2 13 4 2 6" xfId="25286"/>
    <cellStyle name="Note 2 13 4 3" xfId="21938"/>
    <cellStyle name="Note 2 13 4 4" xfId="21763"/>
    <cellStyle name="Note 2 13 4 5" xfId="22829"/>
    <cellStyle name="Note 2 13 4 6" xfId="22112"/>
    <cellStyle name="Note 2 13 5" xfId="20403"/>
    <cellStyle name="Note 2 13 5 2" xfId="22605"/>
    <cellStyle name="Note 2 13 5 2 2" xfId="23148"/>
    <cellStyle name="Note 2 13 5 2 3" xfId="23597"/>
    <cellStyle name="Note 2 13 5 2 4" xfId="24217"/>
    <cellStyle name="Note 2 13 5 2 5" xfId="24837"/>
    <cellStyle name="Note 2 13 5 2 6" xfId="25285"/>
    <cellStyle name="Note 2 13 5 3" xfId="21939"/>
    <cellStyle name="Note 2 13 5 4" xfId="21764"/>
    <cellStyle name="Note 2 13 5 5" xfId="22830"/>
    <cellStyle name="Note 2 13 5 6" xfId="22113"/>
    <cellStyle name="Note 2 14" xfId="20404"/>
    <cellStyle name="Note 2 14 2" xfId="20405"/>
    <cellStyle name="Note 2 14 2 2" xfId="22603"/>
    <cellStyle name="Note 2 14 2 2 2" xfId="23146"/>
    <cellStyle name="Note 2 14 2 2 3" xfId="23595"/>
    <cellStyle name="Note 2 14 2 2 4" xfId="24215"/>
    <cellStyle name="Note 2 14 2 2 5" xfId="24835"/>
    <cellStyle name="Note 2 14 2 2 6" xfId="25283"/>
    <cellStyle name="Note 2 14 2 3" xfId="21941"/>
    <cellStyle name="Note 2 14 2 4" xfId="21766"/>
    <cellStyle name="Note 2 14 2 5" xfId="22832"/>
    <cellStyle name="Note 2 14 2 6" xfId="22115"/>
    <cellStyle name="Note 2 14 3" xfId="22604"/>
    <cellStyle name="Note 2 14 3 2" xfId="23147"/>
    <cellStyle name="Note 2 14 3 3" xfId="23596"/>
    <cellStyle name="Note 2 14 3 4" xfId="24216"/>
    <cellStyle name="Note 2 14 3 5" xfId="24836"/>
    <cellStyle name="Note 2 14 3 6" xfId="25284"/>
    <cellStyle name="Note 2 14 4" xfId="21940"/>
    <cellStyle name="Note 2 14 5" xfId="21765"/>
    <cellStyle name="Note 2 14 6" xfId="22831"/>
    <cellStyle name="Note 2 14 7" xfId="22114"/>
    <cellStyle name="Note 2 15" xfId="20406"/>
    <cellStyle name="Note 2 15 2" xfId="20407"/>
    <cellStyle name="Note 2 15 2 2" xfId="22602"/>
    <cellStyle name="Note 2 15 2 2 2" xfId="23145"/>
    <cellStyle name="Note 2 15 2 2 3" xfId="23594"/>
    <cellStyle name="Note 2 15 2 2 4" xfId="24214"/>
    <cellStyle name="Note 2 15 2 2 5" xfId="24834"/>
    <cellStyle name="Note 2 15 2 2 6" xfId="25282"/>
    <cellStyle name="Note 2 15 2 3" xfId="21942"/>
    <cellStyle name="Note 2 15 2 4" xfId="21767"/>
    <cellStyle name="Note 2 15 2 5" xfId="22833"/>
    <cellStyle name="Note 2 15 2 6" xfId="22116"/>
    <cellStyle name="Note 2 16" xfId="20408"/>
    <cellStyle name="Note 2 16 2" xfId="22601"/>
    <cellStyle name="Note 2 16 2 2" xfId="23144"/>
    <cellStyle name="Note 2 16 2 3" xfId="23593"/>
    <cellStyle name="Note 2 16 2 4" xfId="24213"/>
    <cellStyle name="Note 2 16 2 5" xfId="24833"/>
    <cellStyle name="Note 2 16 2 6" xfId="25281"/>
    <cellStyle name="Note 2 16 3" xfId="21943"/>
    <cellStyle name="Note 2 16 4" xfId="21768"/>
    <cellStyle name="Note 2 16 5" xfId="22834"/>
    <cellStyle name="Note 2 16 6" xfId="22117"/>
    <cellStyle name="Note 2 17" xfId="20409"/>
    <cellStyle name="Note 2 17 2" xfId="22600"/>
    <cellStyle name="Note 2 17 2 2" xfId="23143"/>
    <cellStyle name="Note 2 17 2 3" xfId="23592"/>
    <cellStyle name="Note 2 17 2 4" xfId="24212"/>
    <cellStyle name="Note 2 17 2 5" xfId="24832"/>
    <cellStyle name="Note 2 17 2 6" xfId="25280"/>
    <cellStyle name="Note 2 17 3" xfId="21944"/>
    <cellStyle name="Note 2 17 4" xfId="21769"/>
    <cellStyle name="Note 2 17 5" xfId="22835"/>
    <cellStyle name="Note 2 17 6" xfId="22118"/>
    <cellStyle name="Note 2 18" xfId="22621"/>
    <cellStyle name="Note 2 18 2" xfId="23164"/>
    <cellStyle name="Note 2 18 3" xfId="23613"/>
    <cellStyle name="Note 2 18 4" xfId="24233"/>
    <cellStyle name="Note 2 18 5" xfId="24853"/>
    <cellStyle name="Note 2 18 6" xfId="25301"/>
    <cellStyle name="Note 2 19" xfId="21923"/>
    <cellStyle name="Note 2 2" xfId="20410"/>
    <cellStyle name="Note 2 2 10" xfId="20411"/>
    <cellStyle name="Note 2 2 10 2" xfId="22598"/>
    <cellStyle name="Note 2 2 10 2 2" xfId="23141"/>
    <cellStyle name="Note 2 2 10 2 3" xfId="23590"/>
    <cellStyle name="Note 2 2 10 2 4" xfId="24210"/>
    <cellStyle name="Note 2 2 10 2 5" xfId="24830"/>
    <cellStyle name="Note 2 2 10 2 6" xfId="25278"/>
    <cellStyle name="Note 2 2 10 3" xfId="21946"/>
    <cellStyle name="Note 2 2 10 4" xfId="21771"/>
    <cellStyle name="Note 2 2 10 5" xfId="22837"/>
    <cellStyle name="Note 2 2 10 6" xfId="22120"/>
    <cellStyle name="Note 2 2 11" xfId="22599"/>
    <cellStyle name="Note 2 2 11 2" xfId="23142"/>
    <cellStyle name="Note 2 2 11 3" xfId="23591"/>
    <cellStyle name="Note 2 2 11 4" xfId="24211"/>
    <cellStyle name="Note 2 2 11 5" xfId="24831"/>
    <cellStyle name="Note 2 2 11 6" xfId="25279"/>
    <cellStyle name="Note 2 2 12" xfId="21945"/>
    <cellStyle name="Note 2 2 13" xfId="21770"/>
    <cellStyle name="Note 2 2 14" xfId="22836"/>
    <cellStyle name="Note 2 2 15" xfId="22119"/>
    <cellStyle name="Note 2 2 2" xfId="20412"/>
    <cellStyle name="Note 2 2 2 10" xfId="22121"/>
    <cellStyle name="Note 2 2 2 2" xfId="20413"/>
    <cellStyle name="Note 2 2 2 2 2" xfId="22596"/>
    <cellStyle name="Note 2 2 2 2 2 2" xfId="23139"/>
    <cellStyle name="Note 2 2 2 2 2 3" xfId="23588"/>
    <cellStyle name="Note 2 2 2 2 2 4" xfId="24208"/>
    <cellStyle name="Note 2 2 2 2 2 5" xfId="24828"/>
    <cellStyle name="Note 2 2 2 2 2 6" xfId="25276"/>
    <cellStyle name="Note 2 2 2 2 3" xfId="21948"/>
    <cellStyle name="Note 2 2 2 2 4" xfId="21773"/>
    <cellStyle name="Note 2 2 2 2 5" xfId="22839"/>
    <cellStyle name="Note 2 2 2 2 6" xfId="22122"/>
    <cellStyle name="Note 2 2 2 3" xfId="20414"/>
    <cellStyle name="Note 2 2 2 3 2" xfId="22595"/>
    <cellStyle name="Note 2 2 2 3 2 2" xfId="23138"/>
    <cellStyle name="Note 2 2 2 3 2 3" xfId="23587"/>
    <cellStyle name="Note 2 2 2 3 2 4" xfId="24207"/>
    <cellStyle name="Note 2 2 2 3 2 5" xfId="24827"/>
    <cellStyle name="Note 2 2 2 3 2 6" xfId="25275"/>
    <cellStyle name="Note 2 2 2 3 3" xfId="21949"/>
    <cellStyle name="Note 2 2 2 3 4" xfId="21774"/>
    <cellStyle name="Note 2 2 2 3 5" xfId="22840"/>
    <cellStyle name="Note 2 2 2 3 6" xfId="22123"/>
    <cellStyle name="Note 2 2 2 4" xfId="20415"/>
    <cellStyle name="Note 2 2 2 4 2" xfId="22594"/>
    <cellStyle name="Note 2 2 2 4 2 2" xfId="23137"/>
    <cellStyle name="Note 2 2 2 4 2 3" xfId="23586"/>
    <cellStyle name="Note 2 2 2 4 2 4" xfId="24206"/>
    <cellStyle name="Note 2 2 2 4 2 5" xfId="24826"/>
    <cellStyle name="Note 2 2 2 4 2 6" xfId="25274"/>
    <cellStyle name="Note 2 2 2 4 3" xfId="21950"/>
    <cellStyle name="Note 2 2 2 4 4" xfId="21775"/>
    <cellStyle name="Note 2 2 2 4 5" xfId="22841"/>
    <cellStyle name="Note 2 2 2 4 6" xfId="22124"/>
    <cellStyle name="Note 2 2 2 5" xfId="20416"/>
    <cellStyle name="Note 2 2 2 5 2" xfId="22593"/>
    <cellStyle name="Note 2 2 2 5 2 2" xfId="23136"/>
    <cellStyle name="Note 2 2 2 5 2 3" xfId="23585"/>
    <cellStyle name="Note 2 2 2 5 2 4" xfId="24205"/>
    <cellStyle name="Note 2 2 2 5 2 5" xfId="24825"/>
    <cellStyle name="Note 2 2 2 5 2 6" xfId="25273"/>
    <cellStyle name="Note 2 2 2 5 3" xfId="21951"/>
    <cellStyle name="Note 2 2 2 5 4" xfId="21776"/>
    <cellStyle name="Note 2 2 2 5 5" xfId="22842"/>
    <cellStyle name="Note 2 2 2 5 6" xfId="22125"/>
    <cellStyle name="Note 2 2 2 6" xfId="22597"/>
    <cellStyle name="Note 2 2 2 6 2" xfId="23140"/>
    <cellStyle name="Note 2 2 2 6 3" xfId="23589"/>
    <cellStyle name="Note 2 2 2 6 4" xfId="24209"/>
    <cellStyle name="Note 2 2 2 6 5" xfId="24829"/>
    <cellStyle name="Note 2 2 2 6 6" xfId="25277"/>
    <cellStyle name="Note 2 2 2 7" xfId="21947"/>
    <cellStyle name="Note 2 2 2 8" xfId="21772"/>
    <cellStyle name="Note 2 2 2 9" xfId="22838"/>
    <cellStyle name="Note 2 2 3" xfId="20417"/>
    <cellStyle name="Note 2 2 3 2" xfId="20418"/>
    <cellStyle name="Note 2 2 3 2 2" xfId="22592"/>
    <cellStyle name="Note 2 2 3 2 2 2" xfId="23135"/>
    <cellStyle name="Note 2 2 3 2 2 3" xfId="23584"/>
    <cellStyle name="Note 2 2 3 2 2 4" xfId="24204"/>
    <cellStyle name="Note 2 2 3 2 2 5" xfId="24824"/>
    <cellStyle name="Note 2 2 3 2 2 6" xfId="25272"/>
    <cellStyle name="Note 2 2 3 2 3" xfId="21952"/>
    <cellStyle name="Note 2 2 3 2 4" xfId="21777"/>
    <cellStyle name="Note 2 2 3 2 5" xfId="22843"/>
    <cellStyle name="Note 2 2 3 2 6" xfId="22126"/>
    <cellStyle name="Note 2 2 3 3" xfId="20419"/>
    <cellStyle name="Note 2 2 3 3 2" xfId="22591"/>
    <cellStyle name="Note 2 2 3 3 2 2" xfId="23134"/>
    <cellStyle name="Note 2 2 3 3 2 3" xfId="23583"/>
    <cellStyle name="Note 2 2 3 3 2 4" xfId="24203"/>
    <cellStyle name="Note 2 2 3 3 2 5" xfId="24823"/>
    <cellStyle name="Note 2 2 3 3 2 6" xfId="25271"/>
    <cellStyle name="Note 2 2 3 3 3" xfId="21953"/>
    <cellStyle name="Note 2 2 3 3 4" xfId="21778"/>
    <cellStyle name="Note 2 2 3 3 5" xfId="22844"/>
    <cellStyle name="Note 2 2 3 3 6" xfId="22127"/>
    <cellStyle name="Note 2 2 3 4" xfId="20420"/>
    <cellStyle name="Note 2 2 3 4 2" xfId="22590"/>
    <cellStyle name="Note 2 2 3 4 2 2" xfId="23133"/>
    <cellStyle name="Note 2 2 3 4 2 3" xfId="23582"/>
    <cellStyle name="Note 2 2 3 4 2 4" xfId="24202"/>
    <cellStyle name="Note 2 2 3 4 2 5" xfId="24822"/>
    <cellStyle name="Note 2 2 3 4 2 6" xfId="25270"/>
    <cellStyle name="Note 2 2 3 4 3" xfId="21954"/>
    <cellStyle name="Note 2 2 3 4 4" xfId="21779"/>
    <cellStyle name="Note 2 2 3 4 5" xfId="22845"/>
    <cellStyle name="Note 2 2 3 4 6" xfId="22128"/>
    <cellStyle name="Note 2 2 3 5" xfId="20421"/>
    <cellStyle name="Note 2 2 3 5 2" xfId="22589"/>
    <cellStyle name="Note 2 2 3 5 2 2" xfId="23132"/>
    <cellStyle name="Note 2 2 3 5 2 3" xfId="23581"/>
    <cellStyle name="Note 2 2 3 5 2 4" xfId="24201"/>
    <cellStyle name="Note 2 2 3 5 2 5" xfId="24821"/>
    <cellStyle name="Note 2 2 3 5 2 6" xfId="25269"/>
    <cellStyle name="Note 2 2 3 5 3" xfId="21955"/>
    <cellStyle name="Note 2 2 3 5 4" xfId="21780"/>
    <cellStyle name="Note 2 2 3 5 5" xfId="22846"/>
    <cellStyle name="Note 2 2 3 5 6" xfId="22129"/>
    <cellStyle name="Note 2 2 4" xfId="20422"/>
    <cellStyle name="Note 2 2 4 2" xfId="20423"/>
    <cellStyle name="Note 2 2 4 2 2" xfId="22587"/>
    <cellStyle name="Note 2 2 4 2 2 2" xfId="23130"/>
    <cellStyle name="Note 2 2 4 2 2 3" xfId="23579"/>
    <cellStyle name="Note 2 2 4 2 2 4" xfId="24199"/>
    <cellStyle name="Note 2 2 4 2 2 5" xfId="24819"/>
    <cellStyle name="Note 2 2 4 2 2 6" xfId="25267"/>
    <cellStyle name="Note 2 2 4 2 3" xfId="21957"/>
    <cellStyle name="Note 2 2 4 2 4" xfId="21782"/>
    <cellStyle name="Note 2 2 4 2 5" xfId="22848"/>
    <cellStyle name="Note 2 2 4 2 6" xfId="22131"/>
    <cellStyle name="Note 2 2 4 3" xfId="20424"/>
    <cellStyle name="Note 2 2 4 3 2" xfId="22586"/>
    <cellStyle name="Note 2 2 4 3 2 2" xfId="23129"/>
    <cellStyle name="Note 2 2 4 3 2 3" xfId="23578"/>
    <cellStyle name="Note 2 2 4 3 2 4" xfId="24198"/>
    <cellStyle name="Note 2 2 4 3 2 5" xfId="24818"/>
    <cellStyle name="Note 2 2 4 3 2 6" xfId="25266"/>
    <cellStyle name="Note 2 2 4 3 3" xfId="21958"/>
    <cellStyle name="Note 2 2 4 3 4" xfId="21783"/>
    <cellStyle name="Note 2 2 4 3 5" xfId="22849"/>
    <cellStyle name="Note 2 2 4 3 6" xfId="22132"/>
    <cellStyle name="Note 2 2 4 4" xfId="20425"/>
    <cellStyle name="Note 2 2 4 4 2" xfId="22585"/>
    <cellStyle name="Note 2 2 4 4 2 2" xfId="23128"/>
    <cellStyle name="Note 2 2 4 4 2 3" xfId="23577"/>
    <cellStyle name="Note 2 2 4 4 2 4" xfId="24197"/>
    <cellStyle name="Note 2 2 4 4 2 5" xfId="24817"/>
    <cellStyle name="Note 2 2 4 4 2 6" xfId="25265"/>
    <cellStyle name="Note 2 2 4 4 3" xfId="21959"/>
    <cellStyle name="Note 2 2 4 4 4" xfId="21784"/>
    <cellStyle name="Note 2 2 4 4 5" xfId="22850"/>
    <cellStyle name="Note 2 2 4 4 6" xfId="22133"/>
    <cellStyle name="Note 2 2 4 5" xfId="22588"/>
    <cellStyle name="Note 2 2 4 5 2" xfId="23131"/>
    <cellStyle name="Note 2 2 4 5 3" xfId="23580"/>
    <cellStyle name="Note 2 2 4 5 4" xfId="24200"/>
    <cellStyle name="Note 2 2 4 5 5" xfId="24820"/>
    <cellStyle name="Note 2 2 4 5 6" xfId="25268"/>
    <cellStyle name="Note 2 2 4 6" xfId="21956"/>
    <cellStyle name="Note 2 2 4 7" xfId="21781"/>
    <cellStyle name="Note 2 2 4 8" xfId="22847"/>
    <cellStyle name="Note 2 2 4 9" xfId="22130"/>
    <cellStyle name="Note 2 2 5" xfId="20426"/>
    <cellStyle name="Note 2 2 5 2" xfId="20427"/>
    <cellStyle name="Note 2 2 5 2 2" xfId="22583"/>
    <cellStyle name="Note 2 2 5 2 2 2" xfId="23126"/>
    <cellStyle name="Note 2 2 5 2 2 3" xfId="23575"/>
    <cellStyle name="Note 2 2 5 2 2 4" xfId="24195"/>
    <cellStyle name="Note 2 2 5 2 2 5" xfId="24815"/>
    <cellStyle name="Note 2 2 5 2 2 6" xfId="25263"/>
    <cellStyle name="Note 2 2 5 2 3" xfId="21961"/>
    <cellStyle name="Note 2 2 5 2 4" xfId="21786"/>
    <cellStyle name="Note 2 2 5 2 5" xfId="22852"/>
    <cellStyle name="Note 2 2 5 2 6" xfId="22135"/>
    <cellStyle name="Note 2 2 5 3" xfId="20428"/>
    <cellStyle name="Note 2 2 5 3 2" xfId="22582"/>
    <cellStyle name="Note 2 2 5 3 2 2" xfId="23125"/>
    <cellStyle name="Note 2 2 5 3 2 3" xfId="23574"/>
    <cellStyle name="Note 2 2 5 3 2 4" xfId="24194"/>
    <cellStyle name="Note 2 2 5 3 2 5" xfId="24814"/>
    <cellStyle name="Note 2 2 5 3 2 6" xfId="25262"/>
    <cellStyle name="Note 2 2 5 3 3" xfId="21962"/>
    <cellStyle name="Note 2 2 5 3 4" xfId="21787"/>
    <cellStyle name="Note 2 2 5 3 5" xfId="22853"/>
    <cellStyle name="Note 2 2 5 3 6" xfId="22136"/>
    <cellStyle name="Note 2 2 5 4" xfId="20429"/>
    <cellStyle name="Note 2 2 5 4 2" xfId="22581"/>
    <cellStyle name="Note 2 2 5 4 2 2" xfId="23124"/>
    <cellStyle name="Note 2 2 5 4 2 3" xfId="23573"/>
    <cellStyle name="Note 2 2 5 4 2 4" xfId="24193"/>
    <cellStyle name="Note 2 2 5 4 2 5" xfId="24813"/>
    <cellStyle name="Note 2 2 5 4 2 6" xfId="25261"/>
    <cellStyle name="Note 2 2 5 4 3" xfId="21963"/>
    <cellStyle name="Note 2 2 5 4 4" xfId="21788"/>
    <cellStyle name="Note 2 2 5 4 5" xfId="22854"/>
    <cellStyle name="Note 2 2 5 4 6" xfId="22137"/>
    <cellStyle name="Note 2 2 5 5" xfId="22584"/>
    <cellStyle name="Note 2 2 5 5 2" xfId="23127"/>
    <cellStyle name="Note 2 2 5 5 3" xfId="23576"/>
    <cellStyle name="Note 2 2 5 5 4" xfId="24196"/>
    <cellStyle name="Note 2 2 5 5 5" xfId="24816"/>
    <cellStyle name="Note 2 2 5 5 6" xfId="25264"/>
    <cellStyle name="Note 2 2 5 6" xfId="21960"/>
    <cellStyle name="Note 2 2 5 7" xfId="21785"/>
    <cellStyle name="Note 2 2 5 8" xfId="22851"/>
    <cellStyle name="Note 2 2 5 9" xfId="22134"/>
    <cellStyle name="Note 2 2 6" xfId="20430"/>
    <cellStyle name="Note 2 2 6 2" xfId="22580"/>
    <cellStyle name="Note 2 2 6 2 2" xfId="23123"/>
    <cellStyle name="Note 2 2 6 2 3" xfId="23572"/>
    <cellStyle name="Note 2 2 6 2 4" xfId="24192"/>
    <cellStyle name="Note 2 2 6 2 5" xfId="24812"/>
    <cellStyle name="Note 2 2 6 2 6" xfId="25260"/>
    <cellStyle name="Note 2 2 6 3" xfId="21964"/>
    <cellStyle name="Note 2 2 6 4" xfId="21789"/>
    <cellStyle name="Note 2 2 6 5" xfId="22855"/>
    <cellStyle name="Note 2 2 6 6" xfId="22138"/>
    <cellStyle name="Note 2 2 7" xfId="20431"/>
    <cellStyle name="Note 2 2 7 2" xfId="22579"/>
    <cellStyle name="Note 2 2 7 2 2" xfId="23122"/>
    <cellStyle name="Note 2 2 7 2 3" xfId="23571"/>
    <cellStyle name="Note 2 2 7 2 4" xfId="24191"/>
    <cellStyle name="Note 2 2 7 2 5" xfId="24811"/>
    <cellStyle name="Note 2 2 7 2 6" xfId="25259"/>
    <cellStyle name="Note 2 2 7 3" xfId="21965"/>
    <cellStyle name="Note 2 2 7 4" xfId="21790"/>
    <cellStyle name="Note 2 2 7 5" xfId="22856"/>
    <cellStyle name="Note 2 2 7 6" xfId="22139"/>
    <cellStyle name="Note 2 2 8" xfId="20432"/>
    <cellStyle name="Note 2 2 8 2" xfId="22578"/>
    <cellStyle name="Note 2 2 8 2 2" xfId="23121"/>
    <cellStyle name="Note 2 2 8 2 3" xfId="23570"/>
    <cellStyle name="Note 2 2 8 2 4" xfId="24190"/>
    <cellStyle name="Note 2 2 8 2 5" xfId="24810"/>
    <cellStyle name="Note 2 2 8 2 6" xfId="25258"/>
    <cellStyle name="Note 2 2 8 3" xfId="21966"/>
    <cellStyle name="Note 2 2 8 4" xfId="21791"/>
    <cellStyle name="Note 2 2 8 5" xfId="22857"/>
    <cellStyle name="Note 2 2 8 6" xfId="22140"/>
    <cellStyle name="Note 2 2 9" xfId="20433"/>
    <cellStyle name="Note 2 2 9 2" xfId="22577"/>
    <cellStyle name="Note 2 2 9 2 2" xfId="23120"/>
    <cellStyle name="Note 2 2 9 2 3" xfId="23569"/>
    <cellStyle name="Note 2 2 9 2 4" xfId="24189"/>
    <cellStyle name="Note 2 2 9 2 5" xfId="24809"/>
    <cellStyle name="Note 2 2 9 2 6" xfId="25257"/>
    <cellStyle name="Note 2 2 9 3" xfId="21967"/>
    <cellStyle name="Note 2 2 9 4" xfId="21792"/>
    <cellStyle name="Note 2 2 9 5" xfId="22858"/>
    <cellStyle name="Note 2 2 9 6" xfId="22141"/>
    <cellStyle name="Note 2 20" xfId="21748"/>
    <cellStyle name="Note 2 21" xfId="22814"/>
    <cellStyle name="Note 2 22" xfId="22098"/>
    <cellStyle name="Note 2 3" xfId="20434"/>
    <cellStyle name="Note 2 3 2" xfId="20435"/>
    <cellStyle name="Note 2 3 2 2" xfId="22576"/>
    <cellStyle name="Note 2 3 2 2 2" xfId="23119"/>
    <cellStyle name="Note 2 3 2 2 3" xfId="23568"/>
    <cellStyle name="Note 2 3 2 2 4" xfId="24188"/>
    <cellStyle name="Note 2 3 2 2 5" xfId="24808"/>
    <cellStyle name="Note 2 3 2 2 6" xfId="25256"/>
    <cellStyle name="Note 2 3 2 3" xfId="21968"/>
    <cellStyle name="Note 2 3 2 4" xfId="21793"/>
    <cellStyle name="Note 2 3 2 5" xfId="22859"/>
    <cellStyle name="Note 2 3 2 6" xfId="22142"/>
    <cellStyle name="Note 2 3 3" xfId="20436"/>
    <cellStyle name="Note 2 3 3 2" xfId="22575"/>
    <cellStyle name="Note 2 3 3 2 2" xfId="23118"/>
    <cellStyle name="Note 2 3 3 2 3" xfId="23567"/>
    <cellStyle name="Note 2 3 3 2 4" xfId="24187"/>
    <cellStyle name="Note 2 3 3 2 5" xfId="24807"/>
    <cellStyle name="Note 2 3 3 2 6" xfId="25255"/>
    <cellStyle name="Note 2 3 3 3" xfId="21969"/>
    <cellStyle name="Note 2 3 3 4" xfId="21794"/>
    <cellStyle name="Note 2 3 3 5" xfId="22860"/>
    <cellStyle name="Note 2 3 3 6" xfId="22143"/>
    <cellStyle name="Note 2 3 4" xfId="20437"/>
    <cellStyle name="Note 2 3 4 2" xfId="22574"/>
    <cellStyle name="Note 2 3 4 2 2" xfId="23117"/>
    <cellStyle name="Note 2 3 4 2 3" xfId="23566"/>
    <cellStyle name="Note 2 3 4 2 4" xfId="24186"/>
    <cellStyle name="Note 2 3 4 2 5" xfId="24806"/>
    <cellStyle name="Note 2 3 4 2 6" xfId="25254"/>
    <cellStyle name="Note 2 3 4 3" xfId="21970"/>
    <cellStyle name="Note 2 3 4 4" xfId="21795"/>
    <cellStyle name="Note 2 3 4 5" xfId="22861"/>
    <cellStyle name="Note 2 3 4 6" xfId="20967"/>
    <cellStyle name="Note 2 3 5" xfId="20438"/>
    <cellStyle name="Note 2 3 5 2" xfId="22573"/>
    <cellStyle name="Note 2 3 5 2 2" xfId="23116"/>
    <cellStyle name="Note 2 3 5 2 3" xfId="23565"/>
    <cellStyle name="Note 2 3 5 2 4" xfId="24185"/>
    <cellStyle name="Note 2 3 5 2 5" xfId="24805"/>
    <cellStyle name="Note 2 3 5 2 6" xfId="25253"/>
    <cellStyle name="Note 2 3 5 3" xfId="21971"/>
    <cellStyle name="Note 2 3 5 4" xfId="21796"/>
    <cellStyle name="Note 2 3 5 5" xfId="22862"/>
    <cellStyle name="Note 2 3 5 6" xfId="22144"/>
    <cellStyle name="Note 2 4" xfId="20439"/>
    <cellStyle name="Note 2 4 2" xfId="20440"/>
    <cellStyle name="Note 2 4 2 2" xfId="20441"/>
    <cellStyle name="Note 2 4 2 2 2" xfId="22572"/>
    <cellStyle name="Note 2 4 2 2 2 2" xfId="23115"/>
    <cellStyle name="Note 2 4 2 2 2 3" xfId="23564"/>
    <cellStyle name="Note 2 4 2 2 2 4" xfId="24184"/>
    <cellStyle name="Note 2 4 2 2 2 5" xfId="24804"/>
    <cellStyle name="Note 2 4 2 2 2 6" xfId="25252"/>
    <cellStyle name="Note 2 4 2 2 3" xfId="21972"/>
    <cellStyle name="Note 2 4 2 2 4" xfId="21797"/>
    <cellStyle name="Note 2 4 2 2 5" xfId="22863"/>
    <cellStyle name="Note 2 4 2 2 6" xfId="22145"/>
    <cellStyle name="Note 2 4 3" xfId="20442"/>
    <cellStyle name="Note 2 4 3 2" xfId="20443"/>
    <cellStyle name="Note 2 4 3 2 2" xfId="22571"/>
    <cellStyle name="Note 2 4 3 2 2 2" xfId="23114"/>
    <cellStyle name="Note 2 4 3 2 2 3" xfId="23563"/>
    <cellStyle name="Note 2 4 3 2 2 4" xfId="24183"/>
    <cellStyle name="Note 2 4 3 2 2 5" xfId="24803"/>
    <cellStyle name="Note 2 4 3 2 2 6" xfId="25251"/>
    <cellStyle name="Note 2 4 3 2 3" xfId="21973"/>
    <cellStyle name="Note 2 4 3 2 4" xfId="21798"/>
    <cellStyle name="Note 2 4 3 2 5" xfId="22864"/>
    <cellStyle name="Note 2 4 3 2 6" xfId="22146"/>
    <cellStyle name="Note 2 4 4" xfId="20444"/>
    <cellStyle name="Note 2 4 4 2" xfId="20445"/>
    <cellStyle name="Note 2 4 4 2 2" xfId="22570"/>
    <cellStyle name="Note 2 4 4 2 2 2" xfId="23113"/>
    <cellStyle name="Note 2 4 4 2 2 3" xfId="23562"/>
    <cellStyle name="Note 2 4 4 2 2 4" xfId="24182"/>
    <cellStyle name="Note 2 4 4 2 2 5" xfId="24802"/>
    <cellStyle name="Note 2 4 4 2 2 6" xfId="25250"/>
    <cellStyle name="Note 2 4 4 2 3" xfId="21974"/>
    <cellStyle name="Note 2 4 4 2 4" xfId="21799"/>
    <cellStyle name="Note 2 4 4 2 5" xfId="22865"/>
    <cellStyle name="Note 2 4 4 2 6" xfId="22147"/>
    <cellStyle name="Note 2 4 5" xfId="20446"/>
    <cellStyle name="Note 2 4 6" xfId="20447"/>
    <cellStyle name="Note 2 4 7" xfId="20448"/>
    <cellStyle name="Note 2 4 7 2" xfId="22569"/>
    <cellStyle name="Note 2 4 7 2 2" xfId="23112"/>
    <cellStyle name="Note 2 4 7 2 3" xfId="23561"/>
    <cellStyle name="Note 2 4 7 2 4" xfId="24181"/>
    <cellStyle name="Note 2 4 7 2 5" xfId="24801"/>
    <cellStyle name="Note 2 4 7 2 6" xfId="25249"/>
    <cellStyle name="Note 2 4 7 3" xfId="21975"/>
    <cellStyle name="Note 2 4 7 4" xfId="21800"/>
    <cellStyle name="Note 2 4 7 5" xfId="22866"/>
    <cellStyle name="Note 2 4 7 6" xfId="22150"/>
    <cellStyle name="Note 2 5" xfId="20449"/>
    <cellStyle name="Note 2 5 2" xfId="20450"/>
    <cellStyle name="Note 2 5 2 2" xfId="20451"/>
    <cellStyle name="Note 2 5 2 2 2" xfId="22568"/>
    <cellStyle name="Note 2 5 2 2 2 2" xfId="23111"/>
    <cellStyle name="Note 2 5 2 2 2 3" xfId="23560"/>
    <cellStyle name="Note 2 5 2 2 2 4" xfId="24180"/>
    <cellStyle name="Note 2 5 2 2 2 5" xfId="24800"/>
    <cellStyle name="Note 2 5 2 2 2 6" xfId="25248"/>
    <cellStyle name="Note 2 5 2 2 3" xfId="21976"/>
    <cellStyle name="Note 2 5 2 2 4" xfId="21801"/>
    <cellStyle name="Note 2 5 2 2 5" xfId="22867"/>
    <cellStyle name="Note 2 5 2 2 6" xfId="22151"/>
    <cellStyle name="Note 2 5 3" xfId="20452"/>
    <cellStyle name="Note 2 5 3 2" xfId="20453"/>
    <cellStyle name="Note 2 5 3 2 2" xfId="22567"/>
    <cellStyle name="Note 2 5 3 2 2 2" xfId="23110"/>
    <cellStyle name="Note 2 5 3 2 2 3" xfId="23559"/>
    <cellStyle name="Note 2 5 3 2 2 4" xfId="24179"/>
    <cellStyle name="Note 2 5 3 2 2 5" xfId="24799"/>
    <cellStyle name="Note 2 5 3 2 2 6" xfId="25247"/>
    <cellStyle name="Note 2 5 3 2 3" xfId="21977"/>
    <cellStyle name="Note 2 5 3 2 4" xfId="21802"/>
    <cellStyle name="Note 2 5 3 2 5" xfId="22868"/>
    <cellStyle name="Note 2 5 3 2 6" xfId="22152"/>
    <cellStyle name="Note 2 5 4" xfId="20454"/>
    <cellStyle name="Note 2 5 4 2" xfId="20455"/>
    <cellStyle name="Note 2 5 4 2 2" xfId="22566"/>
    <cellStyle name="Note 2 5 4 2 2 2" xfId="23109"/>
    <cellStyle name="Note 2 5 4 2 2 3" xfId="23558"/>
    <cellStyle name="Note 2 5 4 2 2 4" xfId="24178"/>
    <cellStyle name="Note 2 5 4 2 2 5" xfId="24798"/>
    <cellStyle name="Note 2 5 4 2 2 6" xfId="25246"/>
    <cellStyle name="Note 2 5 4 2 3" xfId="21978"/>
    <cellStyle name="Note 2 5 4 2 4" xfId="21803"/>
    <cellStyle name="Note 2 5 4 2 5" xfId="22869"/>
    <cellStyle name="Note 2 5 4 2 6" xfId="22153"/>
    <cellStyle name="Note 2 5 5" xfId="20456"/>
    <cellStyle name="Note 2 5 6" xfId="20457"/>
    <cellStyle name="Note 2 5 7" xfId="20458"/>
    <cellStyle name="Note 2 5 7 2" xfId="22565"/>
    <cellStyle name="Note 2 5 7 2 2" xfId="23108"/>
    <cellStyle name="Note 2 5 7 2 3" xfId="23557"/>
    <cellStyle name="Note 2 5 7 2 4" xfId="24177"/>
    <cellStyle name="Note 2 5 7 2 5" xfId="24797"/>
    <cellStyle name="Note 2 5 7 2 6" xfId="25245"/>
    <cellStyle name="Note 2 5 7 3" xfId="21979"/>
    <cellStyle name="Note 2 5 7 4" xfId="21804"/>
    <cellStyle name="Note 2 5 7 5" xfId="22870"/>
    <cellStyle name="Note 2 5 7 6" xfId="22154"/>
    <cellStyle name="Note 2 6" xfId="20459"/>
    <cellStyle name="Note 2 6 2" xfId="20460"/>
    <cellStyle name="Note 2 6 2 2" xfId="20461"/>
    <cellStyle name="Note 2 6 2 2 2" xfId="22564"/>
    <cellStyle name="Note 2 6 2 2 2 2" xfId="23107"/>
    <cellStyle name="Note 2 6 2 2 2 3" xfId="23556"/>
    <cellStyle name="Note 2 6 2 2 2 4" xfId="24176"/>
    <cellStyle name="Note 2 6 2 2 2 5" xfId="24796"/>
    <cellStyle name="Note 2 6 2 2 2 6" xfId="25244"/>
    <cellStyle name="Note 2 6 2 2 3" xfId="21980"/>
    <cellStyle name="Note 2 6 2 2 4" xfId="21805"/>
    <cellStyle name="Note 2 6 2 2 5" xfId="22871"/>
    <cellStyle name="Note 2 6 2 2 6" xfId="22155"/>
    <cellStyle name="Note 2 6 3" xfId="20462"/>
    <cellStyle name="Note 2 6 3 2" xfId="20463"/>
    <cellStyle name="Note 2 6 3 2 2" xfId="22563"/>
    <cellStyle name="Note 2 6 3 2 2 2" xfId="23106"/>
    <cellStyle name="Note 2 6 3 2 2 3" xfId="23555"/>
    <cellStyle name="Note 2 6 3 2 2 4" xfId="24175"/>
    <cellStyle name="Note 2 6 3 2 2 5" xfId="24795"/>
    <cellStyle name="Note 2 6 3 2 2 6" xfId="25243"/>
    <cellStyle name="Note 2 6 3 2 3" xfId="21981"/>
    <cellStyle name="Note 2 6 3 2 4" xfId="21806"/>
    <cellStyle name="Note 2 6 3 2 5" xfId="22872"/>
    <cellStyle name="Note 2 6 3 2 6" xfId="22156"/>
    <cellStyle name="Note 2 6 4" xfId="20464"/>
    <cellStyle name="Note 2 6 4 2" xfId="20465"/>
    <cellStyle name="Note 2 6 4 2 2" xfId="22562"/>
    <cellStyle name="Note 2 6 4 2 2 2" xfId="23105"/>
    <cellStyle name="Note 2 6 4 2 2 3" xfId="23554"/>
    <cellStyle name="Note 2 6 4 2 2 4" xfId="24174"/>
    <cellStyle name="Note 2 6 4 2 2 5" xfId="24794"/>
    <cellStyle name="Note 2 6 4 2 2 6" xfId="25242"/>
    <cellStyle name="Note 2 6 4 2 3" xfId="21982"/>
    <cellStyle name="Note 2 6 4 2 4" xfId="21807"/>
    <cellStyle name="Note 2 6 4 2 5" xfId="22873"/>
    <cellStyle name="Note 2 6 4 2 6" xfId="22157"/>
    <cellStyle name="Note 2 6 5" xfId="20466"/>
    <cellStyle name="Note 2 6 6" xfId="20467"/>
    <cellStyle name="Note 2 6 7" xfId="20468"/>
    <cellStyle name="Note 2 6 7 2" xfId="22561"/>
    <cellStyle name="Note 2 6 7 2 2" xfId="23104"/>
    <cellStyle name="Note 2 6 7 2 3" xfId="23553"/>
    <cellStyle name="Note 2 6 7 2 4" xfId="24173"/>
    <cellStyle name="Note 2 6 7 2 5" xfId="24793"/>
    <cellStyle name="Note 2 6 7 2 6" xfId="25241"/>
    <cellStyle name="Note 2 6 7 3" xfId="21983"/>
    <cellStyle name="Note 2 6 7 4" xfId="21808"/>
    <cellStyle name="Note 2 6 7 5" xfId="22874"/>
    <cellStyle name="Note 2 6 7 6" xfId="22158"/>
    <cellStyle name="Note 2 7" xfId="20469"/>
    <cellStyle name="Note 2 7 2" xfId="20470"/>
    <cellStyle name="Note 2 7 2 2" xfId="20471"/>
    <cellStyle name="Note 2 7 2 2 2" xfId="22560"/>
    <cellStyle name="Note 2 7 2 2 2 2" xfId="23103"/>
    <cellStyle name="Note 2 7 2 2 2 3" xfId="23552"/>
    <cellStyle name="Note 2 7 2 2 2 4" xfId="24172"/>
    <cellStyle name="Note 2 7 2 2 2 5" xfId="24792"/>
    <cellStyle name="Note 2 7 2 2 2 6" xfId="25240"/>
    <cellStyle name="Note 2 7 2 2 3" xfId="21984"/>
    <cellStyle name="Note 2 7 2 2 4" xfId="21809"/>
    <cellStyle name="Note 2 7 2 2 5" xfId="22875"/>
    <cellStyle name="Note 2 7 2 2 6" xfId="22159"/>
    <cellStyle name="Note 2 7 3" xfId="20472"/>
    <cellStyle name="Note 2 7 3 2" xfId="20473"/>
    <cellStyle name="Note 2 7 3 2 2" xfId="22559"/>
    <cellStyle name="Note 2 7 3 2 2 2" xfId="23102"/>
    <cellStyle name="Note 2 7 3 2 2 3" xfId="23551"/>
    <cellStyle name="Note 2 7 3 2 2 4" xfId="24171"/>
    <cellStyle name="Note 2 7 3 2 2 5" xfId="24791"/>
    <cellStyle name="Note 2 7 3 2 2 6" xfId="25239"/>
    <cellStyle name="Note 2 7 3 2 3" xfId="21985"/>
    <cellStyle name="Note 2 7 3 2 4" xfId="21810"/>
    <cellStyle name="Note 2 7 3 2 5" xfId="22876"/>
    <cellStyle name="Note 2 7 3 2 6" xfId="22160"/>
    <cellStyle name="Note 2 7 4" xfId="20474"/>
    <cellStyle name="Note 2 7 4 2" xfId="20475"/>
    <cellStyle name="Note 2 7 4 2 2" xfId="22558"/>
    <cellStyle name="Note 2 7 4 2 2 2" xfId="23101"/>
    <cellStyle name="Note 2 7 4 2 2 3" xfId="23550"/>
    <cellStyle name="Note 2 7 4 2 2 4" xfId="24170"/>
    <cellStyle name="Note 2 7 4 2 2 5" xfId="24790"/>
    <cellStyle name="Note 2 7 4 2 2 6" xfId="25238"/>
    <cellStyle name="Note 2 7 4 2 3" xfId="21986"/>
    <cellStyle name="Note 2 7 4 2 4" xfId="21811"/>
    <cellStyle name="Note 2 7 4 2 5" xfId="22877"/>
    <cellStyle name="Note 2 7 4 2 6" xfId="22161"/>
    <cellStyle name="Note 2 7 5" xfId="20476"/>
    <cellStyle name="Note 2 7 6" xfId="20477"/>
    <cellStyle name="Note 2 7 7" xfId="20478"/>
    <cellStyle name="Note 2 7 7 2" xfId="22557"/>
    <cellStyle name="Note 2 7 7 2 2" xfId="23100"/>
    <cellStyle name="Note 2 7 7 2 3" xfId="23549"/>
    <cellStyle name="Note 2 7 7 2 4" xfId="24169"/>
    <cellStyle name="Note 2 7 7 2 5" xfId="24789"/>
    <cellStyle name="Note 2 7 7 2 6" xfId="25237"/>
    <cellStyle name="Note 2 7 7 3" xfId="21987"/>
    <cellStyle name="Note 2 7 7 4" xfId="21812"/>
    <cellStyle name="Note 2 7 7 5" xfId="22878"/>
    <cellStyle name="Note 2 7 7 6" xfId="22162"/>
    <cellStyle name="Note 2 8" xfId="20479"/>
    <cellStyle name="Note 2 8 2" xfId="20480"/>
    <cellStyle name="Note 2 8 2 2" xfId="22556"/>
    <cellStyle name="Note 2 8 2 2 2" xfId="23099"/>
    <cellStyle name="Note 2 8 2 2 3" xfId="23548"/>
    <cellStyle name="Note 2 8 2 2 4" xfId="24168"/>
    <cellStyle name="Note 2 8 2 2 5" xfId="24788"/>
    <cellStyle name="Note 2 8 2 2 6" xfId="25236"/>
    <cellStyle name="Note 2 8 2 3" xfId="21988"/>
    <cellStyle name="Note 2 8 2 4" xfId="21813"/>
    <cellStyle name="Note 2 8 2 5" xfId="22879"/>
    <cellStyle name="Note 2 8 2 6" xfId="22163"/>
    <cellStyle name="Note 2 8 3" xfId="20481"/>
    <cellStyle name="Note 2 8 3 2" xfId="22555"/>
    <cellStyle name="Note 2 8 3 2 2" xfId="23098"/>
    <cellStyle name="Note 2 8 3 2 3" xfId="23547"/>
    <cellStyle name="Note 2 8 3 2 4" xfId="24167"/>
    <cellStyle name="Note 2 8 3 2 5" xfId="24787"/>
    <cellStyle name="Note 2 8 3 2 6" xfId="25235"/>
    <cellStyle name="Note 2 8 3 3" xfId="21989"/>
    <cellStyle name="Note 2 8 3 4" xfId="21814"/>
    <cellStyle name="Note 2 8 3 5" xfId="22880"/>
    <cellStyle name="Note 2 8 3 6" xfId="22164"/>
    <cellStyle name="Note 2 8 4" xfId="20482"/>
    <cellStyle name="Note 2 8 4 2" xfId="22554"/>
    <cellStyle name="Note 2 8 4 2 2" xfId="23097"/>
    <cellStyle name="Note 2 8 4 2 3" xfId="23546"/>
    <cellStyle name="Note 2 8 4 2 4" xfId="24166"/>
    <cellStyle name="Note 2 8 4 2 5" xfId="24786"/>
    <cellStyle name="Note 2 8 4 2 6" xfId="25234"/>
    <cellStyle name="Note 2 8 4 3" xfId="21990"/>
    <cellStyle name="Note 2 8 4 4" xfId="21815"/>
    <cellStyle name="Note 2 8 4 5" xfId="22881"/>
    <cellStyle name="Note 2 8 4 6" xfId="22166"/>
    <cellStyle name="Note 2 8 5" xfId="20483"/>
    <cellStyle name="Note 2 8 5 2" xfId="22553"/>
    <cellStyle name="Note 2 8 5 2 2" xfId="23096"/>
    <cellStyle name="Note 2 8 5 2 3" xfId="23545"/>
    <cellStyle name="Note 2 8 5 2 4" xfId="24165"/>
    <cellStyle name="Note 2 8 5 2 5" xfId="24785"/>
    <cellStyle name="Note 2 8 5 2 6" xfId="25233"/>
    <cellStyle name="Note 2 8 5 3" xfId="21991"/>
    <cellStyle name="Note 2 8 5 4" xfId="21816"/>
    <cellStyle name="Note 2 8 5 5" xfId="22882"/>
    <cellStyle name="Note 2 8 5 6" xfId="22209"/>
    <cellStyle name="Note 2 9" xfId="20484"/>
    <cellStyle name="Note 2 9 2" xfId="20485"/>
    <cellStyle name="Note 2 9 2 2" xfId="22552"/>
    <cellStyle name="Note 2 9 2 2 2" xfId="23095"/>
    <cellStyle name="Note 2 9 2 2 3" xfId="23544"/>
    <cellStyle name="Note 2 9 2 2 4" xfId="24164"/>
    <cellStyle name="Note 2 9 2 2 5" xfId="24784"/>
    <cellStyle name="Note 2 9 2 2 6" xfId="25232"/>
    <cellStyle name="Note 2 9 2 3" xfId="21992"/>
    <cellStyle name="Note 2 9 2 4" xfId="21817"/>
    <cellStyle name="Note 2 9 2 5" xfId="22883"/>
    <cellStyle name="Note 2 9 2 6" xfId="22220"/>
    <cellStyle name="Note 2 9 3" xfId="20486"/>
    <cellStyle name="Note 2 9 3 2" xfId="22551"/>
    <cellStyle name="Note 2 9 3 2 2" xfId="23094"/>
    <cellStyle name="Note 2 9 3 2 3" xfId="23543"/>
    <cellStyle name="Note 2 9 3 2 4" xfId="24163"/>
    <cellStyle name="Note 2 9 3 2 5" xfId="24783"/>
    <cellStyle name="Note 2 9 3 2 6" xfId="25231"/>
    <cellStyle name="Note 2 9 3 3" xfId="21993"/>
    <cellStyle name="Note 2 9 3 4" xfId="21818"/>
    <cellStyle name="Note 2 9 3 5" xfId="22884"/>
    <cellStyle name="Note 2 9 3 6" xfId="22225"/>
    <cellStyle name="Note 2 9 4" xfId="20487"/>
    <cellStyle name="Note 2 9 4 2" xfId="22550"/>
    <cellStyle name="Note 2 9 4 2 2" xfId="23093"/>
    <cellStyle name="Note 2 9 4 2 3" xfId="23542"/>
    <cellStyle name="Note 2 9 4 2 4" xfId="24162"/>
    <cellStyle name="Note 2 9 4 2 5" xfId="24782"/>
    <cellStyle name="Note 2 9 4 2 6" xfId="25230"/>
    <cellStyle name="Note 2 9 4 3" xfId="21994"/>
    <cellStyle name="Note 2 9 4 4" xfId="21819"/>
    <cellStyle name="Note 2 9 4 5" xfId="22885"/>
    <cellStyle name="Note 2 9 4 6" xfId="22230"/>
    <cellStyle name="Note 2 9 5" xfId="20488"/>
    <cellStyle name="Note 2 9 5 2" xfId="22549"/>
    <cellStyle name="Note 2 9 5 2 2" xfId="23092"/>
    <cellStyle name="Note 2 9 5 2 3" xfId="23541"/>
    <cellStyle name="Note 2 9 5 2 4" xfId="24161"/>
    <cellStyle name="Note 2 9 5 2 5" xfId="24781"/>
    <cellStyle name="Note 2 9 5 2 6" xfId="25229"/>
    <cellStyle name="Note 2 9 5 3" xfId="21995"/>
    <cellStyle name="Note 2 9 5 4" xfId="21820"/>
    <cellStyle name="Note 2 9 5 5" xfId="22886"/>
    <cellStyle name="Note 2 9 5 6" xfId="22235"/>
    <cellStyle name="Note 3 2" xfId="20489"/>
    <cellStyle name="Note 3 2 2" xfId="20490"/>
    <cellStyle name="Note 3 2 2 2" xfId="22547"/>
    <cellStyle name="Note 3 2 2 2 2" xfId="23090"/>
    <cellStyle name="Note 3 2 2 2 3" xfId="23539"/>
    <cellStyle name="Note 3 2 2 2 4" xfId="24159"/>
    <cellStyle name="Note 3 2 2 2 5" xfId="24779"/>
    <cellStyle name="Note 3 2 2 2 6" xfId="25227"/>
    <cellStyle name="Note 3 2 2 3" xfId="21997"/>
    <cellStyle name="Note 3 2 2 4" xfId="21822"/>
    <cellStyle name="Note 3 2 2 5" xfId="22888"/>
    <cellStyle name="Note 3 2 2 6" xfId="22325"/>
    <cellStyle name="Note 3 2 3" xfId="20491"/>
    <cellStyle name="Note 3 2 4" xfId="22548"/>
    <cellStyle name="Note 3 2 4 2" xfId="23091"/>
    <cellStyle name="Note 3 2 4 3" xfId="23540"/>
    <cellStyle name="Note 3 2 4 4" xfId="24160"/>
    <cellStyle name="Note 3 2 4 5" xfId="24780"/>
    <cellStyle name="Note 3 2 4 6" xfId="25228"/>
    <cellStyle name="Note 3 2 5" xfId="21996"/>
    <cellStyle name="Note 3 2 6" xfId="21821"/>
    <cellStyle name="Note 3 2 7" xfId="22887"/>
    <cellStyle name="Note 3 2 8" xfId="22240"/>
    <cellStyle name="Note 3 3" xfId="20492"/>
    <cellStyle name="Note 3 3 2" xfId="20493"/>
    <cellStyle name="Note 3 3 3" xfId="22546"/>
    <cellStyle name="Note 3 3 3 2" xfId="23089"/>
    <cellStyle name="Note 3 3 3 3" xfId="23538"/>
    <cellStyle name="Note 3 3 3 4" xfId="24158"/>
    <cellStyle name="Note 3 3 3 5" xfId="24778"/>
    <cellStyle name="Note 3 3 3 6" xfId="25226"/>
    <cellStyle name="Note 3 3 4" xfId="21998"/>
    <cellStyle name="Note 3 3 5" xfId="21823"/>
    <cellStyle name="Note 3 3 6" xfId="22889"/>
    <cellStyle name="Note 3 3 7" xfId="22343"/>
    <cellStyle name="Note 3 4" xfId="20494"/>
    <cellStyle name="Note 3 4 2" xfId="22545"/>
    <cellStyle name="Note 3 4 2 2" xfId="23088"/>
    <cellStyle name="Note 3 4 2 3" xfId="23537"/>
    <cellStyle name="Note 3 4 2 4" xfId="24157"/>
    <cellStyle name="Note 3 4 2 5" xfId="24777"/>
    <cellStyle name="Note 3 4 2 6" xfId="25225"/>
    <cellStyle name="Note 3 4 3" xfId="21999"/>
    <cellStyle name="Note 3 4 4" xfId="21824"/>
    <cellStyle name="Note 3 4 5" xfId="22890"/>
    <cellStyle name="Note 3 4 6" xfId="22344"/>
    <cellStyle name="Note 3 5" xfId="20495"/>
    <cellStyle name="Note 4 2" xfId="20496"/>
    <cellStyle name="Note 4 2 2" xfId="20497"/>
    <cellStyle name="Note 4 2 2 2" xfId="22543"/>
    <cellStyle name="Note 4 2 2 2 2" xfId="23086"/>
    <cellStyle name="Note 4 2 2 2 3" xfId="23535"/>
    <cellStyle name="Note 4 2 2 2 4" xfId="24155"/>
    <cellStyle name="Note 4 2 2 2 5" xfId="24775"/>
    <cellStyle name="Note 4 2 2 2 6" xfId="25223"/>
    <cellStyle name="Note 4 2 2 3" xfId="22001"/>
    <cellStyle name="Note 4 2 2 4" xfId="21826"/>
    <cellStyle name="Note 4 2 2 5" xfId="22892"/>
    <cellStyle name="Note 4 2 2 6" xfId="22346"/>
    <cellStyle name="Note 4 2 3" xfId="20498"/>
    <cellStyle name="Note 4 2 4" xfId="22544"/>
    <cellStyle name="Note 4 2 4 2" xfId="23087"/>
    <cellStyle name="Note 4 2 4 3" xfId="23536"/>
    <cellStyle name="Note 4 2 4 4" xfId="24156"/>
    <cellStyle name="Note 4 2 4 5" xfId="24776"/>
    <cellStyle name="Note 4 2 4 6" xfId="25224"/>
    <cellStyle name="Note 4 2 5" xfId="22000"/>
    <cellStyle name="Note 4 2 6" xfId="21825"/>
    <cellStyle name="Note 4 2 7" xfId="22891"/>
    <cellStyle name="Note 4 2 8" xfId="22345"/>
    <cellStyle name="Note 4 3" xfId="20499"/>
    <cellStyle name="Note 4 4" xfId="20500"/>
    <cellStyle name="Note 4 4 2" xfId="22542"/>
    <cellStyle name="Note 4 4 2 2" xfId="23085"/>
    <cellStyle name="Note 4 4 2 3" xfId="23534"/>
    <cellStyle name="Note 4 4 2 4" xfId="24154"/>
    <cellStyle name="Note 4 4 2 5" xfId="24774"/>
    <cellStyle name="Note 4 4 2 6" xfId="25222"/>
    <cellStyle name="Note 4 4 3" xfId="22002"/>
    <cellStyle name="Note 4 4 4" xfId="21827"/>
    <cellStyle name="Note 4 4 5" xfId="22893"/>
    <cellStyle name="Note 4 4 6" xfId="22347"/>
    <cellStyle name="Note 4 5" xfId="20501"/>
    <cellStyle name="Note 5" xfId="20502"/>
    <cellStyle name="Note 5 10" xfId="22348"/>
    <cellStyle name="Note 5 2" xfId="20503"/>
    <cellStyle name="Note 5 2 2" xfId="20504"/>
    <cellStyle name="Note 5 2 3" xfId="22540"/>
    <cellStyle name="Note 5 2 3 2" xfId="23083"/>
    <cellStyle name="Note 5 2 3 3" xfId="23532"/>
    <cellStyle name="Note 5 2 3 4" xfId="24152"/>
    <cellStyle name="Note 5 2 3 5" xfId="24772"/>
    <cellStyle name="Note 5 2 3 6" xfId="25220"/>
    <cellStyle name="Note 5 2 4" xfId="22004"/>
    <cellStyle name="Note 5 2 5" xfId="21829"/>
    <cellStyle name="Note 5 2 6" xfId="22895"/>
    <cellStyle name="Note 5 2 7" xfId="22349"/>
    <cellStyle name="Note 5 3" xfId="20505"/>
    <cellStyle name="Note 5 3 2" xfId="20506"/>
    <cellStyle name="Note 5 3 3" xfId="22539"/>
    <cellStyle name="Note 5 3 3 2" xfId="23082"/>
    <cellStyle name="Note 5 3 3 3" xfId="23531"/>
    <cellStyle name="Note 5 3 3 4" xfId="24151"/>
    <cellStyle name="Note 5 3 3 5" xfId="24771"/>
    <cellStyle name="Note 5 3 3 6" xfId="25219"/>
    <cellStyle name="Note 5 3 4" xfId="22005"/>
    <cellStyle name="Note 5 3 5" xfId="21830"/>
    <cellStyle name="Note 5 3 6" xfId="22896"/>
    <cellStyle name="Note 5 3 7" xfId="22350"/>
    <cellStyle name="Note 5 4" xfId="20507"/>
    <cellStyle name="Note 5 4 2" xfId="22538"/>
    <cellStyle name="Note 5 4 2 2" xfId="23081"/>
    <cellStyle name="Note 5 4 2 3" xfId="23530"/>
    <cellStyle name="Note 5 4 2 4" xfId="24150"/>
    <cellStyle name="Note 5 4 2 5" xfId="24770"/>
    <cellStyle name="Note 5 4 2 6" xfId="25218"/>
    <cellStyle name="Note 5 4 3" xfId="22006"/>
    <cellStyle name="Note 5 4 4" xfId="21831"/>
    <cellStyle name="Note 5 4 5" xfId="22897"/>
    <cellStyle name="Note 5 4 6" xfId="22351"/>
    <cellStyle name="Note 5 5" xfId="20508"/>
    <cellStyle name="Note 5 6" xfId="22541"/>
    <cellStyle name="Note 5 6 2" xfId="23084"/>
    <cellStyle name="Note 5 6 3" xfId="23533"/>
    <cellStyle name="Note 5 6 4" xfId="24153"/>
    <cellStyle name="Note 5 6 5" xfId="24773"/>
    <cellStyle name="Note 5 6 6" xfId="25221"/>
    <cellStyle name="Note 5 7" xfId="22003"/>
    <cellStyle name="Note 5 8" xfId="21828"/>
    <cellStyle name="Note 5 9" xfId="22894"/>
    <cellStyle name="Note 6" xfId="20509"/>
    <cellStyle name="Note 6 2" xfId="20510"/>
    <cellStyle name="Note 6 2 2" xfId="20511"/>
    <cellStyle name="Note 6 2 3" xfId="22536"/>
    <cellStyle name="Note 6 2 3 2" xfId="23079"/>
    <cellStyle name="Note 6 2 3 3" xfId="23528"/>
    <cellStyle name="Note 6 2 3 4" xfId="24148"/>
    <cellStyle name="Note 6 2 3 5" xfId="24768"/>
    <cellStyle name="Note 6 2 3 6" xfId="25216"/>
    <cellStyle name="Note 6 2 4" xfId="22008"/>
    <cellStyle name="Note 6 2 5" xfId="21833"/>
    <cellStyle name="Note 6 2 6" xfId="22899"/>
    <cellStyle name="Note 6 2 7" xfId="22353"/>
    <cellStyle name="Note 6 3" xfId="20512"/>
    <cellStyle name="Note 6 4" xfId="20513"/>
    <cellStyle name="Note 6 5" xfId="22537"/>
    <cellStyle name="Note 6 5 2" xfId="23080"/>
    <cellStyle name="Note 6 5 3" xfId="23529"/>
    <cellStyle name="Note 6 5 4" xfId="24149"/>
    <cellStyle name="Note 6 5 5" xfId="24769"/>
    <cellStyle name="Note 6 5 6" xfId="25217"/>
    <cellStyle name="Note 6 6" xfId="22007"/>
    <cellStyle name="Note 6 7" xfId="21832"/>
    <cellStyle name="Note 6 8" xfId="22898"/>
    <cellStyle name="Note 6 9" xfId="22352"/>
    <cellStyle name="Note 7" xfId="20514"/>
    <cellStyle name="Note 7 2" xfId="22535"/>
    <cellStyle name="Note 7 2 2" xfId="23078"/>
    <cellStyle name="Note 7 2 3" xfId="23527"/>
    <cellStyle name="Note 7 2 4" xfId="24147"/>
    <cellStyle name="Note 7 2 5" xfId="24767"/>
    <cellStyle name="Note 7 2 6" xfId="25215"/>
    <cellStyle name="Note 7 3" xfId="22009"/>
    <cellStyle name="Note 7 4" xfId="21834"/>
    <cellStyle name="Note 7 5" xfId="22900"/>
    <cellStyle name="Note 7 6" xfId="22354"/>
    <cellStyle name="Note 8" xfId="20515"/>
    <cellStyle name="Note 8 2" xfId="20516"/>
    <cellStyle name="Note 8 2 2" xfId="22533"/>
    <cellStyle name="Note 8 2 2 2" xfId="23076"/>
    <cellStyle name="Note 8 2 2 3" xfId="23525"/>
    <cellStyle name="Note 8 2 2 4" xfId="24145"/>
    <cellStyle name="Note 8 2 2 5" xfId="24765"/>
    <cellStyle name="Note 8 2 2 6" xfId="25213"/>
    <cellStyle name="Note 8 2 3" xfId="22011"/>
    <cellStyle name="Note 8 2 4" xfId="21836"/>
    <cellStyle name="Note 8 2 5" xfId="23801"/>
    <cellStyle name="Note 8 2 6" xfId="24421"/>
    <cellStyle name="Note 8 3" xfId="22534"/>
    <cellStyle name="Note 8 3 2" xfId="23077"/>
    <cellStyle name="Note 8 3 3" xfId="23526"/>
    <cellStyle name="Note 8 3 4" xfId="24146"/>
    <cellStyle name="Note 8 3 5" xfId="24766"/>
    <cellStyle name="Note 8 3 6" xfId="25214"/>
    <cellStyle name="Note 8 4" xfId="22010"/>
    <cellStyle name="Note 8 5" xfId="21835"/>
    <cellStyle name="Note 8 6" xfId="22901"/>
    <cellStyle name="Note 8 7" xfId="22355"/>
    <cellStyle name="Note 9" xfId="20517"/>
    <cellStyle name="Note 9 2" xfId="22532"/>
    <cellStyle name="Note 9 2 2" xfId="23075"/>
    <cellStyle name="Note 9 2 3" xfId="23524"/>
    <cellStyle name="Note 9 2 4" xfId="24144"/>
    <cellStyle name="Note 9 2 5" xfId="24764"/>
    <cellStyle name="Note 9 2 6" xfId="25212"/>
    <cellStyle name="Note 9 3" xfId="22012"/>
    <cellStyle name="Note 9 4" xfId="21837"/>
    <cellStyle name="Note 9 5" xfId="22902"/>
    <cellStyle name="Note 9 6" xfId="22356"/>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2531"/>
    <cellStyle name="optionalExposure 2 2" xfId="23074"/>
    <cellStyle name="optionalExposure 2 3" xfId="23523"/>
    <cellStyle name="optionalExposure 2 4" xfId="24143"/>
    <cellStyle name="optionalExposure 2 5" xfId="24763"/>
    <cellStyle name="optionalExposure 3" xfId="22013"/>
    <cellStyle name="optionalExposure 4" xfId="22811"/>
    <cellStyle name="optionalExposure 5" xfId="21838"/>
    <cellStyle name="optionalExposure 6" xfId="23802"/>
    <cellStyle name="optionalExposure 7" xfId="24422"/>
    <cellStyle name="optionalExposure 8" xfId="25041"/>
    <cellStyle name="OptionHeading" xfId="20525"/>
    <cellStyle name="OptionHeading 2" xfId="20526"/>
    <cellStyle name="OptionHeading 3" xfId="20527"/>
    <cellStyle name="Output 2" xfId="20528"/>
    <cellStyle name="Output 2 10" xfId="20529"/>
    <cellStyle name="Output 2 10 2" xfId="20530"/>
    <cellStyle name="Output 2 10 2 2" xfId="22529"/>
    <cellStyle name="Output 2 10 2 2 2" xfId="23072"/>
    <cellStyle name="Output 2 10 2 2 3" xfId="23521"/>
    <cellStyle name="Output 2 10 2 2 4" xfId="24141"/>
    <cellStyle name="Output 2 10 2 2 5" xfId="24761"/>
    <cellStyle name="Output 2 10 2 2 6" xfId="25210"/>
    <cellStyle name="Output 2 10 2 3" xfId="22015"/>
    <cellStyle name="Output 2 10 2 4" xfId="21840"/>
    <cellStyle name="Output 2 10 2 5" xfId="23804"/>
    <cellStyle name="Output 2 10 2 6" xfId="24424"/>
    <cellStyle name="Output 2 10 3" xfId="20531"/>
    <cellStyle name="Output 2 10 3 2" xfId="22528"/>
    <cellStyle name="Output 2 10 3 2 2" xfId="23071"/>
    <cellStyle name="Output 2 10 3 2 3" xfId="23520"/>
    <cellStyle name="Output 2 10 3 2 4" xfId="24140"/>
    <cellStyle name="Output 2 10 3 2 5" xfId="24760"/>
    <cellStyle name="Output 2 10 3 2 6" xfId="25209"/>
    <cellStyle name="Output 2 10 3 3" xfId="22016"/>
    <cellStyle name="Output 2 10 3 4" xfId="21841"/>
    <cellStyle name="Output 2 10 3 5" xfId="23805"/>
    <cellStyle name="Output 2 10 3 6" xfId="24425"/>
    <cellStyle name="Output 2 10 4" xfId="20532"/>
    <cellStyle name="Output 2 10 4 2" xfId="22527"/>
    <cellStyle name="Output 2 10 4 2 2" xfId="23070"/>
    <cellStyle name="Output 2 10 4 2 3" xfId="23519"/>
    <cellStyle name="Output 2 10 4 2 4" xfId="24139"/>
    <cellStyle name="Output 2 10 4 2 5" xfId="24759"/>
    <cellStyle name="Output 2 10 4 2 6" xfId="25208"/>
    <cellStyle name="Output 2 10 4 3" xfId="22017"/>
    <cellStyle name="Output 2 10 4 4" xfId="21842"/>
    <cellStyle name="Output 2 10 4 5" xfId="23806"/>
    <cellStyle name="Output 2 10 4 6" xfId="24426"/>
    <cellStyle name="Output 2 10 5" xfId="20533"/>
    <cellStyle name="Output 2 10 5 2" xfId="22526"/>
    <cellStyle name="Output 2 10 5 2 2" xfId="23069"/>
    <cellStyle name="Output 2 10 5 2 3" xfId="23518"/>
    <cellStyle name="Output 2 10 5 2 4" xfId="24138"/>
    <cellStyle name="Output 2 10 5 2 5" xfId="24758"/>
    <cellStyle name="Output 2 10 5 2 6" xfId="25207"/>
    <cellStyle name="Output 2 10 5 3" xfId="22018"/>
    <cellStyle name="Output 2 10 5 4" xfId="21843"/>
    <cellStyle name="Output 2 10 5 5" xfId="23807"/>
    <cellStyle name="Output 2 10 5 6" xfId="24427"/>
    <cellStyle name="Output 2 11" xfId="20534"/>
    <cellStyle name="Output 2 11 10" xfId="24428"/>
    <cellStyle name="Output 2 11 2" xfId="20535"/>
    <cellStyle name="Output 2 11 2 2" xfId="22524"/>
    <cellStyle name="Output 2 11 2 2 2" xfId="23067"/>
    <cellStyle name="Output 2 11 2 2 3" xfId="23516"/>
    <cellStyle name="Output 2 11 2 2 4" xfId="24136"/>
    <cellStyle name="Output 2 11 2 2 5" xfId="24756"/>
    <cellStyle name="Output 2 11 2 2 6" xfId="25205"/>
    <cellStyle name="Output 2 11 2 3" xfId="22020"/>
    <cellStyle name="Output 2 11 2 4" xfId="21845"/>
    <cellStyle name="Output 2 11 2 5" xfId="23809"/>
    <cellStyle name="Output 2 11 2 6" xfId="24429"/>
    <cellStyle name="Output 2 11 3" xfId="20536"/>
    <cellStyle name="Output 2 11 3 2" xfId="22523"/>
    <cellStyle name="Output 2 11 3 2 2" xfId="23066"/>
    <cellStyle name="Output 2 11 3 2 3" xfId="23515"/>
    <cellStyle name="Output 2 11 3 2 4" xfId="24135"/>
    <cellStyle name="Output 2 11 3 2 5" xfId="24755"/>
    <cellStyle name="Output 2 11 3 2 6" xfId="25204"/>
    <cellStyle name="Output 2 11 3 3" xfId="22021"/>
    <cellStyle name="Output 2 11 3 4" xfId="21846"/>
    <cellStyle name="Output 2 11 3 5" xfId="23810"/>
    <cellStyle name="Output 2 11 3 6" xfId="24430"/>
    <cellStyle name="Output 2 11 4" xfId="20537"/>
    <cellStyle name="Output 2 11 4 2" xfId="22522"/>
    <cellStyle name="Output 2 11 4 2 2" xfId="23065"/>
    <cellStyle name="Output 2 11 4 2 3" xfId="23514"/>
    <cellStyle name="Output 2 11 4 2 4" xfId="24134"/>
    <cellStyle name="Output 2 11 4 2 5" xfId="24754"/>
    <cellStyle name="Output 2 11 4 2 6" xfId="25203"/>
    <cellStyle name="Output 2 11 4 3" xfId="22022"/>
    <cellStyle name="Output 2 11 4 4" xfId="21847"/>
    <cellStyle name="Output 2 11 4 5" xfId="23811"/>
    <cellStyle name="Output 2 11 4 6" xfId="24431"/>
    <cellStyle name="Output 2 11 5" xfId="20538"/>
    <cellStyle name="Output 2 11 5 2" xfId="22521"/>
    <cellStyle name="Output 2 11 5 2 2" xfId="23064"/>
    <cellStyle name="Output 2 11 5 2 3" xfId="23513"/>
    <cellStyle name="Output 2 11 5 2 4" xfId="24133"/>
    <cellStyle name="Output 2 11 5 2 5" xfId="24753"/>
    <cellStyle name="Output 2 11 5 2 6" xfId="25202"/>
    <cellStyle name="Output 2 11 5 3" xfId="22023"/>
    <cellStyle name="Output 2 11 5 4" xfId="21848"/>
    <cellStyle name="Output 2 11 5 5" xfId="23812"/>
    <cellStyle name="Output 2 11 5 6" xfId="24432"/>
    <cellStyle name="Output 2 11 6" xfId="22525"/>
    <cellStyle name="Output 2 11 6 2" xfId="23068"/>
    <cellStyle name="Output 2 11 6 3" xfId="23517"/>
    <cellStyle name="Output 2 11 6 4" xfId="24137"/>
    <cellStyle name="Output 2 11 6 5" xfId="24757"/>
    <cellStyle name="Output 2 11 6 6" xfId="25206"/>
    <cellStyle name="Output 2 11 7" xfId="22019"/>
    <cellStyle name="Output 2 11 8" xfId="21844"/>
    <cellStyle name="Output 2 11 9" xfId="23808"/>
    <cellStyle name="Output 2 12" xfId="20539"/>
    <cellStyle name="Output 2 12 10" xfId="24433"/>
    <cellStyle name="Output 2 12 2" xfId="20540"/>
    <cellStyle name="Output 2 12 2 2" xfId="22519"/>
    <cellStyle name="Output 2 12 2 2 2" xfId="23062"/>
    <cellStyle name="Output 2 12 2 2 3" xfId="23511"/>
    <cellStyle name="Output 2 12 2 2 4" xfId="24131"/>
    <cellStyle name="Output 2 12 2 2 5" xfId="24751"/>
    <cellStyle name="Output 2 12 2 2 6" xfId="25200"/>
    <cellStyle name="Output 2 12 2 3" xfId="22025"/>
    <cellStyle name="Output 2 12 2 4" xfId="21850"/>
    <cellStyle name="Output 2 12 2 5" xfId="23814"/>
    <cellStyle name="Output 2 12 2 6" xfId="24434"/>
    <cellStyle name="Output 2 12 3" xfId="20541"/>
    <cellStyle name="Output 2 12 3 2" xfId="22518"/>
    <cellStyle name="Output 2 12 3 2 2" xfId="23061"/>
    <cellStyle name="Output 2 12 3 2 3" xfId="23510"/>
    <cellStyle name="Output 2 12 3 2 4" xfId="24130"/>
    <cellStyle name="Output 2 12 3 2 5" xfId="24750"/>
    <cellStyle name="Output 2 12 3 2 6" xfId="25199"/>
    <cellStyle name="Output 2 12 3 3" xfId="22026"/>
    <cellStyle name="Output 2 12 3 4" xfId="21851"/>
    <cellStyle name="Output 2 12 3 5" xfId="23815"/>
    <cellStyle name="Output 2 12 3 6" xfId="24435"/>
    <cellStyle name="Output 2 12 4" xfId="20542"/>
    <cellStyle name="Output 2 12 4 2" xfId="22517"/>
    <cellStyle name="Output 2 12 4 2 2" xfId="23060"/>
    <cellStyle name="Output 2 12 4 2 3" xfId="23509"/>
    <cellStyle name="Output 2 12 4 2 4" xfId="24129"/>
    <cellStyle name="Output 2 12 4 2 5" xfId="24749"/>
    <cellStyle name="Output 2 12 4 2 6" xfId="25198"/>
    <cellStyle name="Output 2 12 4 3" xfId="22027"/>
    <cellStyle name="Output 2 12 4 4" xfId="21852"/>
    <cellStyle name="Output 2 12 4 5" xfId="23816"/>
    <cellStyle name="Output 2 12 4 6" xfId="24436"/>
    <cellStyle name="Output 2 12 5" xfId="20543"/>
    <cellStyle name="Output 2 12 5 2" xfId="22516"/>
    <cellStyle name="Output 2 12 5 2 2" xfId="23059"/>
    <cellStyle name="Output 2 12 5 2 3" xfId="23508"/>
    <cellStyle name="Output 2 12 5 2 4" xfId="24128"/>
    <cellStyle name="Output 2 12 5 2 5" xfId="24748"/>
    <cellStyle name="Output 2 12 5 2 6" xfId="25197"/>
    <cellStyle name="Output 2 12 5 3" xfId="22028"/>
    <cellStyle name="Output 2 12 5 4" xfId="21853"/>
    <cellStyle name="Output 2 12 5 5" xfId="23817"/>
    <cellStyle name="Output 2 12 5 6" xfId="24437"/>
    <cellStyle name="Output 2 12 6" xfId="22520"/>
    <cellStyle name="Output 2 12 6 2" xfId="23063"/>
    <cellStyle name="Output 2 12 6 3" xfId="23512"/>
    <cellStyle name="Output 2 12 6 4" xfId="24132"/>
    <cellStyle name="Output 2 12 6 5" xfId="24752"/>
    <cellStyle name="Output 2 12 6 6" xfId="25201"/>
    <cellStyle name="Output 2 12 7" xfId="22024"/>
    <cellStyle name="Output 2 12 8" xfId="21849"/>
    <cellStyle name="Output 2 12 9" xfId="23813"/>
    <cellStyle name="Output 2 13" xfId="20544"/>
    <cellStyle name="Output 2 13 2" xfId="20545"/>
    <cellStyle name="Output 2 13 2 2" xfId="22514"/>
    <cellStyle name="Output 2 13 2 2 2" xfId="23057"/>
    <cellStyle name="Output 2 13 2 2 3" xfId="23506"/>
    <cellStyle name="Output 2 13 2 2 4" xfId="24126"/>
    <cellStyle name="Output 2 13 2 2 5" xfId="24746"/>
    <cellStyle name="Output 2 13 2 2 6" xfId="25195"/>
    <cellStyle name="Output 2 13 2 3" xfId="22030"/>
    <cellStyle name="Output 2 13 2 4" xfId="21855"/>
    <cellStyle name="Output 2 13 2 5" xfId="23819"/>
    <cellStyle name="Output 2 13 2 6" xfId="24439"/>
    <cellStyle name="Output 2 13 3" xfId="20546"/>
    <cellStyle name="Output 2 13 3 2" xfId="22513"/>
    <cellStyle name="Output 2 13 3 2 2" xfId="23056"/>
    <cellStyle name="Output 2 13 3 2 3" xfId="23505"/>
    <cellStyle name="Output 2 13 3 2 4" xfId="24125"/>
    <cellStyle name="Output 2 13 3 2 5" xfId="24745"/>
    <cellStyle name="Output 2 13 3 2 6" xfId="25194"/>
    <cellStyle name="Output 2 13 3 3" xfId="22031"/>
    <cellStyle name="Output 2 13 3 4" xfId="21856"/>
    <cellStyle name="Output 2 13 3 5" xfId="23820"/>
    <cellStyle name="Output 2 13 3 6" xfId="24440"/>
    <cellStyle name="Output 2 13 4" xfId="20547"/>
    <cellStyle name="Output 2 13 4 2" xfId="22512"/>
    <cellStyle name="Output 2 13 4 2 2" xfId="23055"/>
    <cellStyle name="Output 2 13 4 2 3" xfId="23504"/>
    <cellStyle name="Output 2 13 4 2 4" xfId="24124"/>
    <cellStyle name="Output 2 13 4 2 5" xfId="24744"/>
    <cellStyle name="Output 2 13 4 2 6" xfId="25193"/>
    <cellStyle name="Output 2 13 4 3" xfId="22032"/>
    <cellStyle name="Output 2 13 4 4" xfId="21857"/>
    <cellStyle name="Output 2 13 4 5" xfId="23821"/>
    <cellStyle name="Output 2 13 4 6" xfId="24441"/>
    <cellStyle name="Output 2 13 5" xfId="22515"/>
    <cellStyle name="Output 2 13 5 2" xfId="23058"/>
    <cellStyle name="Output 2 13 5 3" xfId="23507"/>
    <cellStyle name="Output 2 13 5 4" xfId="24127"/>
    <cellStyle name="Output 2 13 5 5" xfId="24747"/>
    <cellStyle name="Output 2 13 5 6" xfId="25196"/>
    <cellStyle name="Output 2 13 6" xfId="22029"/>
    <cellStyle name="Output 2 13 7" xfId="21854"/>
    <cellStyle name="Output 2 13 8" xfId="23818"/>
    <cellStyle name="Output 2 13 9" xfId="24438"/>
    <cellStyle name="Output 2 14" xfId="20548"/>
    <cellStyle name="Output 2 14 2" xfId="22511"/>
    <cellStyle name="Output 2 14 2 2" xfId="23054"/>
    <cellStyle name="Output 2 14 2 3" xfId="23503"/>
    <cellStyle name="Output 2 14 2 4" xfId="24123"/>
    <cellStyle name="Output 2 14 2 5" xfId="24743"/>
    <cellStyle name="Output 2 14 2 6" xfId="25192"/>
    <cellStyle name="Output 2 14 3" xfId="22033"/>
    <cellStyle name="Output 2 14 4" xfId="21858"/>
    <cellStyle name="Output 2 14 5" xfId="23822"/>
    <cellStyle name="Output 2 14 6" xfId="24442"/>
    <cellStyle name="Output 2 15" xfId="20549"/>
    <cellStyle name="Output 2 15 2" xfId="22510"/>
    <cellStyle name="Output 2 15 2 2" xfId="23053"/>
    <cellStyle name="Output 2 15 2 3" xfId="23502"/>
    <cellStyle name="Output 2 15 2 4" xfId="24122"/>
    <cellStyle name="Output 2 15 2 5" xfId="24742"/>
    <cellStyle name="Output 2 15 2 6" xfId="25191"/>
    <cellStyle name="Output 2 15 3" xfId="22034"/>
    <cellStyle name="Output 2 15 4" xfId="21859"/>
    <cellStyle name="Output 2 15 5" xfId="23823"/>
    <cellStyle name="Output 2 15 6" xfId="24443"/>
    <cellStyle name="Output 2 16" xfId="20550"/>
    <cellStyle name="Output 2 16 2" xfId="22509"/>
    <cellStyle name="Output 2 16 2 2" xfId="23052"/>
    <cellStyle name="Output 2 16 2 3" xfId="23501"/>
    <cellStyle name="Output 2 16 2 4" xfId="24121"/>
    <cellStyle name="Output 2 16 2 5" xfId="24741"/>
    <cellStyle name="Output 2 16 2 6" xfId="25190"/>
    <cellStyle name="Output 2 16 3" xfId="22035"/>
    <cellStyle name="Output 2 16 4" xfId="21860"/>
    <cellStyle name="Output 2 16 5" xfId="23824"/>
    <cellStyle name="Output 2 16 6" xfId="24444"/>
    <cellStyle name="Output 2 17" xfId="22530"/>
    <cellStyle name="Output 2 17 2" xfId="23073"/>
    <cellStyle name="Output 2 17 3" xfId="23522"/>
    <cellStyle name="Output 2 17 4" xfId="24142"/>
    <cellStyle name="Output 2 17 5" xfId="24762"/>
    <cellStyle name="Output 2 17 6" xfId="25211"/>
    <cellStyle name="Output 2 18" xfId="22014"/>
    <cellStyle name="Output 2 19" xfId="21839"/>
    <cellStyle name="Output 2 2" xfId="20551"/>
    <cellStyle name="Output 2 2 10" xfId="22508"/>
    <cellStyle name="Output 2 2 10 2" xfId="23051"/>
    <cellStyle name="Output 2 2 10 3" xfId="23500"/>
    <cellStyle name="Output 2 2 10 4" xfId="24120"/>
    <cellStyle name="Output 2 2 10 5" xfId="24740"/>
    <cellStyle name="Output 2 2 10 6" xfId="25189"/>
    <cellStyle name="Output 2 2 11" xfId="22036"/>
    <cellStyle name="Output 2 2 12" xfId="21861"/>
    <cellStyle name="Output 2 2 13" xfId="23825"/>
    <cellStyle name="Output 2 2 14" xfId="24445"/>
    <cellStyle name="Output 2 2 2" xfId="20552"/>
    <cellStyle name="Output 2 2 2 2" xfId="20553"/>
    <cellStyle name="Output 2 2 2 2 2" xfId="22506"/>
    <cellStyle name="Output 2 2 2 2 2 2" xfId="23049"/>
    <cellStyle name="Output 2 2 2 2 2 3" xfId="23498"/>
    <cellStyle name="Output 2 2 2 2 2 4" xfId="24118"/>
    <cellStyle name="Output 2 2 2 2 2 5" xfId="24738"/>
    <cellStyle name="Output 2 2 2 2 2 6" xfId="25187"/>
    <cellStyle name="Output 2 2 2 2 3" xfId="22038"/>
    <cellStyle name="Output 2 2 2 2 4" xfId="21863"/>
    <cellStyle name="Output 2 2 2 2 5" xfId="23827"/>
    <cellStyle name="Output 2 2 2 2 6" xfId="24447"/>
    <cellStyle name="Output 2 2 2 3" xfId="20554"/>
    <cellStyle name="Output 2 2 2 3 2" xfId="22505"/>
    <cellStyle name="Output 2 2 2 3 2 2" xfId="23048"/>
    <cellStyle name="Output 2 2 2 3 2 3" xfId="23497"/>
    <cellStyle name="Output 2 2 2 3 2 4" xfId="24117"/>
    <cellStyle name="Output 2 2 2 3 2 5" xfId="24737"/>
    <cellStyle name="Output 2 2 2 3 2 6" xfId="25186"/>
    <cellStyle name="Output 2 2 2 3 3" xfId="22039"/>
    <cellStyle name="Output 2 2 2 3 4" xfId="21864"/>
    <cellStyle name="Output 2 2 2 3 5" xfId="23828"/>
    <cellStyle name="Output 2 2 2 3 6" xfId="24448"/>
    <cellStyle name="Output 2 2 2 4" xfId="20555"/>
    <cellStyle name="Output 2 2 2 4 2" xfId="22504"/>
    <cellStyle name="Output 2 2 2 4 2 2" xfId="23047"/>
    <cellStyle name="Output 2 2 2 4 2 3" xfId="23496"/>
    <cellStyle name="Output 2 2 2 4 2 4" xfId="24116"/>
    <cellStyle name="Output 2 2 2 4 2 5" xfId="24736"/>
    <cellStyle name="Output 2 2 2 4 2 6" xfId="25185"/>
    <cellStyle name="Output 2 2 2 4 3" xfId="22040"/>
    <cellStyle name="Output 2 2 2 4 4" xfId="21865"/>
    <cellStyle name="Output 2 2 2 4 5" xfId="23829"/>
    <cellStyle name="Output 2 2 2 4 6" xfId="24449"/>
    <cellStyle name="Output 2 2 2 5" xfId="22507"/>
    <cellStyle name="Output 2 2 2 5 2" xfId="23050"/>
    <cellStyle name="Output 2 2 2 5 3" xfId="23499"/>
    <cellStyle name="Output 2 2 2 5 4" xfId="24119"/>
    <cellStyle name="Output 2 2 2 5 5" xfId="24739"/>
    <cellStyle name="Output 2 2 2 5 6" xfId="25188"/>
    <cellStyle name="Output 2 2 2 6" xfId="22037"/>
    <cellStyle name="Output 2 2 2 7" xfId="21862"/>
    <cellStyle name="Output 2 2 2 8" xfId="23826"/>
    <cellStyle name="Output 2 2 2 9" xfId="24446"/>
    <cellStyle name="Output 2 2 3" xfId="20556"/>
    <cellStyle name="Output 2 2 3 2" xfId="20557"/>
    <cellStyle name="Output 2 2 3 2 2" xfId="22502"/>
    <cellStyle name="Output 2 2 3 2 2 2" xfId="23045"/>
    <cellStyle name="Output 2 2 3 2 2 3" xfId="23494"/>
    <cellStyle name="Output 2 2 3 2 2 4" xfId="24114"/>
    <cellStyle name="Output 2 2 3 2 2 5" xfId="24734"/>
    <cellStyle name="Output 2 2 3 2 2 6" xfId="25183"/>
    <cellStyle name="Output 2 2 3 2 3" xfId="22042"/>
    <cellStyle name="Output 2 2 3 2 4" xfId="21867"/>
    <cellStyle name="Output 2 2 3 2 5" xfId="23831"/>
    <cellStyle name="Output 2 2 3 2 6" xfId="24451"/>
    <cellStyle name="Output 2 2 3 3" xfId="20558"/>
    <cellStyle name="Output 2 2 3 3 2" xfId="22501"/>
    <cellStyle name="Output 2 2 3 3 2 2" xfId="23044"/>
    <cellStyle name="Output 2 2 3 3 2 3" xfId="23493"/>
    <cellStyle name="Output 2 2 3 3 2 4" xfId="24113"/>
    <cellStyle name="Output 2 2 3 3 2 5" xfId="24733"/>
    <cellStyle name="Output 2 2 3 3 2 6" xfId="25182"/>
    <cellStyle name="Output 2 2 3 3 3" xfId="22043"/>
    <cellStyle name="Output 2 2 3 3 4" xfId="21868"/>
    <cellStyle name="Output 2 2 3 3 5" xfId="23832"/>
    <cellStyle name="Output 2 2 3 3 6" xfId="24452"/>
    <cellStyle name="Output 2 2 3 4" xfId="20559"/>
    <cellStyle name="Output 2 2 3 4 2" xfId="22500"/>
    <cellStyle name="Output 2 2 3 4 2 2" xfId="23043"/>
    <cellStyle name="Output 2 2 3 4 2 3" xfId="23492"/>
    <cellStyle name="Output 2 2 3 4 2 4" xfId="24112"/>
    <cellStyle name="Output 2 2 3 4 2 5" xfId="24732"/>
    <cellStyle name="Output 2 2 3 4 2 6" xfId="25181"/>
    <cellStyle name="Output 2 2 3 4 3" xfId="22044"/>
    <cellStyle name="Output 2 2 3 4 4" xfId="21869"/>
    <cellStyle name="Output 2 2 3 4 5" xfId="23833"/>
    <cellStyle name="Output 2 2 3 4 6" xfId="24453"/>
    <cellStyle name="Output 2 2 3 5" xfId="22503"/>
    <cellStyle name="Output 2 2 3 5 2" xfId="23046"/>
    <cellStyle name="Output 2 2 3 5 3" xfId="23495"/>
    <cellStyle name="Output 2 2 3 5 4" xfId="24115"/>
    <cellStyle name="Output 2 2 3 5 5" xfId="24735"/>
    <cellStyle name="Output 2 2 3 5 6" xfId="25184"/>
    <cellStyle name="Output 2 2 3 6" xfId="22041"/>
    <cellStyle name="Output 2 2 3 7" xfId="21866"/>
    <cellStyle name="Output 2 2 3 8" xfId="23830"/>
    <cellStyle name="Output 2 2 3 9" xfId="24450"/>
    <cellStyle name="Output 2 2 4" xfId="20560"/>
    <cellStyle name="Output 2 2 4 2" xfId="20561"/>
    <cellStyle name="Output 2 2 4 2 2" xfId="22498"/>
    <cellStyle name="Output 2 2 4 2 2 2" xfId="23041"/>
    <cellStyle name="Output 2 2 4 2 2 3" xfId="23490"/>
    <cellStyle name="Output 2 2 4 2 2 4" xfId="24110"/>
    <cellStyle name="Output 2 2 4 2 2 5" xfId="24730"/>
    <cellStyle name="Output 2 2 4 2 2 6" xfId="25179"/>
    <cellStyle name="Output 2 2 4 2 3" xfId="22046"/>
    <cellStyle name="Output 2 2 4 2 4" xfId="21871"/>
    <cellStyle name="Output 2 2 4 2 5" xfId="23835"/>
    <cellStyle name="Output 2 2 4 2 6" xfId="24455"/>
    <cellStyle name="Output 2 2 4 3" xfId="20562"/>
    <cellStyle name="Output 2 2 4 3 2" xfId="22497"/>
    <cellStyle name="Output 2 2 4 3 2 2" xfId="23040"/>
    <cellStyle name="Output 2 2 4 3 2 3" xfId="23489"/>
    <cellStyle name="Output 2 2 4 3 2 4" xfId="24109"/>
    <cellStyle name="Output 2 2 4 3 2 5" xfId="24729"/>
    <cellStyle name="Output 2 2 4 3 2 6" xfId="25178"/>
    <cellStyle name="Output 2 2 4 3 3" xfId="22047"/>
    <cellStyle name="Output 2 2 4 3 4" xfId="21872"/>
    <cellStyle name="Output 2 2 4 3 5" xfId="23836"/>
    <cellStyle name="Output 2 2 4 3 6" xfId="24456"/>
    <cellStyle name="Output 2 2 4 4" xfId="20563"/>
    <cellStyle name="Output 2 2 4 4 2" xfId="22496"/>
    <cellStyle name="Output 2 2 4 4 2 2" xfId="23039"/>
    <cellStyle name="Output 2 2 4 4 2 3" xfId="23488"/>
    <cellStyle name="Output 2 2 4 4 2 4" xfId="24108"/>
    <cellStyle name="Output 2 2 4 4 2 5" xfId="24728"/>
    <cellStyle name="Output 2 2 4 4 2 6" xfId="25177"/>
    <cellStyle name="Output 2 2 4 4 3" xfId="22048"/>
    <cellStyle name="Output 2 2 4 4 4" xfId="21873"/>
    <cellStyle name="Output 2 2 4 4 5" xfId="23837"/>
    <cellStyle name="Output 2 2 4 4 6" xfId="24457"/>
    <cellStyle name="Output 2 2 4 5" xfId="22499"/>
    <cellStyle name="Output 2 2 4 5 2" xfId="23042"/>
    <cellStyle name="Output 2 2 4 5 3" xfId="23491"/>
    <cellStyle name="Output 2 2 4 5 4" xfId="24111"/>
    <cellStyle name="Output 2 2 4 5 5" xfId="24731"/>
    <cellStyle name="Output 2 2 4 5 6" xfId="25180"/>
    <cellStyle name="Output 2 2 4 6" xfId="22045"/>
    <cellStyle name="Output 2 2 4 7" xfId="21870"/>
    <cellStyle name="Output 2 2 4 8" xfId="23834"/>
    <cellStyle name="Output 2 2 4 9" xfId="24454"/>
    <cellStyle name="Output 2 2 5" xfId="20564"/>
    <cellStyle name="Output 2 2 5 2" xfId="20565"/>
    <cellStyle name="Output 2 2 5 2 2" xfId="22494"/>
    <cellStyle name="Output 2 2 5 2 2 2" xfId="23037"/>
    <cellStyle name="Output 2 2 5 2 2 3" xfId="23486"/>
    <cellStyle name="Output 2 2 5 2 2 4" xfId="24106"/>
    <cellStyle name="Output 2 2 5 2 2 5" xfId="24726"/>
    <cellStyle name="Output 2 2 5 2 2 6" xfId="25175"/>
    <cellStyle name="Output 2 2 5 2 3" xfId="22050"/>
    <cellStyle name="Output 2 2 5 2 4" xfId="21875"/>
    <cellStyle name="Output 2 2 5 2 5" xfId="23839"/>
    <cellStyle name="Output 2 2 5 2 6" xfId="24459"/>
    <cellStyle name="Output 2 2 5 3" xfId="20566"/>
    <cellStyle name="Output 2 2 5 3 2" xfId="22493"/>
    <cellStyle name="Output 2 2 5 3 2 2" xfId="23036"/>
    <cellStyle name="Output 2 2 5 3 2 3" xfId="23485"/>
    <cellStyle name="Output 2 2 5 3 2 4" xfId="24105"/>
    <cellStyle name="Output 2 2 5 3 2 5" xfId="24725"/>
    <cellStyle name="Output 2 2 5 3 2 6" xfId="25174"/>
    <cellStyle name="Output 2 2 5 3 3" xfId="22051"/>
    <cellStyle name="Output 2 2 5 3 4" xfId="21876"/>
    <cellStyle name="Output 2 2 5 3 5" xfId="23840"/>
    <cellStyle name="Output 2 2 5 3 6" xfId="24460"/>
    <cellStyle name="Output 2 2 5 4" xfId="20567"/>
    <cellStyle name="Output 2 2 5 4 2" xfId="22492"/>
    <cellStyle name="Output 2 2 5 4 2 2" xfId="23035"/>
    <cellStyle name="Output 2 2 5 4 2 3" xfId="23484"/>
    <cellStyle name="Output 2 2 5 4 2 4" xfId="24104"/>
    <cellStyle name="Output 2 2 5 4 2 5" xfId="24724"/>
    <cellStyle name="Output 2 2 5 4 2 6" xfId="25173"/>
    <cellStyle name="Output 2 2 5 4 3" xfId="22052"/>
    <cellStyle name="Output 2 2 5 4 4" xfId="21877"/>
    <cellStyle name="Output 2 2 5 4 5" xfId="23841"/>
    <cellStyle name="Output 2 2 5 4 6" xfId="24461"/>
    <cellStyle name="Output 2 2 5 5" xfId="22495"/>
    <cellStyle name="Output 2 2 5 5 2" xfId="23038"/>
    <cellStyle name="Output 2 2 5 5 3" xfId="23487"/>
    <cellStyle name="Output 2 2 5 5 4" xfId="24107"/>
    <cellStyle name="Output 2 2 5 5 5" xfId="24727"/>
    <cellStyle name="Output 2 2 5 5 6" xfId="25176"/>
    <cellStyle name="Output 2 2 5 6" xfId="22049"/>
    <cellStyle name="Output 2 2 5 7" xfId="21874"/>
    <cellStyle name="Output 2 2 5 8" xfId="23838"/>
    <cellStyle name="Output 2 2 5 9" xfId="24458"/>
    <cellStyle name="Output 2 2 6" xfId="20568"/>
    <cellStyle name="Output 2 2 6 2" xfId="22491"/>
    <cellStyle name="Output 2 2 6 2 2" xfId="23034"/>
    <cellStyle name="Output 2 2 6 2 3" xfId="23483"/>
    <cellStyle name="Output 2 2 6 2 4" xfId="24103"/>
    <cellStyle name="Output 2 2 6 2 5" xfId="24723"/>
    <cellStyle name="Output 2 2 6 2 6" xfId="25172"/>
    <cellStyle name="Output 2 2 6 3" xfId="22053"/>
    <cellStyle name="Output 2 2 6 4" xfId="21878"/>
    <cellStyle name="Output 2 2 6 5" xfId="23842"/>
    <cellStyle name="Output 2 2 6 6" xfId="24462"/>
    <cellStyle name="Output 2 2 7" xfId="20569"/>
    <cellStyle name="Output 2 2 7 2" xfId="22490"/>
    <cellStyle name="Output 2 2 7 2 2" xfId="23033"/>
    <cellStyle name="Output 2 2 7 2 3" xfId="23482"/>
    <cellStyle name="Output 2 2 7 2 4" xfId="24102"/>
    <cellStyle name="Output 2 2 7 2 5" xfId="24722"/>
    <cellStyle name="Output 2 2 7 2 6" xfId="25171"/>
    <cellStyle name="Output 2 2 7 3" xfId="22054"/>
    <cellStyle name="Output 2 2 7 4" xfId="21879"/>
    <cellStyle name="Output 2 2 7 5" xfId="23843"/>
    <cellStyle name="Output 2 2 7 6" xfId="24463"/>
    <cellStyle name="Output 2 2 8" xfId="20570"/>
    <cellStyle name="Output 2 2 8 2" xfId="22489"/>
    <cellStyle name="Output 2 2 8 2 2" xfId="23032"/>
    <cellStyle name="Output 2 2 8 2 3" xfId="23481"/>
    <cellStyle name="Output 2 2 8 2 4" xfId="24101"/>
    <cellStyle name="Output 2 2 8 2 5" xfId="24721"/>
    <cellStyle name="Output 2 2 8 2 6" xfId="25170"/>
    <cellStyle name="Output 2 2 8 3" xfId="22055"/>
    <cellStyle name="Output 2 2 8 4" xfId="21880"/>
    <cellStyle name="Output 2 2 8 5" xfId="23844"/>
    <cellStyle name="Output 2 2 8 6" xfId="24464"/>
    <cellStyle name="Output 2 2 9" xfId="20571"/>
    <cellStyle name="Output 2 2 9 2" xfId="22488"/>
    <cellStyle name="Output 2 2 9 2 2" xfId="23031"/>
    <cellStyle name="Output 2 2 9 2 3" xfId="23480"/>
    <cellStyle name="Output 2 2 9 2 4" xfId="24100"/>
    <cellStyle name="Output 2 2 9 2 5" xfId="24720"/>
    <cellStyle name="Output 2 2 9 2 6" xfId="25169"/>
    <cellStyle name="Output 2 2 9 3" xfId="22056"/>
    <cellStyle name="Output 2 2 9 4" xfId="21881"/>
    <cellStyle name="Output 2 2 9 5" xfId="23845"/>
    <cellStyle name="Output 2 2 9 6" xfId="24465"/>
    <cellStyle name="Output 2 20" xfId="23803"/>
    <cellStyle name="Output 2 21" xfId="24423"/>
    <cellStyle name="Output 2 3" xfId="20572"/>
    <cellStyle name="Output 2 3 2" xfId="20573"/>
    <cellStyle name="Output 2 3 2 2" xfId="22487"/>
    <cellStyle name="Output 2 3 2 2 2" xfId="23030"/>
    <cellStyle name="Output 2 3 2 2 3" xfId="23479"/>
    <cellStyle name="Output 2 3 2 2 4" xfId="24099"/>
    <cellStyle name="Output 2 3 2 2 5" xfId="24719"/>
    <cellStyle name="Output 2 3 2 2 6" xfId="25168"/>
    <cellStyle name="Output 2 3 2 3" xfId="22057"/>
    <cellStyle name="Output 2 3 2 4" xfId="21882"/>
    <cellStyle name="Output 2 3 2 5" xfId="23846"/>
    <cellStyle name="Output 2 3 2 6" xfId="24466"/>
    <cellStyle name="Output 2 3 3" xfId="20574"/>
    <cellStyle name="Output 2 3 3 2" xfId="22486"/>
    <cellStyle name="Output 2 3 3 2 2" xfId="23029"/>
    <cellStyle name="Output 2 3 3 2 3" xfId="23478"/>
    <cellStyle name="Output 2 3 3 2 4" xfId="24098"/>
    <cellStyle name="Output 2 3 3 2 5" xfId="24718"/>
    <cellStyle name="Output 2 3 3 2 6" xfId="25167"/>
    <cellStyle name="Output 2 3 3 3" xfId="22058"/>
    <cellStyle name="Output 2 3 3 4" xfId="21883"/>
    <cellStyle name="Output 2 3 3 5" xfId="23847"/>
    <cellStyle name="Output 2 3 3 6" xfId="24467"/>
    <cellStyle name="Output 2 3 4" xfId="20575"/>
    <cellStyle name="Output 2 3 4 2" xfId="22485"/>
    <cellStyle name="Output 2 3 4 2 2" xfId="23028"/>
    <cellStyle name="Output 2 3 4 2 3" xfId="23477"/>
    <cellStyle name="Output 2 3 4 2 4" xfId="24097"/>
    <cellStyle name="Output 2 3 4 2 5" xfId="24717"/>
    <cellStyle name="Output 2 3 4 2 6" xfId="25166"/>
    <cellStyle name="Output 2 3 4 3" xfId="22059"/>
    <cellStyle name="Output 2 3 4 4" xfId="21884"/>
    <cellStyle name="Output 2 3 4 5" xfId="23848"/>
    <cellStyle name="Output 2 3 4 6" xfId="24468"/>
    <cellStyle name="Output 2 3 5" xfId="20576"/>
    <cellStyle name="Output 2 3 5 2" xfId="22484"/>
    <cellStyle name="Output 2 3 5 2 2" xfId="23027"/>
    <cellStyle name="Output 2 3 5 2 3" xfId="23476"/>
    <cellStyle name="Output 2 3 5 2 4" xfId="24096"/>
    <cellStyle name="Output 2 3 5 2 5" xfId="24716"/>
    <cellStyle name="Output 2 3 5 2 6" xfId="25165"/>
    <cellStyle name="Output 2 3 5 3" xfId="22060"/>
    <cellStyle name="Output 2 3 5 4" xfId="21885"/>
    <cellStyle name="Output 2 3 5 5" xfId="23849"/>
    <cellStyle name="Output 2 3 5 6" xfId="24469"/>
    <cellStyle name="Output 2 4" xfId="20577"/>
    <cellStyle name="Output 2 4 2" xfId="20578"/>
    <cellStyle name="Output 2 4 2 2" xfId="22483"/>
    <cellStyle name="Output 2 4 2 2 2" xfId="23026"/>
    <cellStyle name="Output 2 4 2 2 3" xfId="23475"/>
    <cellStyle name="Output 2 4 2 2 4" xfId="24095"/>
    <cellStyle name="Output 2 4 2 2 5" xfId="24715"/>
    <cellStyle name="Output 2 4 2 2 6" xfId="25164"/>
    <cellStyle name="Output 2 4 2 3" xfId="22061"/>
    <cellStyle name="Output 2 4 2 4" xfId="21886"/>
    <cellStyle name="Output 2 4 2 5" xfId="23850"/>
    <cellStyle name="Output 2 4 2 6" xfId="24470"/>
    <cellStyle name="Output 2 4 3" xfId="20579"/>
    <cellStyle name="Output 2 4 3 2" xfId="22482"/>
    <cellStyle name="Output 2 4 3 2 2" xfId="23025"/>
    <cellStyle name="Output 2 4 3 2 3" xfId="23474"/>
    <cellStyle name="Output 2 4 3 2 4" xfId="24094"/>
    <cellStyle name="Output 2 4 3 2 5" xfId="24714"/>
    <cellStyle name="Output 2 4 3 2 6" xfId="25163"/>
    <cellStyle name="Output 2 4 3 3" xfId="22062"/>
    <cellStyle name="Output 2 4 3 4" xfId="21887"/>
    <cellStyle name="Output 2 4 3 5" xfId="23851"/>
    <cellStyle name="Output 2 4 3 6" xfId="24471"/>
    <cellStyle name="Output 2 4 4" xfId="20580"/>
    <cellStyle name="Output 2 4 4 2" xfId="22481"/>
    <cellStyle name="Output 2 4 4 2 2" xfId="23024"/>
    <cellStyle name="Output 2 4 4 2 3" xfId="23473"/>
    <cellStyle name="Output 2 4 4 2 4" xfId="24093"/>
    <cellStyle name="Output 2 4 4 2 5" xfId="24713"/>
    <cellStyle name="Output 2 4 4 2 6" xfId="25162"/>
    <cellStyle name="Output 2 4 4 3" xfId="22063"/>
    <cellStyle name="Output 2 4 4 4" xfId="21888"/>
    <cellStyle name="Output 2 4 4 5" xfId="23852"/>
    <cellStyle name="Output 2 4 4 6" xfId="24472"/>
    <cellStyle name="Output 2 4 5" xfId="20581"/>
    <cellStyle name="Output 2 4 5 2" xfId="22480"/>
    <cellStyle name="Output 2 4 5 2 2" xfId="23023"/>
    <cellStyle name="Output 2 4 5 2 3" xfId="23472"/>
    <cellStyle name="Output 2 4 5 2 4" xfId="24092"/>
    <cellStyle name="Output 2 4 5 2 5" xfId="24712"/>
    <cellStyle name="Output 2 4 5 2 6" xfId="25161"/>
    <cellStyle name="Output 2 4 5 3" xfId="22064"/>
    <cellStyle name="Output 2 4 5 4" xfId="21889"/>
    <cellStyle name="Output 2 4 5 5" xfId="23853"/>
    <cellStyle name="Output 2 4 5 6" xfId="24473"/>
    <cellStyle name="Output 2 5" xfId="20582"/>
    <cellStyle name="Output 2 5 2" xfId="20583"/>
    <cellStyle name="Output 2 5 2 2" xfId="22479"/>
    <cellStyle name="Output 2 5 2 2 2" xfId="23022"/>
    <cellStyle name="Output 2 5 2 2 3" xfId="23471"/>
    <cellStyle name="Output 2 5 2 2 4" xfId="24091"/>
    <cellStyle name="Output 2 5 2 2 5" xfId="24711"/>
    <cellStyle name="Output 2 5 2 2 6" xfId="25160"/>
    <cellStyle name="Output 2 5 2 3" xfId="22065"/>
    <cellStyle name="Output 2 5 2 4" xfId="21890"/>
    <cellStyle name="Output 2 5 2 5" xfId="23854"/>
    <cellStyle name="Output 2 5 2 6" xfId="24474"/>
    <cellStyle name="Output 2 5 3" xfId="20584"/>
    <cellStyle name="Output 2 5 3 2" xfId="22478"/>
    <cellStyle name="Output 2 5 3 2 2" xfId="23021"/>
    <cellStyle name="Output 2 5 3 2 3" xfId="23470"/>
    <cellStyle name="Output 2 5 3 2 4" xfId="24090"/>
    <cellStyle name="Output 2 5 3 2 5" xfId="24710"/>
    <cellStyle name="Output 2 5 3 2 6" xfId="25159"/>
    <cellStyle name="Output 2 5 3 3" xfId="22066"/>
    <cellStyle name="Output 2 5 3 4" xfId="21891"/>
    <cellStyle name="Output 2 5 3 5" xfId="23855"/>
    <cellStyle name="Output 2 5 3 6" xfId="24475"/>
    <cellStyle name="Output 2 5 4" xfId="20585"/>
    <cellStyle name="Output 2 5 4 2" xfId="22477"/>
    <cellStyle name="Output 2 5 4 2 2" xfId="23020"/>
    <cellStyle name="Output 2 5 4 2 3" xfId="23469"/>
    <cellStyle name="Output 2 5 4 2 4" xfId="24089"/>
    <cellStyle name="Output 2 5 4 2 5" xfId="24709"/>
    <cellStyle name="Output 2 5 4 2 6" xfId="25158"/>
    <cellStyle name="Output 2 5 4 3" xfId="22067"/>
    <cellStyle name="Output 2 5 4 4" xfId="21892"/>
    <cellStyle name="Output 2 5 4 5" xfId="23856"/>
    <cellStyle name="Output 2 5 4 6" xfId="24476"/>
    <cellStyle name="Output 2 5 5" xfId="20586"/>
    <cellStyle name="Output 2 5 5 2" xfId="22476"/>
    <cellStyle name="Output 2 5 5 2 2" xfId="23019"/>
    <cellStyle name="Output 2 5 5 2 3" xfId="23468"/>
    <cellStyle name="Output 2 5 5 2 4" xfId="24088"/>
    <cellStyle name="Output 2 5 5 2 5" xfId="24708"/>
    <cellStyle name="Output 2 5 5 2 6" xfId="25157"/>
    <cellStyle name="Output 2 5 5 3" xfId="22068"/>
    <cellStyle name="Output 2 5 5 4" xfId="21893"/>
    <cellStyle name="Output 2 5 5 5" xfId="23857"/>
    <cellStyle name="Output 2 5 5 6" xfId="24477"/>
    <cellStyle name="Output 2 6" xfId="20587"/>
    <cellStyle name="Output 2 6 2" xfId="20588"/>
    <cellStyle name="Output 2 6 2 2" xfId="22475"/>
    <cellStyle name="Output 2 6 2 2 2" xfId="23018"/>
    <cellStyle name="Output 2 6 2 2 3" xfId="23467"/>
    <cellStyle name="Output 2 6 2 2 4" xfId="24087"/>
    <cellStyle name="Output 2 6 2 2 5" xfId="24707"/>
    <cellStyle name="Output 2 6 2 2 6" xfId="25156"/>
    <cellStyle name="Output 2 6 2 3" xfId="22069"/>
    <cellStyle name="Output 2 6 2 4" xfId="21894"/>
    <cellStyle name="Output 2 6 2 5" xfId="23858"/>
    <cellStyle name="Output 2 6 2 6" xfId="24478"/>
    <cellStyle name="Output 2 6 3" xfId="20589"/>
    <cellStyle name="Output 2 6 3 2" xfId="22474"/>
    <cellStyle name="Output 2 6 3 2 2" xfId="23017"/>
    <cellStyle name="Output 2 6 3 2 3" xfId="23466"/>
    <cellStyle name="Output 2 6 3 2 4" xfId="24086"/>
    <cellStyle name="Output 2 6 3 2 5" xfId="24706"/>
    <cellStyle name="Output 2 6 3 2 6" xfId="25155"/>
    <cellStyle name="Output 2 6 3 3" xfId="22070"/>
    <cellStyle name="Output 2 6 3 4" xfId="21895"/>
    <cellStyle name="Output 2 6 3 5" xfId="23859"/>
    <cellStyle name="Output 2 6 3 6" xfId="24479"/>
    <cellStyle name="Output 2 6 4" xfId="20590"/>
    <cellStyle name="Output 2 6 4 2" xfId="22473"/>
    <cellStyle name="Output 2 6 4 2 2" xfId="23016"/>
    <cellStyle name="Output 2 6 4 2 3" xfId="23465"/>
    <cellStyle name="Output 2 6 4 2 4" xfId="24085"/>
    <cellStyle name="Output 2 6 4 2 5" xfId="24705"/>
    <cellStyle name="Output 2 6 4 2 6" xfId="25154"/>
    <cellStyle name="Output 2 6 4 3" xfId="22071"/>
    <cellStyle name="Output 2 6 4 4" xfId="21896"/>
    <cellStyle name="Output 2 6 4 5" xfId="23860"/>
    <cellStyle name="Output 2 6 4 6" xfId="24480"/>
    <cellStyle name="Output 2 6 5" xfId="20591"/>
    <cellStyle name="Output 2 6 5 2" xfId="22472"/>
    <cellStyle name="Output 2 6 5 2 2" xfId="23015"/>
    <cellStyle name="Output 2 6 5 2 3" xfId="23464"/>
    <cellStyle name="Output 2 6 5 2 4" xfId="24084"/>
    <cellStyle name="Output 2 6 5 2 5" xfId="24704"/>
    <cellStyle name="Output 2 6 5 2 6" xfId="25153"/>
    <cellStyle name="Output 2 6 5 3" xfId="22072"/>
    <cellStyle name="Output 2 6 5 4" xfId="21897"/>
    <cellStyle name="Output 2 6 5 5" xfId="23861"/>
    <cellStyle name="Output 2 6 5 6" xfId="24481"/>
    <cellStyle name="Output 2 7" xfId="20592"/>
    <cellStyle name="Output 2 7 2" xfId="20593"/>
    <cellStyle name="Output 2 7 2 2" xfId="22471"/>
    <cellStyle name="Output 2 7 2 2 2" xfId="23014"/>
    <cellStyle name="Output 2 7 2 2 3" xfId="23463"/>
    <cellStyle name="Output 2 7 2 2 4" xfId="24083"/>
    <cellStyle name="Output 2 7 2 2 5" xfId="24703"/>
    <cellStyle name="Output 2 7 2 2 6" xfId="25152"/>
    <cellStyle name="Output 2 7 2 3" xfId="22073"/>
    <cellStyle name="Output 2 7 2 4" xfId="21898"/>
    <cellStyle name="Output 2 7 2 5" xfId="23862"/>
    <cellStyle name="Output 2 7 2 6" xfId="24482"/>
    <cellStyle name="Output 2 7 3" xfId="20594"/>
    <cellStyle name="Output 2 7 3 2" xfId="22470"/>
    <cellStyle name="Output 2 7 3 2 2" xfId="23013"/>
    <cellStyle name="Output 2 7 3 2 3" xfId="23462"/>
    <cellStyle name="Output 2 7 3 2 4" xfId="24082"/>
    <cellStyle name="Output 2 7 3 2 5" xfId="24702"/>
    <cellStyle name="Output 2 7 3 2 6" xfId="25151"/>
    <cellStyle name="Output 2 7 3 3" xfId="22074"/>
    <cellStyle name="Output 2 7 3 4" xfId="21899"/>
    <cellStyle name="Output 2 7 3 5" xfId="23863"/>
    <cellStyle name="Output 2 7 3 6" xfId="24483"/>
    <cellStyle name="Output 2 7 4" xfId="20595"/>
    <cellStyle name="Output 2 7 4 2" xfId="22469"/>
    <cellStyle name="Output 2 7 4 2 2" xfId="23012"/>
    <cellStyle name="Output 2 7 4 2 3" xfId="23461"/>
    <cellStyle name="Output 2 7 4 2 4" xfId="24081"/>
    <cellStyle name="Output 2 7 4 2 5" xfId="24701"/>
    <cellStyle name="Output 2 7 4 2 6" xfId="25150"/>
    <cellStyle name="Output 2 7 4 3" xfId="22075"/>
    <cellStyle name="Output 2 7 4 4" xfId="21900"/>
    <cellStyle name="Output 2 7 4 5" xfId="23864"/>
    <cellStyle name="Output 2 7 4 6" xfId="24484"/>
    <cellStyle name="Output 2 7 5" xfId="20596"/>
    <cellStyle name="Output 2 7 5 2" xfId="22468"/>
    <cellStyle name="Output 2 7 5 2 2" xfId="23011"/>
    <cellStyle name="Output 2 7 5 2 3" xfId="23460"/>
    <cellStyle name="Output 2 7 5 2 4" xfId="24080"/>
    <cellStyle name="Output 2 7 5 2 5" xfId="24700"/>
    <cellStyle name="Output 2 7 5 2 6" xfId="25149"/>
    <cellStyle name="Output 2 7 5 3" xfId="22076"/>
    <cellStyle name="Output 2 7 5 4" xfId="21901"/>
    <cellStyle name="Output 2 7 5 5" xfId="23865"/>
    <cellStyle name="Output 2 7 5 6" xfId="24485"/>
    <cellStyle name="Output 2 8" xfId="20597"/>
    <cellStyle name="Output 2 8 2" xfId="20598"/>
    <cellStyle name="Output 2 8 2 2" xfId="22467"/>
    <cellStyle name="Output 2 8 2 2 2" xfId="23010"/>
    <cellStyle name="Output 2 8 2 2 3" xfId="23459"/>
    <cellStyle name="Output 2 8 2 2 4" xfId="24079"/>
    <cellStyle name="Output 2 8 2 2 5" xfId="24699"/>
    <cellStyle name="Output 2 8 2 2 6" xfId="25148"/>
    <cellStyle name="Output 2 8 2 3" xfId="22077"/>
    <cellStyle name="Output 2 8 2 4" xfId="21902"/>
    <cellStyle name="Output 2 8 2 5" xfId="23866"/>
    <cellStyle name="Output 2 8 2 6" xfId="24486"/>
    <cellStyle name="Output 2 8 3" xfId="20599"/>
    <cellStyle name="Output 2 8 3 2" xfId="22466"/>
    <cellStyle name="Output 2 8 3 2 2" xfId="23009"/>
    <cellStyle name="Output 2 8 3 2 3" xfId="23458"/>
    <cellStyle name="Output 2 8 3 2 4" xfId="24078"/>
    <cellStyle name="Output 2 8 3 2 5" xfId="24698"/>
    <cellStyle name="Output 2 8 3 2 6" xfId="25147"/>
    <cellStyle name="Output 2 8 3 3" xfId="22078"/>
    <cellStyle name="Output 2 8 3 4" xfId="21903"/>
    <cellStyle name="Output 2 8 3 5" xfId="23867"/>
    <cellStyle name="Output 2 8 3 6" xfId="24487"/>
    <cellStyle name="Output 2 8 4" xfId="20600"/>
    <cellStyle name="Output 2 8 4 2" xfId="22465"/>
    <cellStyle name="Output 2 8 4 2 2" xfId="23008"/>
    <cellStyle name="Output 2 8 4 2 3" xfId="23457"/>
    <cellStyle name="Output 2 8 4 2 4" xfId="24077"/>
    <cellStyle name="Output 2 8 4 2 5" xfId="24697"/>
    <cellStyle name="Output 2 8 4 2 6" xfId="25146"/>
    <cellStyle name="Output 2 8 4 3" xfId="22079"/>
    <cellStyle name="Output 2 8 4 4" xfId="21904"/>
    <cellStyle name="Output 2 8 4 5" xfId="23868"/>
    <cellStyle name="Output 2 8 4 6" xfId="24488"/>
    <cellStyle name="Output 2 8 5" xfId="20601"/>
    <cellStyle name="Output 2 8 5 2" xfId="22464"/>
    <cellStyle name="Output 2 8 5 2 2" xfId="23007"/>
    <cellStyle name="Output 2 8 5 2 3" xfId="23456"/>
    <cellStyle name="Output 2 8 5 2 4" xfId="24076"/>
    <cellStyle name="Output 2 8 5 2 5" xfId="24696"/>
    <cellStyle name="Output 2 8 5 2 6" xfId="25145"/>
    <cellStyle name="Output 2 8 5 3" xfId="22080"/>
    <cellStyle name="Output 2 8 5 4" xfId="21905"/>
    <cellStyle name="Output 2 8 5 5" xfId="23869"/>
    <cellStyle name="Output 2 8 5 6" xfId="24489"/>
    <cellStyle name="Output 2 9" xfId="20602"/>
    <cellStyle name="Output 2 9 2" xfId="20603"/>
    <cellStyle name="Output 2 9 2 2" xfId="22463"/>
    <cellStyle name="Output 2 9 2 2 2" xfId="23006"/>
    <cellStyle name="Output 2 9 2 2 3" xfId="23455"/>
    <cellStyle name="Output 2 9 2 2 4" xfId="24075"/>
    <cellStyle name="Output 2 9 2 2 5" xfId="24695"/>
    <cellStyle name="Output 2 9 2 2 6" xfId="25144"/>
    <cellStyle name="Output 2 9 2 3" xfId="22081"/>
    <cellStyle name="Output 2 9 2 4" xfId="21906"/>
    <cellStyle name="Output 2 9 2 5" xfId="23870"/>
    <cellStyle name="Output 2 9 2 6" xfId="24490"/>
    <cellStyle name="Output 2 9 3" xfId="20604"/>
    <cellStyle name="Output 2 9 3 2" xfId="22462"/>
    <cellStyle name="Output 2 9 3 2 2" xfId="23005"/>
    <cellStyle name="Output 2 9 3 2 3" xfId="23454"/>
    <cellStyle name="Output 2 9 3 2 4" xfId="24074"/>
    <cellStyle name="Output 2 9 3 2 5" xfId="24694"/>
    <cellStyle name="Output 2 9 3 2 6" xfId="25143"/>
    <cellStyle name="Output 2 9 3 3" xfId="22082"/>
    <cellStyle name="Output 2 9 3 4" xfId="21907"/>
    <cellStyle name="Output 2 9 3 5" xfId="23871"/>
    <cellStyle name="Output 2 9 3 6" xfId="24491"/>
    <cellStyle name="Output 2 9 4" xfId="20605"/>
    <cellStyle name="Output 2 9 4 2" xfId="22461"/>
    <cellStyle name="Output 2 9 4 2 2" xfId="23004"/>
    <cellStyle name="Output 2 9 4 2 3" xfId="23453"/>
    <cellStyle name="Output 2 9 4 2 4" xfId="24073"/>
    <cellStyle name="Output 2 9 4 2 5" xfId="24693"/>
    <cellStyle name="Output 2 9 4 2 6" xfId="25142"/>
    <cellStyle name="Output 2 9 4 3" xfId="22083"/>
    <cellStyle name="Output 2 9 4 4" xfId="21908"/>
    <cellStyle name="Output 2 9 4 5" xfId="23872"/>
    <cellStyle name="Output 2 9 4 6" xfId="24492"/>
    <cellStyle name="Output 2 9 5" xfId="20606"/>
    <cellStyle name="Output 2 9 5 2" xfId="22460"/>
    <cellStyle name="Output 2 9 5 2 2" xfId="23003"/>
    <cellStyle name="Output 2 9 5 2 3" xfId="23452"/>
    <cellStyle name="Output 2 9 5 2 4" xfId="24072"/>
    <cellStyle name="Output 2 9 5 2 5" xfId="24692"/>
    <cellStyle name="Output 2 9 5 2 6" xfId="25141"/>
    <cellStyle name="Output 2 9 5 3" xfId="22084"/>
    <cellStyle name="Output 2 9 5 4" xfId="21909"/>
    <cellStyle name="Output 2 9 5 5" xfId="23873"/>
    <cellStyle name="Output 2 9 5 6" xfId="24493"/>
    <cellStyle name="Output 3" xfId="20607"/>
    <cellStyle name="Output 3 2" xfId="20608"/>
    <cellStyle name="Output 3 2 2" xfId="22458"/>
    <cellStyle name="Output 3 2 2 2" xfId="23001"/>
    <cellStyle name="Output 3 2 2 3" xfId="23450"/>
    <cellStyle name="Output 3 2 2 4" xfId="24070"/>
    <cellStyle name="Output 3 2 2 5" xfId="24690"/>
    <cellStyle name="Output 3 2 2 6" xfId="25139"/>
    <cellStyle name="Output 3 2 3" xfId="22086"/>
    <cellStyle name="Output 3 2 4" xfId="21911"/>
    <cellStyle name="Output 3 2 5" xfId="23875"/>
    <cellStyle name="Output 3 2 6" xfId="24495"/>
    <cellStyle name="Output 3 3" xfId="20609"/>
    <cellStyle name="Output 3 3 2" xfId="22457"/>
    <cellStyle name="Output 3 3 2 2" xfId="23000"/>
    <cellStyle name="Output 3 3 2 3" xfId="23449"/>
    <cellStyle name="Output 3 3 2 4" xfId="24069"/>
    <cellStyle name="Output 3 3 2 5" xfId="24689"/>
    <cellStyle name="Output 3 3 2 6" xfId="25138"/>
    <cellStyle name="Output 3 3 3" xfId="22087"/>
    <cellStyle name="Output 3 3 4" xfId="21912"/>
    <cellStyle name="Output 3 3 5" xfId="23876"/>
    <cellStyle name="Output 3 3 6" xfId="24496"/>
    <cellStyle name="Output 3 4" xfId="22459"/>
    <cellStyle name="Output 3 4 2" xfId="23002"/>
    <cellStyle name="Output 3 4 3" xfId="23451"/>
    <cellStyle name="Output 3 4 4" xfId="24071"/>
    <cellStyle name="Output 3 4 5" xfId="24691"/>
    <cellStyle name="Output 3 4 6" xfId="25140"/>
    <cellStyle name="Output 3 5" xfId="22085"/>
    <cellStyle name="Output 3 6" xfId="21910"/>
    <cellStyle name="Output 3 7" xfId="23874"/>
    <cellStyle name="Output 3 8" xfId="24494"/>
    <cellStyle name="Output 4" xfId="20610"/>
    <cellStyle name="Output 4 2" xfId="20611"/>
    <cellStyle name="Output 4 2 2" xfId="22455"/>
    <cellStyle name="Output 4 2 2 2" xfId="22998"/>
    <cellStyle name="Output 4 2 2 3" xfId="23447"/>
    <cellStyle name="Output 4 2 2 4" xfId="24067"/>
    <cellStyle name="Output 4 2 2 5" xfId="24687"/>
    <cellStyle name="Output 4 2 2 6" xfId="25136"/>
    <cellStyle name="Output 4 2 3" xfId="22089"/>
    <cellStyle name="Output 4 2 4" xfId="21914"/>
    <cellStyle name="Output 4 2 5" xfId="23878"/>
    <cellStyle name="Output 4 2 6" xfId="24498"/>
    <cellStyle name="Output 4 3" xfId="20612"/>
    <cellStyle name="Output 4 3 2" xfId="22454"/>
    <cellStyle name="Output 4 3 2 2" xfId="22997"/>
    <cellStyle name="Output 4 3 2 3" xfId="23446"/>
    <cellStyle name="Output 4 3 2 4" xfId="24066"/>
    <cellStyle name="Output 4 3 2 5" xfId="24686"/>
    <cellStyle name="Output 4 3 2 6" xfId="25135"/>
    <cellStyle name="Output 4 3 3" xfId="22090"/>
    <cellStyle name="Output 4 3 4" xfId="21915"/>
    <cellStyle name="Output 4 3 5" xfId="23879"/>
    <cellStyle name="Output 4 3 6" xfId="24499"/>
    <cellStyle name="Output 4 4" xfId="22456"/>
    <cellStyle name="Output 4 4 2" xfId="22999"/>
    <cellStyle name="Output 4 4 3" xfId="23448"/>
    <cellStyle name="Output 4 4 4" xfId="24068"/>
    <cellStyle name="Output 4 4 5" xfId="24688"/>
    <cellStyle name="Output 4 4 6" xfId="25137"/>
    <cellStyle name="Output 4 5" xfId="22088"/>
    <cellStyle name="Output 4 6" xfId="21913"/>
    <cellStyle name="Output 4 7" xfId="23877"/>
    <cellStyle name="Output 4 8" xfId="24497"/>
    <cellStyle name="Output 5" xfId="20613"/>
    <cellStyle name="Output 5 2" xfId="20614"/>
    <cellStyle name="Output 5 2 2" xfId="22452"/>
    <cellStyle name="Output 5 2 2 2" xfId="22995"/>
    <cellStyle name="Output 5 2 2 3" xfId="23444"/>
    <cellStyle name="Output 5 2 2 4" xfId="24064"/>
    <cellStyle name="Output 5 2 2 5" xfId="24684"/>
    <cellStyle name="Output 5 2 2 6" xfId="25133"/>
    <cellStyle name="Output 5 2 3" xfId="22092"/>
    <cellStyle name="Output 5 2 4" xfId="21917"/>
    <cellStyle name="Output 5 2 5" xfId="23881"/>
    <cellStyle name="Output 5 2 6" xfId="24501"/>
    <cellStyle name="Output 5 3" xfId="20615"/>
    <cellStyle name="Output 5 3 2" xfId="22451"/>
    <cellStyle name="Output 5 3 2 2" xfId="22994"/>
    <cellStyle name="Output 5 3 2 3" xfId="23443"/>
    <cellStyle name="Output 5 3 2 4" xfId="24063"/>
    <cellStyle name="Output 5 3 2 5" xfId="24683"/>
    <cellStyle name="Output 5 3 2 6" xfId="25132"/>
    <cellStyle name="Output 5 3 3" xfId="22093"/>
    <cellStyle name="Output 5 3 4" xfId="21918"/>
    <cellStyle name="Output 5 3 5" xfId="23882"/>
    <cellStyle name="Output 5 3 6" xfId="24502"/>
    <cellStyle name="Output 5 4" xfId="22453"/>
    <cellStyle name="Output 5 4 2" xfId="22996"/>
    <cellStyle name="Output 5 4 3" xfId="23445"/>
    <cellStyle name="Output 5 4 4" xfId="24065"/>
    <cellStyle name="Output 5 4 5" xfId="24685"/>
    <cellStyle name="Output 5 4 6" xfId="25134"/>
    <cellStyle name="Output 5 5" xfId="22091"/>
    <cellStyle name="Output 5 6" xfId="21916"/>
    <cellStyle name="Output 5 7" xfId="23880"/>
    <cellStyle name="Output 5 8" xfId="24500"/>
    <cellStyle name="Output 6" xfId="20616"/>
    <cellStyle name="Output 6 2" xfId="20617"/>
    <cellStyle name="Output 6 2 2" xfId="22449"/>
    <cellStyle name="Output 6 2 2 2" xfId="22992"/>
    <cellStyle name="Output 6 2 2 3" xfId="23441"/>
    <cellStyle name="Output 6 2 2 4" xfId="24061"/>
    <cellStyle name="Output 6 2 2 5" xfId="24681"/>
    <cellStyle name="Output 6 2 2 6" xfId="25130"/>
    <cellStyle name="Output 6 2 3" xfId="22095"/>
    <cellStyle name="Output 6 2 4" xfId="21920"/>
    <cellStyle name="Output 6 2 5" xfId="23884"/>
    <cellStyle name="Output 6 2 6" xfId="24504"/>
    <cellStyle name="Output 6 3" xfId="20618"/>
    <cellStyle name="Output 6 3 2" xfId="22448"/>
    <cellStyle name="Output 6 3 2 2" xfId="22991"/>
    <cellStyle name="Output 6 3 2 3" xfId="23440"/>
    <cellStyle name="Output 6 3 2 4" xfId="24060"/>
    <cellStyle name="Output 6 3 2 5" xfId="24680"/>
    <cellStyle name="Output 6 3 2 6" xfId="25129"/>
    <cellStyle name="Output 6 3 3" xfId="22096"/>
    <cellStyle name="Output 6 3 4" xfId="21921"/>
    <cellStyle name="Output 6 3 5" xfId="23885"/>
    <cellStyle name="Output 6 3 6" xfId="24505"/>
    <cellStyle name="Output 6 4" xfId="22450"/>
    <cellStyle name="Output 6 4 2" xfId="22993"/>
    <cellStyle name="Output 6 4 3" xfId="23442"/>
    <cellStyle name="Output 6 4 4" xfId="24062"/>
    <cellStyle name="Output 6 4 5" xfId="24682"/>
    <cellStyle name="Output 6 4 6" xfId="25131"/>
    <cellStyle name="Output 6 5" xfId="22094"/>
    <cellStyle name="Output 6 6" xfId="21919"/>
    <cellStyle name="Output 6 7" xfId="23883"/>
    <cellStyle name="Output 6 8" xfId="24503"/>
    <cellStyle name="Output 7" xfId="20619"/>
    <cellStyle name="Output 7 2" xfId="22447"/>
    <cellStyle name="Output 7 2 2" xfId="22990"/>
    <cellStyle name="Output 7 2 3" xfId="23439"/>
    <cellStyle name="Output 7 2 4" xfId="24059"/>
    <cellStyle name="Output 7 2 5" xfId="24679"/>
    <cellStyle name="Output 7 2 6" xfId="25128"/>
    <cellStyle name="Output 7 3" xfId="22097"/>
    <cellStyle name="Output 7 4" xfId="21922"/>
    <cellStyle name="Output 7 5" xfId="23886"/>
    <cellStyle name="Output 7 6" xfId="24506"/>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2446"/>
    <cellStyle name="showExposure 2 2" xfId="22989"/>
    <cellStyle name="showExposure 2 3" xfId="23438"/>
    <cellStyle name="showExposure 2 4" xfId="24058"/>
    <cellStyle name="showExposure 2 5" xfId="24678"/>
    <cellStyle name="showExposure 3" xfId="22214"/>
    <cellStyle name="showExposure 4" xfId="22812"/>
    <cellStyle name="showExposure 5" xfId="22148"/>
    <cellStyle name="showExposure 6" xfId="23887"/>
    <cellStyle name="showExposure 7" xfId="24507"/>
    <cellStyle name="showExposure 8" xfId="25042"/>
    <cellStyle name="showParameterE" xfId="20787"/>
    <cellStyle name="showParameterE 2" xfId="22445"/>
    <cellStyle name="showParameterE 2 2" xfId="22988"/>
    <cellStyle name="showParameterE 2 3" xfId="23437"/>
    <cellStyle name="showParameterE 2 4" xfId="24057"/>
    <cellStyle name="showParameterE 2 5" xfId="24677"/>
    <cellStyle name="showParameterE 3" xfId="22215"/>
    <cellStyle name="showParameterE 4" xfId="22813"/>
    <cellStyle name="showParameterE 5" xfId="22149"/>
    <cellStyle name="showParameterE 6" xfId="23888"/>
    <cellStyle name="showParameterE 7" xfId="24508"/>
    <cellStyle name="showParameterE 8" xfId="25043"/>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2809"/>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2443"/>
    <cellStyle name="Total 2 10 2 2 2" xfId="22986"/>
    <cellStyle name="Total 2 10 2 2 3" xfId="23435"/>
    <cellStyle name="Total 2 10 2 2 4" xfId="24055"/>
    <cellStyle name="Total 2 10 2 2 5" xfId="24675"/>
    <cellStyle name="Total 2 10 2 2 6" xfId="25126"/>
    <cellStyle name="Total 2 10 2 3" xfId="22253"/>
    <cellStyle name="Total 2 10 2 4" xfId="22167"/>
    <cellStyle name="Total 2 10 2 5" xfId="23890"/>
    <cellStyle name="Total 2 10 2 6" xfId="24510"/>
    <cellStyle name="Total 2 10 3" xfId="20826"/>
    <cellStyle name="Total 2 10 3 2" xfId="22442"/>
    <cellStyle name="Total 2 10 3 2 2" xfId="22985"/>
    <cellStyle name="Total 2 10 3 2 3" xfId="23434"/>
    <cellStyle name="Total 2 10 3 2 4" xfId="24054"/>
    <cellStyle name="Total 2 10 3 2 5" xfId="24674"/>
    <cellStyle name="Total 2 10 3 2 6" xfId="25125"/>
    <cellStyle name="Total 2 10 3 3" xfId="22254"/>
    <cellStyle name="Total 2 10 3 4" xfId="22168"/>
    <cellStyle name="Total 2 10 3 5" xfId="23891"/>
    <cellStyle name="Total 2 10 3 6" xfId="24511"/>
    <cellStyle name="Total 2 10 4" xfId="20827"/>
    <cellStyle name="Total 2 10 4 2" xfId="22441"/>
    <cellStyle name="Total 2 10 4 2 2" xfId="22984"/>
    <cellStyle name="Total 2 10 4 2 3" xfId="23433"/>
    <cellStyle name="Total 2 10 4 2 4" xfId="24053"/>
    <cellStyle name="Total 2 10 4 2 5" xfId="24673"/>
    <cellStyle name="Total 2 10 4 2 6" xfId="25124"/>
    <cellStyle name="Total 2 10 4 3" xfId="22255"/>
    <cellStyle name="Total 2 10 4 4" xfId="22169"/>
    <cellStyle name="Total 2 10 4 5" xfId="23892"/>
    <cellStyle name="Total 2 10 4 6" xfId="24512"/>
    <cellStyle name="Total 2 10 5" xfId="20828"/>
    <cellStyle name="Total 2 10 5 2" xfId="22440"/>
    <cellStyle name="Total 2 10 5 2 2" xfId="22983"/>
    <cellStyle name="Total 2 10 5 2 3" xfId="23432"/>
    <cellStyle name="Total 2 10 5 2 4" xfId="24052"/>
    <cellStyle name="Total 2 10 5 2 5" xfId="24672"/>
    <cellStyle name="Total 2 10 5 2 6" xfId="25123"/>
    <cellStyle name="Total 2 10 5 3" xfId="22256"/>
    <cellStyle name="Total 2 10 5 4" xfId="22170"/>
    <cellStyle name="Total 2 10 5 5" xfId="23893"/>
    <cellStyle name="Total 2 10 5 6" xfId="24513"/>
    <cellStyle name="Total 2 11" xfId="20829"/>
    <cellStyle name="Total 2 11 10" xfId="24514"/>
    <cellStyle name="Total 2 11 2" xfId="20830"/>
    <cellStyle name="Total 2 11 2 2" xfId="22438"/>
    <cellStyle name="Total 2 11 2 2 2" xfId="22981"/>
    <cellStyle name="Total 2 11 2 2 3" xfId="23430"/>
    <cellStyle name="Total 2 11 2 2 4" xfId="24050"/>
    <cellStyle name="Total 2 11 2 2 5" xfId="24670"/>
    <cellStyle name="Total 2 11 2 2 6" xfId="25121"/>
    <cellStyle name="Total 2 11 2 3" xfId="22258"/>
    <cellStyle name="Total 2 11 2 4" xfId="22172"/>
    <cellStyle name="Total 2 11 2 5" xfId="23895"/>
    <cellStyle name="Total 2 11 2 6" xfId="24515"/>
    <cellStyle name="Total 2 11 3" xfId="20831"/>
    <cellStyle name="Total 2 11 3 2" xfId="22437"/>
    <cellStyle name="Total 2 11 3 2 2" xfId="22980"/>
    <cellStyle name="Total 2 11 3 2 3" xfId="23429"/>
    <cellStyle name="Total 2 11 3 2 4" xfId="24049"/>
    <cellStyle name="Total 2 11 3 2 5" xfId="24669"/>
    <cellStyle name="Total 2 11 3 2 6" xfId="25120"/>
    <cellStyle name="Total 2 11 3 3" xfId="22259"/>
    <cellStyle name="Total 2 11 3 4" xfId="22173"/>
    <cellStyle name="Total 2 11 3 5" xfId="23896"/>
    <cellStyle name="Total 2 11 3 6" xfId="24516"/>
    <cellStyle name="Total 2 11 4" xfId="20832"/>
    <cellStyle name="Total 2 11 4 2" xfId="22436"/>
    <cellStyle name="Total 2 11 4 2 2" xfId="22979"/>
    <cellStyle name="Total 2 11 4 2 3" xfId="23428"/>
    <cellStyle name="Total 2 11 4 2 4" xfId="24048"/>
    <cellStyle name="Total 2 11 4 2 5" xfId="24668"/>
    <cellStyle name="Total 2 11 4 2 6" xfId="25119"/>
    <cellStyle name="Total 2 11 4 3" xfId="22260"/>
    <cellStyle name="Total 2 11 4 4" xfId="22174"/>
    <cellStyle name="Total 2 11 4 5" xfId="23897"/>
    <cellStyle name="Total 2 11 4 6" xfId="24517"/>
    <cellStyle name="Total 2 11 5" xfId="20833"/>
    <cellStyle name="Total 2 11 5 2" xfId="22435"/>
    <cellStyle name="Total 2 11 5 2 2" xfId="22978"/>
    <cellStyle name="Total 2 11 5 2 3" xfId="23427"/>
    <cellStyle name="Total 2 11 5 2 4" xfId="24047"/>
    <cellStyle name="Total 2 11 5 2 5" xfId="24667"/>
    <cellStyle name="Total 2 11 5 2 6" xfId="25118"/>
    <cellStyle name="Total 2 11 5 3" xfId="22261"/>
    <cellStyle name="Total 2 11 5 4" xfId="22175"/>
    <cellStyle name="Total 2 11 5 5" xfId="23898"/>
    <cellStyle name="Total 2 11 5 6" xfId="24518"/>
    <cellStyle name="Total 2 11 6" xfId="22439"/>
    <cellStyle name="Total 2 11 6 2" xfId="22982"/>
    <cellStyle name="Total 2 11 6 3" xfId="23431"/>
    <cellStyle name="Total 2 11 6 4" xfId="24051"/>
    <cellStyle name="Total 2 11 6 5" xfId="24671"/>
    <cellStyle name="Total 2 11 6 6" xfId="25122"/>
    <cellStyle name="Total 2 11 7" xfId="22257"/>
    <cellStyle name="Total 2 11 8" xfId="22171"/>
    <cellStyle name="Total 2 11 9" xfId="23894"/>
    <cellStyle name="Total 2 12" xfId="20834"/>
    <cellStyle name="Total 2 12 10" xfId="24519"/>
    <cellStyle name="Total 2 12 2" xfId="20835"/>
    <cellStyle name="Total 2 12 2 2" xfId="22433"/>
    <cellStyle name="Total 2 12 2 2 2" xfId="22976"/>
    <cellStyle name="Total 2 12 2 2 3" xfId="23425"/>
    <cellStyle name="Total 2 12 2 2 4" xfId="24045"/>
    <cellStyle name="Total 2 12 2 2 5" xfId="24665"/>
    <cellStyle name="Total 2 12 2 2 6" xfId="25116"/>
    <cellStyle name="Total 2 12 2 3" xfId="22263"/>
    <cellStyle name="Total 2 12 2 4" xfId="22177"/>
    <cellStyle name="Total 2 12 2 5" xfId="23900"/>
    <cellStyle name="Total 2 12 2 6" xfId="24520"/>
    <cellStyle name="Total 2 12 3" xfId="20836"/>
    <cellStyle name="Total 2 12 3 2" xfId="22432"/>
    <cellStyle name="Total 2 12 3 2 2" xfId="22975"/>
    <cellStyle name="Total 2 12 3 2 3" xfId="23424"/>
    <cellStyle name="Total 2 12 3 2 4" xfId="24044"/>
    <cellStyle name="Total 2 12 3 2 5" xfId="24664"/>
    <cellStyle name="Total 2 12 3 2 6" xfId="25115"/>
    <cellStyle name="Total 2 12 3 3" xfId="22264"/>
    <cellStyle name="Total 2 12 3 4" xfId="22178"/>
    <cellStyle name="Total 2 12 3 5" xfId="23901"/>
    <cellStyle name="Total 2 12 3 6" xfId="24521"/>
    <cellStyle name="Total 2 12 4" xfId="20837"/>
    <cellStyle name="Total 2 12 4 2" xfId="22431"/>
    <cellStyle name="Total 2 12 4 2 2" xfId="22974"/>
    <cellStyle name="Total 2 12 4 2 3" xfId="23423"/>
    <cellStyle name="Total 2 12 4 2 4" xfId="24043"/>
    <cellStyle name="Total 2 12 4 2 5" xfId="24663"/>
    <cellStyle name="Total 2 12 4 2 6" xfId="25114"/>
    <cellStyle name="Total 2 12 4 3" xfId="22265"/>
    <cellStyle name="Total 2 12 4 4" xfId="22179"/>
    <cellStyle name="Total 2 12 4 5" xfId="23902"/>
    <cellStyle name="Total 2 12 4 6" xfId="24522"/>
    <cellStyle name="Total 2 12 5" xfId="20838"/>
    <cellStyle name="Total 2 12 5 2" xfId="22430"/>
    <cellStyle name="Total 2 12 5 2 2" xfId="22973"/>
    <cellStyle name="Total 2 12 5 2 3" xfId="23422"/>
    <cellStyle name="Total 2 12 5 2 4" xfId="24042"/>
    <cellStyle name="Total 2 12 5 2 5" xfId="24662"/>
    <cellStyle name="Total 2 12 5 2 6" xfId="25113"/>
    <cellStyle name="Total 2 12 5 3" xfId="22266"/>
    <cellStyle name="Total 2 12 5 4" xfId="22180"/>
    <cellStyle name="Total 2 12 5 5" xfId="23903"/>
    <cellStyle name="Total 2 12 5 6" xfId="24523"/>
    <cellStyle name="Total 2 12 6" xfId="22434"/>
    <cellStyle name="Total 2 12 6 2" xfId="22977"/>
    <cellStyle name="Total 2 12 6 3" xfId="23426"/>
    <cellStyle name="Total 2 12 6 4" xfId="24046"/>
    <cellStyle name="Total 2 12 6 5" xfId="24666"/>
    <cellStyle name="Total 2 12 6 6" xfId="25117"/>
    <cellStyle name="Total 2 12 7" xfId="22262"/>
    <cellStyle name="Total 2 12 8" xfId="22176"/>
    <cellStyle name="Total 2 12 9" xfId="23899"/>
    <cellStyle name="Total 2 13" xfId="20839"/>
    <cellStyle name="Total 2 13 2" xfId="20840"/>
    <cellStyle name="Total 2 13 2 2" xfId="22428"/>
    <cellStyle name="Total 2 13 2 2 2" xfId="22971"/>
    <cellStyle name="Total 2 13 2 2 3" xfId="23420"/>
    <cellStyle name="Total 2 13 2 2 4" xfId="24040"/>
    <cellStyle name="Total 2 13 2 2 5" xfId="24660"/>
    <cellStyle name="Total 2 13 2 2 6" xfId="25111"/>
    <cellStyle name="Total 2 13 2 3" xfId="22268"/>
    <cellStyle name="Total 2 13 2 4" xfId="22182"/>
    <cellStyle name="Total 2 13 2 5" xfId="23905"/>
    <cellStyle name="Total 2 13 2 6" xfId="24525"/>
    <cellStyle name="Total 2 13 3" xfId="20841"/>
    <cellStyle name="Total 2 13 3 2" xfId="22427"/>
    <cellStyle name="Total 2 13 3 2 2" xfId="22970"/>
    <cellStyle name="Total 2 13 3 2 3" xfId="23419"/>
    <cellStyle name="Total 2 13 3 2 4" xfId="24039"/>
    <cellStyle name="Total 2 13 3 2 5" xfId="24659"/>
    <cellStyle name="Total 2 13 3 2 6" xfId="25110"/>
    <cellStyle name="Total 2 13 3 3" xfId="22269"/>
    <cellStyle name="Total 2 13 3 4" xfId="22183"/>
    <cellStyle name="Total 2 13 3 5" xfId="23906"/>
    <cellStyle name="Total 2 13 3 6" xfId="24526"/>
    <cellStyle name="Total 2 13 4" xfId="20842"/>
    <cellStyle name="Total 2 13 4 2" xfId="22426"/>
    <cellStyle name="Total 2 13 4 2 2" xfId="22969"/>
    <cellStyle name="Total 2 13 4 2 3" xfId="23418"/>
    <cellStyle name="Total 2 13 4 2 4" xfId="24038"/>
    <cellStyle name="Total 2 13 4 2 5" xfId="24658"/>
    <cellStyle name="Total 2 13 4 2 6" xfId="25109"/>
    <cellStyle name="Total 2 13 4 3" xfId="22270"/>
    <cellStyle name="Total 2 13 4 4" xfId="22184"/>
    <cellStyle name="Total 2 13 4 5" xfId="23907"/>
    <cellStyle name="Total 2 13 4 6" xfId="24527"/>
    <cellStyle name="Total 2 13 5" xfId="22429"/>
    <cellStyle name="Total 2 13 5 2" xfId="22972"/>
    <cellStyle name="Total 2 13 5 3" xfId="23421"/>
    <cellStyle name="Total 2 13 5 4" xfId="24041"/>
    <cellStyle name="Total 2 13 5 5" xfId="24661"/>
    <cellStyle name="Total 2 13 5 6" xfId="25112"/>
    <cellStyle name="Total 2 13 6" xfId="22267"/>
    <cellStyle name="Total 2 13 7" xfId="22181"/>
    <cellStyle name="Total 2 13 8" xfId="23904"/>
    <cellStyle name="Total 2 13 9" xfId="24524"/>
    <cellStyle name="Total 2 14" xfId="20843"/>
    <cellStyle name="Total 2 14 2" xfId="22425"/>
    <cellStyle name="Total 2 14 2 2" xfId="22968"/>
    <cellStyle name="Total 2 14 2 3" xfId="23417"/>
    <cellStyle name="Total 2 14 2 4" xfId="24037"/>
    <cellStyle name="Total 2 14 2 5" xfId="24657"/>
    <cellStyle name="Total 2 14 2 6" xfId="25108"/>
    <cellStyle name="Total 2 14 3" xfId="22271"/>
    <cellStyle name="Total 2 14 4" xfId="22185"/>
    <cellStyle name="Total 2 14 5" xfId="23908"/>
    <cellStyle name="Total 2 14 6" xfId="24528"/>
    <cellStyle name="Total 2 15" xfId="20844"/>
    <cellStyle name="Total 2 15 2" xfId="22424"/>
    <cellStyle name="Total 2 15 2 2" xfId="22967"/>
    <cellStyle name="Total 2 15 2 3" xfId="23416"/>
    <cellStyle name="Total 2 15 2 4" xfId="24036"/>
    <cellStyle name="Total 2 15 2 5" xfId="24656"/>
    <cellStyle name="Total 2 15 2 6" xfId="25107"/>
    <cellStyle name="Total 2 15 3" xfId="22272"/>
    <cellStyle name="Total 2 15 4" xfId="22186"/>
    <cellStyle name="Total 2 15 5" xfId="23909"/>
    <cellStyle name="Total 2 15 6" xfId="24529"/>
    <cellStyle name="Total 2 16" xfId="20845"/>
    <cellStyle name="Total 2 16 2" xfId="22423"/>
    <cellStyle name="Total 2 16 2 2" xfId="22966"/>
    <cellStyle name="Total 2 16 2 3" xfId="23415"/>
    <cellStyle name="Total 2 16 2 4" xfId="24035"/>
    <cellStyle name="Total 2 16 2 5" xfId="24655"/>
    <cellStyle name="Total 2 16 2 6" xfId="25106"/>
    <cellStyle name="Total 2 16 3" xfId="22273"/>
    <cellStyle name="Total 2 16 4" xfId="22187"/>
    <cellStyle name="Total 2 16 5" xfId="23910"/>
    <cellStyle name="Total 2 16 6" xfId="24530"/>
    <cellStyle name="Total 2 17" xfId="22444"/>
    <cellStyle name="Total 2 17 2" xfId="22987"/>
    <cellStyle name="Total 2 17 3" xfId="23436"/>
    <cellStyle name="Total 2 17 4" xfId="24056"/>
    <cellStyle name="Total 2 17 5" xfId="24676"/>
    <cellStyle name="Total 2 17 6" xfId="25127"/>
    <cellStyle name="Total 2 18" xfId="22251"/>
    <cellStyle name="Total 2 19" xfId="22165"/>
    <cellStyle name="Total 2 2" xfId="20846"/>
    <cellStyle name="Total 2 2 10" xfId="22422"/>
    <cellStyle name="Total 2 2 10 2" xfId="22965"/>
    <cellStyle name="Total 2 2 10 3" xfId="23414"/>
    <cellStyle name="Total 2 2 10 4" xfId="24034"/>
    <cellStyle name="Total 2 2 10 5" xfId="24654"/>
    <cellStyle name="Total 2 2 10 6" xfId="25105"/>
    <cellStyle name="Total 2 2 11" xfId="22274"/>
    <cellStyle name="Total 2 2 12" xfId="22188"/>
    <cellStyle name="Total 2 2 13" xfId="23911"/>
    <cellStyle name="Total 2 2 14" xfId="24531"/>
    <cellStyle name="Total 2 2 2" xfId="20847"/>
    <cellStyle name="Total 2 2 2 2" xfId="20848"/>
    <cellStyle name="Total 2 2 2 2 2" xfId="22420"/>
    <cellStyle name="Total 2 2 2 2 2 2" xfId="22963"/>
    <cellStyle name="Total 2 2 2 2 2 3" xfId="23412"/>
    <cellStyle name="Total 2 2 2 2 2 4" xfId="24032"/>
    <cellStyle name="Total 2 2 2 2 2 5" xfId="24652"/>
    <cellStyle name="Total 2 2 2 2 2 6" xfId="25103"/>
    <cellStyle name="Total 2 2 2 2 3" xfId="22276"/>
    <cellStyle name="Total 2 2 2 2 4" xfId="22190"/>
    <cellStyle name="Total 2 2 2 2 5" xfId="23913"/>
    <cellStyle name="Total 2 2 2 2 6" xfId="24533"/>
    <cellStyle name="Total 2 2 2 3" xfId="20849"/>
    <cellStyle name="Total 2 2 2 3 2" xfId="22419"/>
    <cellStyle name="Total 2 2 2 3 2 2" xfId="22962"/>
    <cellStyle name="Total 2 2 2 3 2 3" xfId="23411"/>
    <cellStyle name="Total 2 2 2 3 2 4" xfId="24031"/>
    <cellStyle name="Total 2 2 2 3 2 5" xfId="24651"/>
    <cellStyle name="Total 2 2 2 3 2 6" xfId="25102"/>
    <cellStyle name="Total 2 2 2 3 3" xfId="22277"/>
    <cellStyle name="Total 2 2 2 3 4" xfId="22191"/>
    <cellStyle name="Total 2 2 2 3 5" xfId="23914"/>
    <cellStyle name="Total 2 2 2 3 6" xfId="24534"/>
    <cellStyle name="Total 2 2 2 4" xfId="20850"/>
    <cellStyle name="Total 2 2 2 4 2" xfId="22418"/>
    <cellStyle name="Total 2 2 2 4 2 2" xfId="22961"/>
    <cellStyle name="Total 2 2 2 4 2 3" xfId="23410"/>
    <cellStyle name="Total 2 2 2 4 2 4" xfId="24030"/>
    <cellStyle name="Total 2 2 2 4 2 5" xfId="24650"/>
    <cellStyle name="Total 2 2 2 4 2 6" xfId="25101"/>
    <cellStyle name="Total 2 2 2 4 3" xfId="22278"/>
    <cellStyle name="Total 2 2 2 4 4" xfId="22192"/>
    <cellStyle name="Total 2 2 2 4 5" xfId="23915"/>
    <cellStyle name="Total 2 2 2 4 6" xfId="24535"/>
    <cellStyle name="Total 2 2 2 5" xfId="22421"/>
    <cellStyle name="Total 2 2 2 5 2" xfId="22964"/>
    <cellStyle name="Total 2 2 2 5 3" xfId="23413"/>
    <cellStyle name="Total 2 2 2 5 4" xfId="24033"/>
    <cellStyle name="Total 2 2 2 5 5" xfId="24653"/>
    <cellStyle name="Total 2 2 2 5 6" xfId="25104"/>
    <cellStyle name="Total 2 2 2 6" xfId="22275"/>
    <cellStyle name="Total 2 2 2 7" xfId="22189"/>
    <cellStyle name="Total 2 2 2 8" xfId="23912"/>
    <cellStyle name="Total 2 2 2 9" xfId="24532"/>
    <cellStyle name="Total 2 2 3" xfId="20851"/>
    <cellStyle name="Total 2 2 3 2" xfId="20852"/>
    <cellStyle name="Total 2 2 3 2 2" xfId="22416"/>
    <cellStyle name="Total 2 2 3 2 2 2" xfId="22959"/>
    <cellStyle name="Total 2 2 3 2 2 3" xfId="23408"/>
    <cellStyle name="Total 2 2 3 2 2 4" xfId="24028"/>
    <cellStyle name="Total 2 2 3 2 2 5" xfId="24648"/>
    <cellStyle name="Total 2 2 3 2 2 6" xfId="25099"/>
    <cellStyle name="Total 2 2 3 2 3" xfId="22280"/>
    <cellStyle name="Total 2 2 3 2 4" xfId="22194"/>
    <cellStyle name="Total 2 2 3 2 5" xfId="23917"/>
    <cellStyle name="Total 2 2 3 2 6" xfId="24537"/>
    <cellStyle name="Total 2 2 3 3" xfId="20853"/>
    <cellStyle name="Total 2 2 3 3 2" xfId="22415"/>
    <cellStyle name="Total 2 2 3 3 2 2" xfId="22958"/>
    <cellStyle name="Total 2 2 3 3 2 3" xfId="23407"/>
    <cellStyle name="Total 2 2 3 3 2 4" xfId="24027"/>
    <cellStyle name="Total 2 2 3 3 2 5" xfId="24647"/>
    <cellStyle name="Total 2 2 3 3 2 6" xfId="25098"/>
    <cellStyle name="Total 2 2 3 3 3" xfId="22281"/>
    <cellStyle name="Total 2 2 3 3 4" xfId="22195"/>
    <cellStyle name="Total 2 2 3 3 5" xfId="23918"/>
    <cellStyle name="Total 2 2 3 3 6" xfId="24538"/>
    <cellStyle name="Total 2 2 3 4" xfId="20854"/>
    <cellStyle name="Total 2 2 3 4 2" xfId="22414"/>
    <cellStyle name="Total 2 2 3 4 2 2" xfId="22957"/>
    <cellStyle name="Total 2 2 3 4 2 3" xfId="23406"/>
    <cellStyle name="Total 2 2 3 4 2 4" xfId="24026"/>
    <cellStyle name="Total 2 2 3 4 2 5" xfId="24646"/>
    <cellStyle name="Total 2 2 3 4 2 6" xfId="25097"/>
    <cellStyle name="Total 2 2 3 4 3" xfId="22282"/>
    <cellStyle name="Total 2 2 3 4 4" xfId="22196"/>
    <cellStyle name="Total 2 2 3 4 5" xfId="23919"/>
    <cellStyle name="Total 2 2 3 4 6" xfId="24539"/>
    <cellStyle name="Total 2 2 3 5" xfId="22417"/>
    <cellStyle name="Total 2 2 3 5 2" xfId="22960"/>
    <cellStyle name="Total 2 2 3 5 3" xfId="23409"/>
    <cellStyle name="Total 2 2 3 5 4" xfId="24029"/>
    <cellStyle name="Total 2 2 3 5 5" xfId="24649"/>
    <cellStyle name="Total 2 2 3 5 6" xfId="25100"/>
    <cellStyle name="Total 2 2 3 6" xfId="22279"/>
    <cellStyle name="Total 2 2 3 7" xfId="22193"/>
    <cellStyle name="Total 2 2 3 8" xfId="23916"/>
    <cellStyle name="Total 2 2 3 9" xfId="24536"/>
    <cellStyle name="Total 2 2 4" xfId="20855"/>
    <cellStyle name="Total 2 2 4 2" xfId="20856"/>
    <cellStyle name="Total 2 2 4 2 2" xfId="22412"/>
    <cellStyle name="Total 2 2 4 2 2 2" xfId="22955"/>
    <cellStyle name="Total 2 2 4 2 2 3" xfId="23404"/>
    <cellStyle name="Total 2 2 4 2 2 4" xfId="24024"/>
    <cellStyle name="Total 2 2 4 2 2 5" xfId="24644"/>
    <cellStyle name="Total 2 2 4 2 2 6" xfId="25095"/>
    <cellStyle name="Total 2 2 4 2 3" xfId="22284"/>
    <cellStyle name="Total 2 2 4 2 4" xfId="22198"/>
    <cellStyle name="Total 2 2 4 2 5" xfId="23921"/>
    <cellStyle name="Total 2 2 4 2 6" xfId="24541"/>
    <cellStyle name="Total 2 2 4 3" xfId="20857"/>
    <cellStyle name="Total 2 2 4 3 2" xfId="22411"/>
    <cellStyle name="Total 2 2 4 3 2 2" xfId="22954"/>
    <cellStyle name="Total 2 2 4 3 2 3" xfId="23403"/>
    <cellStyle name="Total 2 2 4 3 2 4" xfId="24023"/>
    <cellStyle name="Total 2 2 4 3 2 5" xfId="24643"/>
    <cellStyle name="Total 2 2 4 3 2 6" xfId="25094"/>
    <cellStyle name="Total 2 2 4 3 3" xfId="22285"/>
    <cellStyle name="Total 2 2 4 3 4" xfId="22199"/>
    <cellStyle name="Total 2 2 4 3 5" xfId="23922"/>
    <cellStyle name="Total 2 2 4 3 6" xfId="24542"/>
    <cellStyle name="Total 2 2 4 4" xfId="20858"/>
    <cellStyle name="Total 2 2 4 4 2" xfId="22410"/>
    <cellStyle name="Total 2 2 4 4 2 2" xfId="22953"/>
    <cellStyle name="Total 2 2 4 4 2 3" xfId="23402"/>
    <cellStyle name="Total 2 2 4 4 2 4" xfId="24022"/>
    <cellStyle name="Total 2 2 4 4 2 5" xfId="24642"/>
    <cellStyle name="Total 2 2 4 4 2 6" xfId="25093"/>
    <cellStyle name="Total 2 2 4 4 3" xfId="22286"/>
    <cellStyle name="Total 2 2 4 4 4" xfId="22200"/>
    <cellStyle name="Total 2 2 4 4 5" xfId="23923"/>
    <cellStyle name="Total 2 2 4 4 6" xfId="24543"/>
    <cellStyle name="Total 2 2 4 5" xfId="22413"/>
    <cellStyle name="Total 2 2 4 5 2" xfId="22956"/>
    <cellStyle name="Total 2 2 4 5 3" xfId="23405"/>
    <cellStyle name="Total 2 2 4 5 4" xfId="24025"/>
    <cellStyle name="Total 2 2 4 5 5" xfId="24645"/>
    <cellStyle name="Total 2 2 4 5 6" xfId="25096"/>
    <cellStyle name="Total 2 2 4 6" xfId="22283"/>
    <cellStyle name="Total 2 2 4 7" xfId="22197"/>
    <cellStyle name="Total 2 2 4 8" xfId="23920"/>
    <cellStyle name="Total 2 2 4 9" xfId="24540"/>
    <cellStyle name="Total 2 2 5" xfId="20859"/>
    <cellStyle name="Total 2 2 5 2" xfId="20860"/>
    <cellStyle name="Total 2 2 5 2 2" xfId="22408"/>
    <cellStyle name="Total 2 2 5 2 2 2" xfId="22951"/>
    <cellStyle name="Total 2 2 5 2 2 3" xfId="23400"/>
    <cellStyle name="Total 2 2 5 2 2 4" xfId="24020"/>
    <cellStyle name="Total 2 2 5 2 2 5" xfId="24640"/>
    <cellStyle name="Total 2 2 5 2 2 6" xfId="25091"/>
    <cellStyle name="Total 2 2 5 2 3" xfId="22288"/>
    <cellStyle name="Total 2 2 5 2 4" xfId="22202"/>
    <cellStyle name="Total 2 2 5 2 5" xfId="23925"/>
    <cellStyle name="Total 2 2 5 2 6" xfId="24545"/>
    <cellStyle name="Total 2 2 5 3" xfId="20861"/>
    <cellStyle name="Total 2 2 5 3 2" xfId="22407"/>
    <cellStyle name="Total 2 2 5 3 2 2" xfId="22950"/>
    <cellStyle name="Total 2 2 5 3 2 3" xfId="23399"/>
    <cellStyle name="Total 2 2 5 3 2 4" xfId="24019"/>
    <cellStyle name="Total 2 2 5 3 2 5" xfId="24639"/>
    <cellStyle name="Total 2 2 5 3 2 6" xfId="25090"/>
    <cellStyle name="Total 2 2 5 3 3" xfId="22289"/>
    <cellStyle name="Total 2 2 5 3 4" xfId="22203"/>
    <cellStyle name="Total 2 2 5 3 5" xfId="23926"/>
    <cellStyle name="Total 2 2 5 3 6" xfId="24546"/>
    <cellStyle name="Total 2 2 5 4" xfId="20862"/>
    <cellStyle name="Total 2 2 5 4 2" xfId="22406"/>
    <cellStyle name="Total 2 2 5 4 2 2" xfId="22949"/>
    <cellStyle name="Total 2 2 5 4 2 3" xfId="23398"/>
    <cellStyle name="Total 2 2 5 4 2 4" xfId="24018"/>
    <cellStyle name="Total 2 2 5 4 2 5" xfId="24638"/>
    <cellStyle name="Total 2 2 5 4 2 6" xfId="25089"/>
    <cellStyle name="Total 2 2 5 4 3" xfId="22290"/>
    <cellStyle name="Total 2 2 5 4 4" xfId="22204"/>
    <cellStyle name="Total 2 2 5 4 5" xfId="23927"/>
    <cellStyle name="Total 2 2 5 4 6" xfId="24547"/>
    <cellStyle name="Total 2 2 5 5" xfId="22409"/>
    <cellStyle name="Total 2 2 5 5 2" xfId="22952"/>
    <cellStyle name="Total 2 2 5 5 3" xfId="23401"/>
    <cellStyle name="Total 2 2 5 5 4" xfId="24021"/>
    <cellStyle name="Total 2 2 5 5 5" xfId="24641"/>
    <cellStyle name="Total 2 2 5 5 6" xfId="25092"/>
    <cellStyle name="Total 2 2 5 6" xfId="22287"/>
    <cellStyle name="Total 2 2 5 7" xfId="22201"/>
    <cellStyle name="Total 2 2 5 8" xfId="23924"/>
    <cellStyle name="Total 2 2 5 9" xfId="24544"/>
    <cellStyle name="Total 2 2 6" xfId="20863"/>
    <cellStyle name="Total 2 2 6 2" xfId="22405"/>
    <cellStyle name="Total 2 2 6 2 2" xfId="22948"/>
    <cellStyle name="Total 2 2 6 2 3" xfId="23397"/>
    <cellStyle name="Total 2 2 6 2 4" xfId="24017"/>
    <cellStyle name="Total 2 2 6 2 5" xfId="24637"/>
    <cellStyle name="Total 2 2 6 2 6" xfId="25088"/>
    <cellStyle name="Total 2 2 6 3" xfId="22291"/>
    <cellStyle name="Total 2 2 6 4" xfId="22205"/>
    <cellStyle name="Total 2 2 6 5" xfId="23928"/>
    <cellStyle name="Total 2 2 6 6" xfId="24548"/>
    <cellStyle name="Total 2 2 7" xfId="20864"/>
    <cellStyle name="Total 2 2 7 2" xfId="22404"/>
    <cellStyle name="Total 2 2 7 2 2" xfId="22947"/>
    <cellStyle name="Total 2 2 7 2 3" xfId="23396"/>
    <cellStyle name="Total 2 2 7 2 4" xfId="24016"/>
    <cellStyle name="Total 2 2 7 2 5" xfId="24636"/>
    <cellStyle name="Total 2 2 7 2 6" xfId="25087"/>
    <cellStyle name="Total 2 2 7 3" xfId="22292"/>
    <cellStyle name="Total 2 2 7 4" xfId="22206"/>
    <cellStyle name="Total 2 2 7 5" xfId="23929"/>
    <cellStyle name="Total 2 2 7 6" xfId="24549"/>
    <cellStyle name="Total 2 2 8" xfId="20865"/>
    <cellStyle name="Total 2 2 8 2" xfId="22403"/>
    <cellStyle name="Total 2 2 8 2 2" xfId="22946"/>
    <cellStyle name="Total 2 2 8 2 3" xfId="23395"/>
    <cellStyle name="Total 2 2 8 2 4" xfId="24015"/>
    <cellStyle name="Total 2 2 8 2 5" xfId="24635"/>
    <cellStyle name="Total 2 2 8 2 6" xfId="25086"/>
    <cellStyle name="Total 2 2 8 3" xfId="22293"/>
    <cellStyle name="Total 2 2 8 4" xfId="22207"/>
    <cellStyle name="Total 2 2 8 5" xfId="23930"/>
    <cellStyle name="Total 2 2 8 6" xfId="24550"/>
    <cellStyle name="Total 2 2 9" xfId="20866"/>
    <cellStyle name="Total 2 2 9 2" xfId="22402"/>
    <cellStyle name="Total 2 2 9 2 2" xfId="22945"/>
    <cellStyle name="Total 2 2 9 2 3" xfId="23394"/>
    <cellStyle name="Total 2 2 9 2 4" xfId="24014"/>
    <cellStyle name="Total 2 2 9 2 5" xfId="24634"/>
    <cellStyle name="Total 2 2 9 2 6" xfId="25085"/>
    <cellStyle name="Total 2 2 9 3" xfId="22294"/>
    <cellStyle name="Total 2 2 9 4" xfId="22208"/>
    <cellStyle name="Total 2 2 9 5" xfId="23931"/>
    <cellStyle name="Total 2 2 9 6" xfId="24551"/>
    <cellStyle name="Total 2 20" xfId="23889"/>
    <cellStyle name="Total 2 21" xfId="24509"/>
    <cellStyle name="Total 2 3" xfId="20867"/>
    <cellStyle name="Total 2 3 2" xfId="20868"/>
    <cellStyle name="Total 2 3 2 2" xfId="22401"/>
    <cellStyle name="Total 2 3 2 2 2" xfId="22944"/>
    <cellStyle name="Total 2 3 2 2 3" xfId="23393"/>
    <cellStyle name="Total 2 3 2 2 4" xfId="24013"/>
    <cellStyle name="Total 2 3 2 2 5" xfId="24633"/>
    <cellStyle name="Total 2 3 2 2 6" xfId="25084"/>
    <cellStyle name="Total 2 3 2 3" xfId="22296"/>
    <cellStyle name="Total 2 3 2 4" xfId="22210"/>
    <cellStyle name="Total 2 3 2 5" xfId="23932"/>
    <cellStyle name="Total 2 3 2 6" xfId="24552"/>
    <cellStyle name="Total 2 3 3" xfId="20869"/>
    <cellStyle name="Total 2 3 3 2" xfId="22400"/>
    <cellStyle name="Total 2 3 3 2 2" xfId="22943"/>
    <cellStyle name="Total 2 3 3 2 3" xfId="23392"/>
    <cellStyle name="Total 2 3 3 2 4" xfId="24012"/>
    <cellStyle name="Total 2 3 3 2 5" xfId="24632"/>
    <cellStyle name="Total 2 3 3 2 6" xfId="25083"/>
    <cellStyle name="Total 2 3 3 3" xfId="22297"/>
    <cellStyle name="Total 2 3 3 4" xfId="22211"/>
    <cellStyle name="Total 2 3 3 5" xfId="23933"/>
    <cellStyle name="Total 2 3 3 6" xfId="24553"/>
    <cellStyle name="Total 2 3 4" xfId="20870"/>
    <cellStyle name="Total 2 3 4 2" xfId="22399"/>
    <cellStyle name="Total 2 3 4 2 2" xfId="22942"/>
    <cellStyle name="Total 2 3 4 2 3" xfId="23391"/>
    <cellStyle name="Total 2 3 4 2 4" xfId="24011"/>
    <cellStyle name="Total 2 3 4 2 5" xfId="24631"/>
    <cellStyle name="Total 2 3 4 2 6" xfId="25082"/>
    <cellStyle name="Total 2 3 4 3" xfId="22298"/>
    <cellStyle name="Total 2 3 4 4" xfId="22212"/>
    <cellStyle name="Total 2 3 4 5" xfId="23934"/>
    <cellStyle name="Total 2 3 4 6" xfId="24554"/>
    <cellStyle name="Total 2 3 5" xfId="20871"/>
    <cellStyle name="Total 2 3 5 2" xfId="22398"/>
    <cellStyle name="Total 2 3 5 2 2" xfId="22941"/>
    <cellStyle name="Total 2 3 5 2 3" xfId="23390"/>
    <cellStyle name="Total 2 3 5 2 4" xfId="24010"/>
    <cellStyle name="Total 2 3 5 2 5" xfId="24630"/>
    <cellStyle name="Total 2 3 5 2 6" xfId="25081"/>
    <cellStyle name="Total 2 3 5 3" xfId="22299"/>
    <cellStyle name="Total 2 3 5 4" xfId="22213"/>
    <cellStyle name="Total 2 3 5 5" xfId="23935"/>
    <cellStyle name="Total 2 3 5 6" xfId="24555"/>
    <cellStyle name="Total 2 4" xfId="20872"/>
    <cellStyle name="Total 2 4 2" xfId="20873"/>
    <cellStyle name="Total 2 4 2 2" xfId="22397"/>
    <cellStyle name="Total 2 4 2 2 2" xfId="22940"/>
    <cellStyle name="Total 2 4 2 2 3" xfId="23389"/>
    <cellStyle name="Total 2 4 2 2 4" xfId="24009"/>
    <cellStyle name="Total 2 4 2 2 5" xfId="24629"/>
    <cellStyle name="Total 2 4 2 2 6" xfId="25080"/>
    <cellStyle name="Total 2 4 2 3" xfId="22301"/>
    <cellStyle name="Total 2 4 2 4" xfId="22216"/>
    <cellStyle name="Total 2 4 2 5" xfId="23936"/>
    <cellStyle name="Total 2 4 2 6" xfId="24556"/>
    <cellStyle name="Total 2 4 3" xfId="20874"/>
    <cellStyle name="Total 2 4 3 2" xfId="22396"/>
    <cellStyle name="Total 2 4 3 2 2" xfId="22939"/>
    <cellStyle name="Total 2 4 3 2 3" xfId="23388"/>
    <cellStyle name="Total 2 4 3 2 4" xfId="24008"/>
    <cellStyle name="Total 2 4 3 2 5" xfId="24628"/>
    <cellStyle name="Total 2 4 3 2 6" xfId="25079"/>
    <cellStyle name="Total 2 4 3 3" xfId="22302"/>
    <cellStyle name="Total 2 4 3 4" xfId="22217"/>
    <cellStyle name="Total 2 4 3 5" xfId="23937"/>
    <cellStyle name="Total 2 4 3 6" xfId="24557"/>
    <cellStyle name="Total 2 4 4" xfId="20875"/>
    <cellStyle name="Total 2 4 4 2" xfId="22395"/>
    <cellStyle name="Total 2 4 4 2 2" xfId="22938"/>
    <cellStyle name="Total 2 4 4 2 3" xfId="23387"/>
    <cellStyle name="Total 2 4 4 2 4" xfId="24007"/>
    <cellStyle name="Total 2 4 4 2 5" xfId="24627"/>
    <cellStyle name="Total 2 4 4 2 6" xfId="25078"/>
    <cellStyle name="Total 2 4 4 3" xfId="22303"/>
    <cellStyle name="Total 2 4 4 4" xfId="22218"/>
    <cellStyle name="Total 2 4 4 5" xfId="23938"/>
    <cellStyle name="Total 2 4 4 6" xfId="24558"/>
    <cellStyle name="Total 2 4 5" xfId="20876"/>
    <cellStyle name="Total 2 4 5 2" xfId="22394"/>
    <cellStyle name="Total 2 4 5 2 2" xfId="22937"/>
    <cellStyle name="Total 2 4 5 2 3" xfId="23386"/>
    <cellStyle name="Total 2 4 5 2 4" xfId="24006"/>
    <cellStyle name="Total 2 4 5 2 5" xfId="24626"/>
    <cellStyle name="Total 2 4 5 2 6" xfId="25077"/>
    <cellStyle name="Total 2 4 5 3" xfId="22304"/>
    <cellStyle name="Total 2 4 5 4" xfId="22219"/>
    <cellStyle name="Total 2 4 5 5" xfId="23939"/>
    <cellStyle name="Total 2 4 5 6" xfId="24559"/>
    <cellStyle name="Total 2 5" xfId="20877"/>
    <cellStyle name="Total 2 5 2" xfId="20878"/>
    <cellStyle name="Total 2 5 2 2" xfId="22393"/>
    <cellStyle name="Total 2 5 2 2 2" xfId="22936"/>
    <cellStyle name="Total 2 5 2 2 3" xfId="23385"/>
    <cellStyle name="Total 2 5 2 2 4" xfId="24005"/>
    <cellStyle name="Total 2 5 2 2 5" xfId="24625"/>
    <cellStyle name="Total 2 5 2 2 6" xfId="25076"/>
    <cellStyle name="Total 2 5 2 3" xfId="22306"/>
    <cellStyle name="Total 2 5 2 4" xfId="22221"/>
    <cellStyle name="Total 2 5 2 5" xfId="23940"/>
    <cellStyle name="Total 2 5 2 6" xfId="24560"/>
    <cellStyle name="Total 2 5 3" xfId="20879"/>
    <cellStyle name="Total 2 5 3 2" xfId="22392"/>
    <cellStyle name="Total 2 5 3 2 2" xfId="22935"/>
    <cellStyle name="Total 2 5 3 2 3" xfId="23384"/>
    <cellStyle name="Total 2 5 3 2 4" xfId="24004"/>
    <cellStyle name="Total 2 5 3 2 5" xfId="24624"/>
    <cellStyle name="Total 2 5 3 2 6" xfId="25075"/>
    <cellStyle name="Total 2 5 3 3" xfId="22307"/>
    <cellStyle name="Total 2 5 3 4" xfId="22222"/>
    <cellStyle name="Total 2 5 3 5" xfId="23941"/>
    <cellStyle name="Total 2 5 3 6" xfId="24561"/>
    <cellStyle name="Total 2 5 4" xfId="20880"/>
    <cellStyle name="Total 2 5 4 2" xfId="22391"/>
    <cellStyle name="Total 2 5 4 2 2" xfId="22934"/>
    <cellStyle name="Total 2 5 4 2 3" xfId="23383"/>
    <cellStyle name="Total 2 5 4 2 4" xfId="24003"/>
    <cellStyle name="Total 2 5 4 2 5" xfId="24623"/>
    <cellStyle name="Total 2 5 4 2 6" xfId="25074"/>
    <cellStyle name="Total 2 5 4 3" xfId="22308"/>
    <cellStyle name="Total 2 5 4 4" xfId="22223"/>
    <cellStyle name="Total 2 5 4 5" xfId="23942"/>
    <cellStyle name="Total 2 5 4 6" xfId="24562"/>
    <cellStyle name="Total 2 5 5" xfId="20881"/>
    <cellStyle name="Total 2 5 5 2" xfId="22390"/>
    <cellStyle name="Total 2 5 5 2 2" xfId="22933"/>
    <cellStyle name="Total 2 5 5 2 3" xfId="23382"/>
    <cellStyle name="Total 2 5 5 2 4" xfId="24002"/>
    <cellStyle name="Total 2 5 5 2 5" xfId="24622"/>
    <cellStyle name="Total 2 5 5 2 6" xfId="25073"/>
    <cellStyle name="Total 2 5 5 3" xfId="22309"/>
    <cellStyle name="Total 2 5 5 4" xfId="22224"/>
    <cellStyle name="Total 2 5 5 5" xfId="23943"/>
    <cellStyle name="Total 2 5 5 6" xfId="24563"/>
    <cellStyle name="Total 2 6" xfId="20882"/>
    <cellStyle name="Total 2 6 2" xfId="20883"/>
    <cellStyle name="Total 2 6 2 2" xfId="22389"/>
    <cellStyle name="Total 2 6 2 2 2" xfId="22932"/>
    <cellStyle name="Total 2 6 2 2 3" xfId="23381"/>
    <cellStyle name="Total 2 6 2 2 4" xfId="24001"/>
    <cellStyle name="Total 2 6 2 2 5" xfId="24621"/>
    <cellStyle name="Total 2 6 2 2 6" xfId="25072"/>
    <cellStyle name="Total 2 6 2 3" xfId="22311"/>
    <cellStyle name="Total 2 6 2 4" xfId="22226"/>
    <cellStyle name="Total 2 6 2 5" xfId="23944"/>
    <cellStyle name="Total 2 6 2 6" xfId="24564"/>
    <cellStyle name="Total 2 6 3" xfId="20884"/>
    <cellStyle name="Total 2 6 3 2" xfId="22388"/>
    <cellStyle name="Total 2 6 3 2 2" xfId="22931"/>
    <cellStyle name="Total 2 6 3 2 3" xfId="23380"/>
    <cellStyle name="Total 2 6 3 2 4" xfId="24000"/>
    <cellStyle name="Total 2 6 3 2 5" xfId="24620"/>
    <cellStyle name="Total 2 6 3 2 6" xfId="25071"/>
    <cellStyle name="Total 2 6 3 3" xfId="22312"/>
    <cellStyle name="Total 2 6 3 4" xfId="22227"/>
    <cellStyle name="Total 2 6 3 5" xfId="23945"/>
    <cellStyle name="Total 2 6 3 6" xfId="24565"/>
    <cellStyle name="Total 2 6 4" xfId="20885"/>
    <cellStyle name="Total 2 6 4 2" xfId="22387"/>
    <cellStyle name="Total 2 6 4 2 2" xfId="22930"/>
    <cellStyle name="Total 2 6 4 2 3" xfId="23379"/>
    <cellStyle name="Total 2 6 4 2 4" xfId="23999"/>
    <cellStyle name="Total 2 6 4 2 5" xfId="24619"/>
    <cellStyle name="Total 2 6 4 2 6" xfId="25070"/>
    <cellStyle name="Total 2 6 4 3" xfId="22313"/>
    <cellStyle name="Total 2 6 4 4" xfId="22228"/>
    <cellStyle name="Total 2 6 4 5" xfId="23946"/>
    <cellStyle name="Total 2 6 4 6" xfId="24566"/>
    <cellStyle name="Total 2 6 5" xfId="20886"/>
    <cellStyle name="Total 2 6 5 2" xfId="22386"/>
    <cellStyle name="Total 2 6 5 2 2" xfId="22929"/>
    <cellStyle name="Total 2 6 5 2 3" xfId="23378"/>
    <cellStyle name="Total 2 6 5 2 4" xfId="23998"/>
    <cellStyle name="Total 2 6 5 2 5" xfId="24618"/>
    <cellStyle name="Total 2 6 5 2 6" xfId="25069"/>
    <cellStyle name="Total 2 6 5 3" xfId="22314"/>
    <cellStyle name="Total 2 6 5 4" xfId="22229"/>
    <cellStyle name="Total 2 6 5 5" xfId="23947"/>
    <cellStyle name="Total 2 6 5 6" xfId="24567"/>
    <cellStyle name="Total 2 7" xfId="20887"/>
    <cellStyle name="Total 2 7 2" xfId="20888"/>
    <cellStyle name="Total 2 7 2 2" xfId="22385"/>
    <cellStyle name="Total 2 7 2 2 2" xfId="22928"/>
    <cellStyle name="Total 2 7 2 2 3" xfId="23377"/>
    <cellStyle name="Total 2 7 2 2 4" xfId="23997"/>
    <cellStyle name="Total 2 7 2 2 5" xfId="24617"/>
    <cellStyle name="Total 2 7 2 2 6" xfId="25068"/>
    <cellStyle name="Total 2 7 2 3" xfId="22316"/>
    <cellStyle name="Total 2 7 2 4" xfId="22231"/>
    <cellStyle name="Total 2 7 2 5" xfId="23948"/>
    <cellStyle name="Total 2 7 2 6" xfId="24568"/>
    <cellStyle name="Total 2 7 3" xfId="20889"/>
    <cellStyle name="Total 2 7 3 2" xfId="22384"/>
    <cellStyle name="Total 2 7 3 2 2" xfId="22927"/>
    <cellStyle name="Total 2 7 3 2 3" xfId="23376"/>
    <cellStyle name="Total 2 7 3 2 4" xfId="23996"/>
    <cellStyle name="Total 2 7 3 2 5" xfId="24616"/>
    <cellStyle name="Total 2 7 3 2 6" xfId="25067"/>
    <cellStyle name="Total 2 7 3 3" xfId="22317"/>
    <cellStyle name="Total 2 7 3 4" xfId="22232"/>
    <cellStyle name="Total 2 7 3 5" xfId="23949"/>
    <cellStyle name="Total 2 7 3 6" xfId="24569"/>
    <cellStyle name="Total 2 7 4" xfId="20890"/>
    <cellStyle name="Total 2 7 4 2" xfId="22383"/>
    <cellStyle name="Total 2 7 4 2 2" xfId="22926"/>
    <cellStyle name="Total 2 7 4 2 3" xfId="23375"/>
    <cellStyle name="Total 2 7 4 2 4" xfId="23995"/>
    <cellStyle name="Total 2 7 4 2 5" xfId="24615"/>
    <cellStyle name="Total 2 7 4 2 6" xfId="25066"/>
    <cellStyle name="Total 2 7 4 3" xfId="22318"/>
    <cellStyle name="Total 2 7 4 4" xfId="22233"/>
    <cellStyle name="Total 2 7 4 5" xfId="23950"/>
    <cellStyle name="Total 2 7 4 6" xfId="24570"/>
    <cellStyle name="Total 2 7 5" xfId="20891"/>
    <cellStyle name="Total 2 7 5 2" xfId="22382"/>
    <cellStyle name="Total 2 7 5 2 2" xfId="22925"/>
    <cellStyle name="Total 2 7 5 2 3" xfId="23374"/>
    <cellStyle name="Total 2 7 5 2 4" xfId="23994"/>
    <cellStyle name="Total 2 7 5 2 5" xfId="24614"/>
    <cellStyle name="Total 2 7 5 2 6" xfId="25065"/>
    <cellStyle name="Total 2 7 5 3" xfId="22319"/>
    <cellStyle name="Total 2 7 5 4" xfId="22234"/>
    <cellStyle name="Total 2 7 5 5" xfId="23951"/>
    <cellStyle name="Total 2 7 5 6" xfId="24571"/>
    <cellStyle name="Total 2 8" xfId="20892"/>
    <cellStyle name="Total 2 8 2" xfId="20893"/>
    <cellStyle name="Total 2 8 2 2" xfId="22381"/>
    <cellStyle name="Total 2 8 2 2 2" xfId="22924"/>
    <cellStyle name="Total 2 8 2 2 3" xfId="23373"/>
    <cellStyle name="Total 2 8 2 2 4" xfId="23993"/>
    <cellStyle name="Total 2 8 2 2 5" xfId="24613"/>
    <cellStyle name="Total 2 8 2 2 6" xfId="25064"/>
    <cellStyle name="Total 2 8 2 3" xfId="22321"/>
    <cellStyle name="Total 2 8 2 4" xfId="22236"/>
    <cellStyle name="Total 2 8 2 5" xfId="23952"/>
    <cellStyle name="Total 2 8 2 6" xfId="24572"/>
    <cellStyle name="Total 2 8 3" xfId="20894"/>
    <cellStyle name="Total 2 8 3 2" xfId="22380"/>
    <cellStyle name="Total 2 8 3 2 2" xfId="22923"/>
    <cellStyle name="Total 2 8 3 2 3" xfId="23372"/>
    <cellStyle name="Total 2 8 3 2 4" xfId="23992"/>
    <cellStyle name="Total 2 8 3 2 5" xfId="24612"/>
    <cellStyle name="Total 2 8 3 2 6" xfId="25063"/>
    <cellStyle name="Total 2 8 3 3" xfId="22322"/>
    <cellStyle name="Total 2 8 3 4" xfId="22237"/>
    <cellStyle name="Total 2 8 3 5" xfId="23953"/>
    <cellStyle name="Total 2 8 3 6" xfId="24573"/>
    <cellStyle name="Total 2 8 4" xfId="20895"/>
    <cellStyle name="Total 2 8 4 2" xfId="22379"/>
    <cellStyle name="Total 2 8 4 2 2" xfId="22922"/>
    <cellStyle name="Total 2 8 4 2 3" xfId="23371"/>
    <cellStyle name="Total 2 8 4 2 4" xfId="23991"/>
    <cellStyle name="Total 2 8 4 2 5" xfId="24611"/>
    <cellStyle name="Total 2 8 4 2 6" xfId="25062"/>
    <cellStyle name="Total 2 8 4 3" xfId="22323"/>
    <cellStyle name="Total 2 8 4 4" xfId="22238"/>
    <cellStyle name="Total 2 8 4 5" xfId="23954"/>
    <cellStyle name="Total 2 8 4 6" xfId="24574"/>
    <cellStyle name="Total 2 8 5" xfId="20896"/>
    <cellStyle name="Total 2 8 5 2" xfId="22378"/>
    <cellStyle name="Total 2 8 5 2 2" xfId="22921"/>
    <cellStyle name="Total 2 8 5 2 3" xfId="23370"/>
    <cellStyle name="Total 2 8 5 2 4" xfId="23990"/>
    <cellStyle name="Total 2 8 5 2 5" xfId="24610"/>
    <cellStyle name="Total 2 8 5 2 6" xfId="25061"/>
    <cellStyle name="Total 2 8 5 3" xfId="22324"/>
    <cellStyle name="Total 2 8 5 4" xfId="22239"/>
    <cellStyle name="Total 2 8 5 5" xfId="23955"/>
    <cellStyle name="Total 2 8 5 6" xfId="24575"/>
    <cellStyle name="Total 2 9" xfId="20897"/>
    <cellStyle name="Total 2 9 2" xfId="20898"/>
    <cellStyle name="Total 2 9 2 2" xfId="22377"/>
    <cellStyle name="Total 2 9 2 2 2" xfId="22920"/>
    <cellStyle name="Total 2 9 2 2 3" xfId="23369"/>
    <cellStyle name="Total 2 9 2 2 4" xfId="23989"/>
    <cellStyle name="Total 2 9 2 2 5" xfId="24609"/>
    <cellStyle name="Total 2 9 2 2 6" xfId="25060"/>
    <cellStyle name="Total 2 9 2 3" xfId="22326"/>
    <cellStyle name="Total 2 9 2 4" xfId="22241"/>
    <cellStyle name="Total 2 9 2 5" xfId="23956"/>
    <cellStyle name="Total 2 9 2 6" xfId="24576"/>
    <cellStyle name="Total 2 9 3" xfId="20899"/>
    <cellStyle name="Total 2 9 3 2" xfId="22376"/>
    <cellStyle name="Total 2 9 3 2 2" xfId="22919"/>
    <cellStyle name="Total 2 9 3 2 3" xfId="23368"/>
    <cellStyle name="Total 2 9 3 2 4" xfId="23988"/>
    <cellStyle name="Total 2 9 3 2 5" xfId="24608"/>
    <cellStyle name="Total 2 9 3 2 6" xfId="25059"/>
    <cellStyle name="Total 2 9 3 3" xfId="22327"/>
    <cellStyle name="Total 2 9 3 4" xfId="22242"/>
    <cellStyle name="Total 2 9 3 5" xfId="23957"/>
    <cellStyle name="Total 2 9 3 6" xfId="24577"/>
    <cellStyle name="Total 2 9 4" xfId="20900"/>
    <cellStyle name="Total 2 9 4 2" xfId="22375"/>
    <cellStyle name="Total 2 9 4 2 2" xfId="22918"/>
    <cellStyle name="Total 2 9 4 2 3" xfId="23367"/>
    <cellStyle name="Total 2 9 4 2 4" xfId="23987"/>
    <cellStyle name="Total 2 9 4 2 5" xfId="24607"/>
    <cellStyle name="Total 2 9 4 2 6" xfId="25058"/>
    <cellStyle name="Total 2 9 4 3" xfId="22328"/>
    <cellStyle name="Total 2 9 4 4" xfId="22243"/>
    <cellStyle name="Total 2 9 4 5" xfId="23958"/>
    <cellStyle name="Total 2 9 4 6" xfId="24578"/>
    <cellStyle name="Total 2 9 5" xfId="20901"/>
    <cellStyle name="Total 2 9 5 2" xfId="22374"/>
    <cellStyle name="Total 2 9 5 2 2" xfId="22917"/>
    <cellStyle name="Total 2 9 5 2 3" xfId="23366"/>
    <cellStyle name="Total 2 9 5 2 4" xfId="23986"/>
    <cellStyle name="Total 2 9 5 2 5" xfId="24606"/>
    <cellStyle name="Total 2 9 5 2 6" xfId="25057"/>
    <cellStyle name="Total 2 9 5 3" xfId="22329"/>
    <cellStyle name="Total 2 9 5 4" xfId="22244"/>
    <cellStyle name="Total 2 9 5 5" xfId="23959"/>
    <cellStyle name="Total 2 9 5 6" xfId="24579"/>
    <cellStyle name="Total 3" xfId="20902"/>
    <cellStyle name="Total 3 2" xfId="20903"/>
    <cellStyle name="Total 3 2 2" xfId="22372"/>
    <cellStyle name="Total 3 2 2 2" xfId="22915"/>
    <cellStyle name="Total 3 2 2 3" xfId="23364"/>
    <cellStyle name="Total 3 2 2 4" xfId="23984"/>
    <cellStyle name="Total 3 2 2 5" xfId="24604"/>
    <cellStyle name="Total 3 2 2 6" xfId="25055"/>
    <cellStyle name="Total 3 2 3" xfId="22331"/>
    <cellStyle name="Total 3 2 4" xfId="22246"/>
    <cellStyle name="Total 3 2 5" xfId="23961"/>
    <cellStyle name="Total 3 2 6" xfId="24581"/>
    <cellStyle name="Total 3 3" xfId="20904"/>
    <cellStyle name="Total 3 3 2" xfId="22371"/>
    <cellStyle name="Total 3 3 2 2" xfId="22914"/>
    <cellStyle name="Total 3 3 2 3" xfId="23363"/>
    <cellStyle name="Total 3 3 2 4" xfId="23983"/>
    <cellStyle name="Total 3 3 2 5" xfId="24603"/>
    <cellStyle name="Total 3 3 2 6" xfId="25054"/>
    <cellStyle name="Total 3 3 3" xfId="22332"/>
    <cellStyle name="Total 3 3 4" xfId="22247"/>
    <cellStyle name="Total 3 3 5" xfId="23962"/>
    <cellStyle name="Total 3 3 6" xfId="24582"/>
    <cellStyle name="Total 3 4" xfId="22373"/>
    <cellStyle name="Total 3 4 2" xfId="22916"/>
    <cellStyle name="Total 3 4 3" xfId="23365"/>
    <cellStyle name="Total 3 4 4" xfId="23985"/>
    <cellStyle name="Total 3 4 5" xfId="24605"/>
    <cellStyle name="Total 3 4 6" xfId="25056"/>
    <cellStyle name="Total 3 5" xfId="22330"/>
    <cellStyle name="Total 3 6" xfId="22245"/>
    <cellStyle name="Total 3 7" xfId="23960"/>
    <cellStyle name="Total 3 8" xfId="24580"/>
    <cellStyle name="Total 4" xfId="20905"/>
    <cellStyle name="Total 4 2" xfId="20906"/>
    <cellStyle name="Total 4 2 2" xfId="22369"/>
    <cellStyle name="Total 4 2 2 2" xfId="22912"/>
    <cellStyle name="Total 4 2 2 3" xfId="23361"/>
    <cellStyle name="Total 4 2 2 4" xfId="23981"/>
    <cellStyle name="Total 4 2 2 5" xfId="24601"/>
    <cellStyle name="Total 4 2 2 6" xfId="25052"/>
    <cellStyle name="Total 4 2 3" xfId="22334"/>
    <cellStyle name="Total 4 2 4" xfId="22249"/>
    <cellStyle name="Total 4 2 5" xfId="23964"/>
    <cellStyle name="Total 4 2 6" xfId="24584"/>
    <cellStyle name="Total 4 3" xfId="20907"/>
    <cellStyle name="Total 4 3 2" xfId="22368"/>
    <cellStyle name="Total 4 3 2 2" xfId="22911"/>
    <cellStyle name="Total 4 3 2 3" xfId="23360"/>
    <cellStyle name="Total 4 3 2 4" xfId="23980"/>
    <cellStyle name="Total 4 3 2 5" xfId="24600"/>
    <cellStyle name="Total 4 3 2 6" xfId="25051"/>
    <cellStyle name="Total 4 3 3" xfId="22335"/>
    <cellStyle name="Total 4 3 4" xfId="22250"/>
    <cellStyle name="Total 4 3 5" xfId="23965"/>
    <cellStyle name="Total 4 3 6" xfId="24585"/>
    <cellStyle name="Total 4 4" xfId="22370"/>
    <cellStyle name="Total 4 4 2" xfId="22913"/>
    <cellStyle name="Total 4 4 3" xfId="23362"/>
    <cellStyle name="Total 4 4 4" xfId="23982"/>
    <cellStyle name="Total 4 4 5" xfId="24602"/>
    <cellStyle name="Total 4 4 6" xfId="25053"/>
    <cellStyle name="Total 4 5" xfId="22333"/>
    <cellStyle name="Total 4 6" xfId="22248"/>
    <cellStyle name="Total 4 7" xfId="23963"/>
    <cellStyle name="Total 4 8" xfId="24583"/>
    <cellStyle name="Total 5" xfId="20908"/>
    <cellStyle name="Total 5 2" xfId="20909"/>
    <cellStyle name="Total 5 2 2" xfId="22366"/>
    <cellStyle name="Total 5 2 2 2" xfId="22909"/>
    <cellStyle name="Total 5 2 2 3" xfId="23358"/>
    <cellStyle name="Total 5 2 2 4" xfId="23978"/>
    <cellStyle name="Total 5 2 2 5" xfId="24598"/>
    <cellStyle name="Total 5 2 2 6" xfId="25049"/>
    <cellStyle name="Total 5 2 3" xfId="22337"/>
    <cellStyle name="Total 5 2 4" xfId="22295"/>
    <cellStyle name="Total 5 2 5" xfId="23967"/>
    <cellStyle name="Total 5 2 6" xfId="24587"/>
    <cellStyle name="Total 5 3" xfId="20910"/>
    <cellStyle name="Total 5 3 2" xfId="22365"/>
    <cellStyle name="Total 5 3 2 2" xfId="22908"/>
    <cellStyle name="Total 5 3 2 3" xfId="23357"/>
    <cellStyle name="Total 5 3 2 4" xfId="23977"/>
    <cellStyle name="Total 5 3 2 5" xfId="24597"/>
    <cellStyle name="Total 5 3 2 6" xfId="25048"/>
    <cellStyle name="Total 5 3 3" xfId="22338"/>
    <cellStyle name="Total 5 3 4" xfId="22300"/>
    <cellStyle name="Total 5 3 5" xfId="23968"/>
    <cellStyle name="Total 5 3 6" xfId="24588"/>
    <cellStyle name="Total 5 4" xfId="22367"/>
    <cellStyle name="Total 5 4 2" xfId="22910"/>
    <cellStyle name="Total 5 4 3" xfId="23359"/>
    <cellStyle name="Total 5 4 4" xfId="23979"/>
    <cellStyle name="Total 5 4 5" xfId="24599"/>
    <cellStyle name="Total 5 4 6" xfId="25050"/>
    <cellStyle name="Total 5 5" xfId="22336"/>
    <cellStyle name="Total 5 6" xfId="22252"/>
    <cellStyle name="Total 5 7" xfId="23966"/>
    <cellStyle name="Total 5 8" xfId="24586"/>
    <cellStyle name="Total 6" xfId="20911"/>
    <cellStyle name="Total 6 2" xfId="20912"/>
    <cellStyle name="Total 6 2 2" xfId="22363"/>
    <cellStyle name="Total 6 2 2 2" xfId="22906"/>
    <cellStyle name="Total 6 2 2 3" xfId="23355"/>
    <cellStyle name="Total 6 2 2 4" xfId="23975"/>
    <cellStyle name="Total 6 2 2 5" xfId="24595"/>
    <cellStyle name="Total 6 2 2 6" xfId="25046"/>
    <cellStyle name="Total 6 2 3" xfId="22340"/>
    <cellStyle name="Total 6 2 4" xfId="22310"/>
    <cellStyle name="Total 6 2 5" xfId="23970"/>
    <cellStyle name="Total 6 2 6" xfId="24590"/>
    <cellStyle name="Total 6 3" xfId="20913"/>
    <cellStyle name="Total 6 3 2" xfId="22362"/>
    <cellStyle name="Total 6 3 2 2" xfId="22905"/>
    <cellStyle name="Total 6 3 2 3" xfId="23354"/>
    <cellStyle name="Total 6 3 2 4" xfId="23974"/>
    <cellStyle name="Total 6 3 2 5" xfId="24594"/>
    <cellStyle name="Total 6 3 2 6" xfId="25045"/>
    <cellStyle name="Total 6 3 3" xfId="22341"/>
    <cellStyle name="Total 6 3 4" xfId="22315"/>
    <cellStyle name="Total 6 3 5" xfId="23971"/>
    <cellStyle name="Total 6 3 6" xfId="24591"/>
    <cellStyle name="Total 6 4" xfId="22364"/>
    <cellStyle name="Total 6 4 2" xfId="22907"/>
    <cellStyle name="Total 6 4 3" xfId="23356"/>
    <cellStyle name="Total 6 4 4" xfId="23976"/>
    <cellStyle name="Total 6 4 5" xfId="24596"/>
    <cellStyle name="Total 6 4 6" xfId="25047"/>
    <cellStyle name="Total 6 5" xfId="22339"/>
    <cellStyle name="Total 6 6" xfId="22305"/>
    <cellStyle name="Total 6 7" xfId="23969"/>
    <cellStyle name="Total 6 8" xfId="24589"/>
    <cellStyle name="Total 7" xfId="20914"/>
    <cellStyle name="Total 7 2" xfId="22361"/>
    <cellStyle name="Total 7 2 2" xfId="22904"/>
    <cellStyle name="Total 7 2 3" xfId="23353"/>
    <cellStyle name="Total 7 2 4" xfId="23973"/>
    <cellStyle name="Total 7 2 5" xfId="24593"/>
    <cellStyle name="Total 7 2 6" xfId="25044"/>
    <cellStyle name="Total 7 3" xfId="22342"/>
    <cellStyle name="Total 7 4" xfId="22320"/>
    <cellStyle name="Total 7 5" xfId="23972"/>
    <cellStyle name="Total 7 6" xfId="2459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G1-BVT-QQ-202106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1. key ratios"/>
      <sheetName val="2. RC"/>
      <sheetName val="3. PL"/>
      <sheetName val="4. Off-Balance"/>
      <sheetName val="5. RWA"/>
      <sheetName val="6. Administrators-shareholders"/>
      <sheetName val="7. LI1"/>
      <sheetName val="8. LI2"/>
      <sheetName val="9. Capital"/>
      <sheetName val="9.1. Capital Requirements"/>
      <sheetName val="10. CC2"/>
      <sheetName val="11. CRWA"/>
      <sheetName val="12. CRM"/>
      <sheetName val="13. CRME"/>
      <sheetName val="14. LCR"/>
      <sheetName val="15. CCR"/>
      <sheetName val="15.1. LR"/>
      <sheetName val="16. NSFR"/>
      <sheetName val=" 17. Residual Maturity"/>
      <sheetName val="18. Assets by Exposure classes"/>
      <sheetName val="19. Assets by Risk Sectors"/>
      <sheetName val="20. Reserves"/>
      <sheetName val="21. NPL"/>
      <sheetName val="22. Quality"/>
      <sheetName val="23. LTV"/>
      <sheetName val="24. Risk Sector"/>
      <sheetName val="25. Collateral"/>
      <sheetName val="Instruction"/>
    </sheetNames>
    <sheetDataSet>
      <sheetData sheetId="0"/>
      <sheetData sheetId="1">
        <row r="9">
          <cell r="C9">
            <v>209939175.34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1">
          <cell r="E21">
            <v>5384002.6162799997</v>
          </cell>
        </row>
      </sheetData>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zoomScale="90" zoomScaleNormal="90" workbookViewId="0">
      <selection activeCell="B3" sqref="B3"/>
    </sheetView>
  </sheetViews>
  <sheetFormatPr defaultColWidth="9.109375" defaultRowHeight="13.8"/>
  <cols>
    <col min="1" max="1" width="10.33203125" style="4" customWidth="1"/>
    <col min="2" max="2" width="138.44140625" style="5" bestFit="1" customWidth="1"/>
    <col min="3" max="3" width="39.44140625" style="5" customWidth="1"/>
    <col min="4" max="6" width="9.109375" style="5"/>
    <col min="7" max="7" width="25" style="5" customWidth="1"/>
    <col min="8" max="16384" width="9.109375" style="5"/>
  </cols>
  <sheetData>
    <row r="1" spans="1:3">
      <c r="A1" s="172"/>
      <c r="B1" s="207" t="s">
        <v>343</v>
      </c>
      <c r="C1" s="172"/>
    </row>
    <row r="2" spans="1:3">
      <c r="A2" s="208">
        <v>1</v>
      </c>
      <c r="B2" s="350" t="s">
        <v>344</v>
      </c>
      <c r="C2" s="89" t="s">
        <v>710</v>
      </c>
    </row>
    <row r="3" spans="1:3">
      <c r="A3" s="208">
        <v>2</v>
      </c>
      <c r="B3" s="351" t="s">
        <v>340</v>
      </c>
      <c r="C3" s="89" t="s">
        <v>711</v>
      </c>
    </row>
    <row r="4" spans="1:3">
      <c r="A4" s="208">
        <v>3</v>
      </c>
      <c r="B4" s="352" t="s">
        <v>345</v>
      </c>
      <c r="C4" s="89" t="s">
        <v>712</v>
      </c>
    </row>
    <row r="5" spans="1:3">
      <c r="A5" s="209">
        <v>4</v>
      </c>
      <c r="B5" s="353" t="s">
        <v>341</v>
      </c>
      <c r="C5" s="89" t="s">
        <v>713</v>
      </c>
    </row>
    <row r="6" spans="1:3" s="210" customFormat="1" ht="45.75" customHeight="1">
      <c r="A6" s="662" t="s">
        <v>419</v>
      </c>
      <c r="B6" s="663"/>
      <c r="C6" s="663"/>
    </row>
    <row r="7" spans="1:3">
      <c r="A7" s="211" t="s">
        <v>29</v>
      </c>
      <c r="B7" s="207" t="s">
        <v>342</v>
      </c>
    </row>
    <row r="8" spans="1:3">
      <c r="A8" s="172">
        <v>1</v>
      </c>
      <c r="B8" s="256" t="s">
        <v>20</v>
      </c>
    </row>
    <row r="9" spans="1:3">
      <c r="A9" s="172">
        <v>2</v>
      </c>
      <c r="B9" s="257" t="s">
        <v>21</v>
      </c>
    </row>
    <row r="10" spans="1:3">
      <c r="A10" s="172">
        <v>3</v>
      </c>
      <c r="B10" s="257" t="s">
        <v>22</v>
      </c>
    </row>
    <row r="11" spans="1:3">
      <c r="A11" s="172">
        <v>4</v>
      </c>
      <c r="B11" s="257" t="s">
        <v>23</v>
      </c>
      <c r="C11" s="94"/>
    </row>
    <row r="12" spans="1:3">
      <c r="A12" s="172">
        <v>5</v>
      </c>
      <c r="B12" s="257" t="s">
        <v>24</v>
      </c>
    </row>
    <row r="13" spans="1:3">
      <c r="A13" s="172">
        <v>6</v>
      </c>
      <c r="B13" s="258" t="s">
        <v>352</v>
      </c>
    </row>
    <row r="14" spans="1:3">
      <c r="A14" s="172">
        <v>7</v>
      </c>
      <c r="B14" s="257" t="s">
        <v>346</v>
      </c>
    </row>
    <row r="15" spans="1:3">
      <c r="A15" s="172">
        <v>8</v>
      </c>
      <c r="B15" s="257" t="s">
        <v>347</v>
      </c>
    </row>
    <row r="16" spans="1:3">
      <c r="A16" s="172">
        <v>9</v>
      </c>
      <c r="B16" s="257" t="s">
        <v>25</v>
      </c>
    </row>
    <row r="17" spans="1:2">
      <c r="A17" s="349" t="s">
        <v>418</v>
      </c>
      <c r="B17" s="348" t="s">
        <v>405</v>
      </c>
    </row>
    <row r="18" spans="1:2">
      <c r="A18" s="172">
        <v>10</v>
      </c>
      <c r="B18" s="257" t="s">
        <v>26</v>
      </c>
    </row>
    <row r="19" spans="1:2">
      <c r="A19" s="172">
        <v>11</v>
      </c>
      <c r="B19" s="258" t="s">
        <v>348</v>
      </c>
    </row>
    <row r="20" spans="1:2">
      <c r="A20" s="172">
        <v>12</v>
      </c>
      <c r="B20" s="258" t="s">
        <v>27</v>
      </c>
    </row>
    <row r="21" spans="1:2">
      <c r="A21" s="401">
        <v>13</v>
      </c>
      <c r="B21" s="402" t="s">
        <v>349</v>
      </c>
    </row>
    <row r="22" spans="1:2">
      <c r="A22" s="401">
        <v>14</v>
      </c>
      <c r="B22" s="403" t="s">
        <v>376</v>
      </c>
    </row>
    <row r="23" spans="1:2">
      <c r="A23" s="404">
        <v>15</v>
      </c>
      <c r="B23" s="405" t="s">
        <v>28</v>
      </c>
    </row>
    <row r="24" spans="1:2">
      <c r="A24" s="404">
        <v>15.1</v>
      </c>
      <c r="B24" s="406" t="s">
        <v>432</v>
      </c>
    </row>
    <row r="25" spans="1:2">
      <c r="A25" s="404">
        <v>16</v>
      </c>
      <c r="B25" s="406" t="s">
        <v>496</v>
      </c>
    </row>
    <row r="26" spans="1:2">
      <c r="A26" s="404">
        <v>17</v>
      </c>
      <c r="B26" s="406" t="s">
        <v>537</v>
      </c>
    </row>
    <row r="27" spans="1:2">
      <c r="A27" s="404">
        <v>18</v>
      </c>
      <c r="B27" s="406" t="s">
        <v>707</v>
      </c>
    </row>
    <row r="28" spans="1:2">
      <c r="A28" s="404">
        <v>19</v>
      </c>
      <c r="B28" s="406" t="s">
        <v>708</v>
      </c>
    </row>
    <row r="29" spans="1:2">
      <c r="A29" s="404">
        <v>20</v>
      </c>
      <c r="B29" s="499" t="s">
        <v>538</v>
      </c>
    </row>
    <row r="30" spans="1:2">
      <c r="A30" s="404">
        <v>21</v>
      </c>
      <c r="B30" s="406" t="s">
        <v>704</v>
      </c>
    </row>
    <row r="31" spans="1:2">
      <c r="A31" s="404">
        <v>22</v>
      </c>
      <c r="B31" s="406" t="s">
        <v>539</v>
      </c>
    </row>
    <row r="32" spans="1:2">
      <c r="A32" s="404">
        <v>23</v>
      </c>
      <c r="B32" s="406" t="s">
        <v>540</v>
      </c>
    </row>
    <row r="33" spans="1:2">
      <c r="A33" s="404">
        <v>24</v>
      </c>
      <c r="B33" s="406" t="s">
        <v>541</v>
      </c>
    </row>
    <row r="34" spans="1:2">
      <c r="A34" s="404">
        <v>25</v>
      </c>
      <c r="B34" s="406" t="s">
        <v>542</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90" zoomScaleNormal="90" workbookViewId="0">
      <pane xSplit="1" ySplit="5" topLeftCell="B6" activePane="bottomRight" state="frozen"/>
      <selection activeCell="B3" sqref="B3"/>
      <selection pane="topRight" activeCell="B3" sqref="B3"/>
      <selection pane="bottomLeft" activeCell="B3" sqref="B3"/>
      <selection pane="bottomRight" activeCell="C6" sqref="C6:C65"/>
    </sheetView>
  </sheetViews>
  <sheetFormatPr defaultColWidth="9.109375" defaultRowHeight="13.2"/>
  <cols>
    <col min="1" max="1" width="9.5546875" style="97" bestFit="1" customWidth="1"/>
    <col min="2" max="2" width="132.44140625" style="4" customWidth="1"/>
    <col min="3" max="3" width="18.44140625" style="4" customWidth="1"/>
    <col min="4" max="16384" width="9.109375" style="4"/>
  </cols>
  <sheetData>
    <row r="1" spans="1:3">
      <c r="A1" s="2" t="s">
        <v>30</v>
      </c>
      <c r="B1" s="3" t="str">
        <f>'Info '!C2</f>
        <v>JSC "VTB Bank (Georgia)"</v>
      </c>
    </row>
    <row r="2" spans="1:3" s="84" customFormat="1" ht="15.75" customHeight="1">
      <c r="A2" s="84" t="s">
        <v>31</v>
      </c>
      <c r="B2" s="421">
        <v>44377</v>
      </c>
    </row>
    <row r="3" spans="1:3" s="84" customFormat="1" ht="15.75" customHeight="1"/>
    <row r="4" spans="1:3" ht="13.8" thickBot="1">
      <c r="A4" s="97" t="s">
        <v>245</v>
      </c>
      <c r="B4" s="153" t="s">
        <v>244</v>
      </c>
    </row>
    <row r="5" spans="1:3">
      <c r="A5" s="98" t="s">
        <v>6</v>
      </c>
      <c r="B5" s="99"/>
      <c r="C5" s="100" t="s">
        <v>73</v>
      </c>
    </row>
    <row r="6" spans="1:3">
      <c r="A6" s="101">
        <v>1</v>
      </c>
      <c r="B6" s="102" t="s">
        <v>243</v>
      </c>
      <c r="C6" s="103">
        <v>225448974</v>
      </c>
    </row>
    <row r="7" spans="1:3">
      <c r="A7" s="101">
        <v>2</v>
      </c>
      <c r="B7" s="104" t="s">
        <v>242</v>
      </c>
      <c r="C7" s="105">
        <v>209008277</v>
      </c>
    </row>
    <row r="8" spans="1:3">
      <c r="A8" s="101">
        <v>3</v>
      </c>
      <c r="B8" s="106" t="s">
        <v>241</v>
      </c>
      <c r="C8" s="105"/>
    </row>
    <row r="9" spans="1:3">
      <c r="A9" s="101">
        <v>4</v>
      </c>
      <c r="B9" s="106" t="s">
        <v>240</v>
      </c>
      <c r="C9" s="105">
        <v>9487836</v>
      </c>
    </row>
    <row r="10" spans="1:3">
      <c r="A10" s="101">
        <v>5</v>
      </c>
      <c r="B10" s="106" t="s">
        <v>239</v>
      </c>
      <c r="C10" s="105"/>
    </row>
    <row r="11" spans="1:3">
      <c r="A11" s="101">
        <v>6</v>
      </c>
      <c r="B11" s="107" t="s">
        <v>238</v>
      </c>
      <c r="C11" s="105">
        <v>6952861.0000000112</v>
      </c>
    </row>
    <row r="12" spans="1:3" s="76" customFormat="1">
      <c r="A12" s="101">
        <v>7</v>
      </c>
      <c r="B12" s="102" t="s">
        <v>237</v>
      </c>
      <c r="C12" s="108">
        <v>28570898.66</v>
      </c>
    </row>
    <row r="13" spans="1:3" s="76" customFormat="1">
      <c r="A13" s="101">
        <v>8</v>
      </c>
      <c r="B13" s="109" t="s">
        <v>236</v>
      </c>
      <c r="C13" s="110">
        <v>9487836</v>
      </c>
    </row>
    <row r="14" spans="1:3" s="76" customFormat="1" ht="26.4">
      <c r="A14" s="101">
        <v>9</v>
      </c>
      <c r="B14" s="111" t="s">
        <v>235</v>
      </c>
      <c r="C14" s="110"/>
    </row>
    <row r="15" spans="1:3" s="76" customFormat="1">
      <c r="A15" s="101">
        <v>10</v>
      </c>
      <c r="B15" s="112" t="s">
        <v>234</v>
      </c>
      <c r="C15" s="110">
        <v>19083062.66</v>
      </c>
    </row>
    <row r="16" spans="1:3" s="76" customFormat="1">
      <c r="A16" s="101">
        <v>11</v>
      </c>
      <c r="B16" s="113" t="s">
        <v>233</v>
      </c>
      <c r="C16" s="110"/>
    </row>
    <row r="17" spans="1:3" s="76" customFormat="1">
      <c r="A17" s="101">
        <v>12</v>
      </c>
      <c r="B17" s="112" t="s">
        <v>232</v>
      </c>
      <c r="C17" s="110"/>
    </row>
    <row r="18" spans="1:3" s="76" customFormat="1">
      <c r="A18" s="101">
        <v>13</v>
      </c>
      <c r="B18" s="112" t="s">
        <v>231</v>
      </c>
      <c r="C18" s="110"/>
    </row>
    <row r="19" spans="1:3" s="76" customFormat="1">
      <c r="A19" s="101">
        <v>14</v>
      </c>
      <c r="B19" s="112" t="s">
        <v>230</v>
      </c>
      <c r="C19" s="110"/>
    </row>
    <row r="20" spans="1:3" s="76" customFormat="1">
      <c r="A20" s="101">
        <v>15</v>
      </c>
      <c r="B20" s="112" t="s">
        <v>229</v>
      </c>
      <c r="C20" s="110"/>
    </row>
    <row r="21" spans="1:3" s="76" customFormat="1" ht="26.4">
      <c r="A21" s="101">
        <v>16</v>
      </c>
      <c r="B21" s="111" t="s">
        <v>228</v>
      </c>
      <c r="C21" s="110"/>
    </row>
    <row r="22" spans="1:3" s="76" customFormat="1">
      <c r="A22" s="101">
        <v>17</v>
      </c>
      <c r="B22" s="114" t="s">
        <v>227</v>
      </c>
      <c r="C22" s="110"/>
    </row>
    <row r="23" spans="1:3" s="76" customFormat="1">
      <c r="A23" s="101">
        <v>18</v>
      </c>
      <c r="B23" s="111" t="s">
        <v>226</v>
      </c>
      <c r="C23" s="110"/>
    </row>
    <row r="24" spans="1:3" s="76" customFormat="1" ht="26.4">
      <c r="A24" s="101">
        <v>19</v>
      </c>
      <c r="B24" s="111" t="s">
        <v>203</v>
      </c>
      <c r="C24" s="110"/>
    </row>
    <row r="25" spans="1:3" s="76" customFormat="1">
      <c r="A25" s="101">
        <v>20</v>
      </c>
      <c r="B25" s="115" t="s">
        <v>225</v>
      </c>
      <c r="C25" s="110"/>
    </row>
    <row r="26" spans="1:3" s="76" customFormat="1">
      <c r="A26" s="101">
        <v>21</v>
      </c>
      <c r="B26" s="115" t="s">
        <v>224</v>
      </c>
      <c r="C26" s="110"/>
    </row>
    <row r="27" spans="1:3" s="76" customFormat="1">
      <c r="A27" s="101">
        <v>22</v>
      </c>
      <c r="B27" s="115" t="s">
        <v>223</v>
      </c>
      <c r="C27" s="110"/>
    </row>
    <row r="28" spans="1:3" s="76" customFormat="1">
      <c r="A28" s="101">
        <v>23</v>
      </c>
      <c r="B28" s="116" t="s">
        <v>222</v>
      </c>
      <c r="C28" s="108">
        <v>196878075.34</v>
      </c>
    </row>
    <row r="29" spans="1:3" s="76" customFormat="1">
      <c r="A29" s="117"/>
      <c r="B29" s="118"/>
      <c r="C29" s="110"/>
    </row>
    <row r="30" spans="1:3" s="76" customFormat="1">
      <c r="A30" s="117">
        <v>24</v>
      </c>
      <c r="B30" s="116" t="s">
        <v>221</v>
      </c>
      <c r="C30" s="108">
        <v>13061100</v>
      </c>
    </row>
    <row r="31" spans="1:3" s="76" customFormat="1">
      <c r="A31" s="117">
        <v>25</v>
      </c>
      <c r="B31" s="106" t="s">
        <v>220</v>
      </c>
      <c r="C31" s="119">
        <v>13061100</v>
      </c>
    </row>
    <row r="32" spans="1:3" s="76" customFormat="1">
      <c r="A32" s="117">
        <v>26</v>
      </c>
      <c r="B32" s="120" t="s">
        <v>301</v>
      </c>
      <c r="C32" s="110"/>
    </row>
    <row r="33" spans="1:3" s="76" customFormat="1">
      <c r="A33" s="117">
        <v>27</v>
      </c>
      <c r="B33" s="120" t="s">
        <v>219</v>
      </c>
      <c r="C33" s="110">
        <v>13061100</v>
      </c>
    </row>
    <row r="34" spans="1:3" s="76" customFormat="1">
      <c r="A34" s="117">
        <v>28</v>
      </c>
      <c r="B34" s="106" t="s">
        <v>218</v>
      </c>
      <c r="C34" s="110"/>
    </row>
    <row r="35" spans="1:3" s="76" customFormat="1">
      <c r="A35" s="117">
        <v>29</v>
      </c>
      <c r="B35" s="116" t="s">
        <v>217</v>
      </c>
      <c r="C35" s="108">
        <v>0</v>
      </c>
    </row>
    <row r="36" spans="1:3" s="76" customFormat="1">
      <c r="A36" s="117">
        <v>30</v>
      </c>
      <c r="B36" s="111" t="s">
        <v>216</v>
      </c>
      <c r="C36" s="110"/>
    </row>
    <row r="37" spans="1:3" s="76" customFormat="1">
      <c r="A37" s="117">
        <v>31</v>
      </c>
      <c r="B37" s="112" t="s">
        <v>215</v>
      </c>
      <c r="C37" s="110"/>
    </row>
    <row r="38" spans="1:3" s="76" customFormat="1">
      <c r="A38" s="117">
        <v>32</v>
      </c>
      <c r="B38" s="111" t="s">
        <v>214</v>
      </c>
      <c r="C38" s="110"/>
    </row>
    <row r="39" spans="1:3" s="76" customFormat="1" ht="26.4">
      <c r="A39" s="117">
        <v>33</v>
      </c>
      <c r="B39" s="111" t="s">
        <v>203</v>
      </c>
      <c r="C39" s="110"/>
    </row>
    <row r="40" spans="1:3" s="76" customFormat="1">
      <c r="A40" s="117">
        <v>34</v>
      </c>
      <c r="B40" s="115" t="s">
        <v>213</v>
      </c>
      <c r="C40" s="110"/>
    </row>
    <row r="41" spans="1:3" s="76" customFormat="1">
      <c r="A41" s="117">
        <v>35</v>
      </c>
      <c r="B41" s="116" t="s">
        <v>212</v>
      </c>
      <c r="C41" s="108">
        <v>13061100</v>
      </c>
    </row>
    <row r="42" spans="1:3" s="76" customFormat="1">
      <c r="A42" s="117"/>
      <c r="B42" s="118"/>
      <c r="C42" s="110"/>
    </row>
    <row r="43" spans="1:3" s="76" customFormat="1">
      <c r="A43" s="117">
        <v>36</v>
      </c>
      <c r="B43" s="121" t="s">
        <v>211</v>
      </c>
      <c r="C43" s="108">
        <v>100140431.15689389</v>
      </c>
    </row>
    <row r="44" spans="1:3" s="76" customFormat="1">
      <c r="A44" s="117">
        <v>37</v>
      </c>
      <c r="B44" s="106" t="s">
        <v>210</v>
      </c>
      <c r="C44" s="110">
        <v>78922968.030000001</v>
      </c>
    </row>
    <row r="45" spans="1:3" s="76" customFormat="1">
      <c r="A45" s="117">
        <v>38</v>
      </c>
      <c r="B45" s="106" t="s">
        <v>209</v>
      </c>
      <c r="C45" s="110"/>
    </row>
    <row r="46" spans="1:3" s="76" customFormat="1">
      <c r="A46" s="117">
        <v>39</v>
      </c>
      <c r="B46" s="106" t="s">
        <v>208</v>
      </c>
      <c r="C46" s="110">
        <v>21217463.126893897</v>
      </c>
    </row>
    <row r="47" spans="1:3" s="76" customFormat="1">
      <c r="A47" s="117">
        <v>40</v>
      </c>
      <c r="B47" s="121" t="s">
        <v>207</v>
      </c>
      <c r="C47" s="108">
        <v>0</v>
      </c>
    </row>
    <row r="48" spans="1:3" s="76" customFormat="1">
      <c r="A48" s="117">
        <v>41</v>
      </c>
      <c r="B48" s="111" t="s">
        <v>206</v>
      </c>
      <c r="C48" s="110"/>
    </row>
    <row r="49" spans="1:3" s="76" customFormat="1">
      <c r="A49" s="117">
        <v>42</v>
      </c>
      <c r="B49" s="112" t="s">
        <v>205</v>
      </c>
      <c r="C49" s="110"/>
    </row>
    <row r="50" spans="1:3" s="76" customFormat="1">
      <c r="A50" s="117">
        <v>43</v>
      </c>
      <c r="B50" s="111" t="s">
        <v>204</v>
      </c>
      <c r="C50" s="110"/>
    </row>
    <row r="51" spans="1:3" s="76" customFormat="1" ht="26.4">
      <c r="A51" s="117">
        <v>44</v>
      </c>
      <c r="B51" s="111" t="s">
        <v>203</v>
      </c>
      <c r="C51" s="110"/>
    </row>
    <row r="52" spans="1:3" s="76" customFormat="1" ht="13.8" thickBot="1">
      <c r="A52" s="122">
        <v>45</v>
      </c>
      <c r="B52" s="123" t="s">
        <v>202</v>
      </c>
      <c r="C52" s="124">
        <v>100140431.15689389</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15" sqref="C15:C17"/>
    </sheetView>
  </sheetViews>
  <sheetFormatPr defaultColWidth="9.109375" defaultRowHeight="13.8"/>
  <cols>
    <col min="1" max="1" width="9.44140625" style="272" bestFit="1" customWidth="1"/>
    <col min="2" max="2" width="59" style="272" customWidth="1"/>
    <col min="3" max="3" width="16.6640625" style="272" bestFit="1" customWidth="1"/>
    <col min="4" max="4" width="13.33203125" style="272" bestFit="1" customWidth="1"/>
    <col min="5" max="16384" width="9.109375" style="272"/>
  </cols>
  <sheetData>
    <row r="1" spans="1:4">
      <c r="A1" s="329" t="s">
        <v>30</v>
      </c>
      <c r="B1" s="3" t="str">
        <f>'Info '!C2</f>
        <v>JSC "VTB Bank (Georgia)"</v>
      </c>
    </row>
    <row r="2" spans="1:4" s="239" customFormat="1" ht="15.75" customHeight="1">
      <c r="A2" s="239" t="s">
        <v>31</v>
      </c>
      <c r="B2" s="421">
        <v>44377</v>
      </c>
    </row>
    <row r="3" spans="1:4" s="239" customFormat="1" ht="15.75" customHeight="1"/>
    <row r="4" spans="1:4" ht="14.4" thickBot="1">
      <c r="A4" s="292" t="s">
        <v>404</v>
      </c>
      <c r="B4" s="337" t="s">
        <v>405</v>
      </c>
    </row>
    <row r="5" spans="1:4" s="338" customFormat="1" ht="12.75" customHeight="1">
      <c r="A5" s="399"/>
      <c r="B5" s="400" t="s">
        <v>408</v>
      </c>
      <c r="C5" s="330" t="s">
        <v>406</v>
      </c>
      <c r="D5" s="331" t="s">
        <v>407</v>
      </c>
    </row>
    <row r="6" spans="1:4" s="339" customFormat="1">
      <c r="A6" s="332">
        <v>1</v>
      </c>
      <c r="B6" s="391" t="s">
        <v>409</v>
      </c>
      <c r="C6" s="391"/>
      <c r="D6" s="333"/>
    </row>
    <row r="7" spans="1:4" s="339" customFormat="1">
      <c r="A7" s="334" t="s">
        <v>395</v>
      </c>
      <c r="B7" s="392" t="s">
        <v>410</v>
      </c>
      <c r="C7" s="383">
        <v>4.4999999999999998E-2</v>
      </c>
      <c r="D7" s="384">
        <f>C7*'5. RWA '!$C$13</f>
        <v>85120727.330396011</v>
      </c>
    </row>
    <row r="8" spans="1:4" s="339" customFormat="1">
      <c r="A8" s="334" t="s">
        <v>396</v>
      </c>
      <c r="B8" s="392" t="s">
        <v>411</v>
      </c>
      <c r="C8" s="385">
        <v>0.06</v>
      </c>
      <c r="D8" s="384">
        <f>C8*'5. RWA '!$C$13</f>
        <v>113494303.10719469</v>
      </c>
    </row>
    <row r="9" spans="1:4" s="339" customFormat="1">
      <c r="A9" s="334" t="s">
        <v>397</v>
      </c>
      <c r="B9" s="392" t="s">
        <v>412</v>
      </c>
      <c r="C9" s="385">
        <v>0.08</v>
      </c>
      <c r="D9" s="384">
        <f>C9*'5. RWA '!$C$13</f>
        <v>151325737.47625959</v>
      </c>
    </row>
    <row r="10" spans="1:4" s="339" customFormat="1">
      <c r="A10" s="332" t="s">
        <v>398</v>
      </c>
      <c r="B10" s="391" t="s">
        <v>413</v>
      </c>
      <c r="C10" s="386"/>
      <c r="D10" s="393"/>
    </row>
    <row r="11" spans="1:4" s="340" customFormat="1">
      <c r="A11" s="335" t="s">
        <v>399</v>
      </c>
      <c r="B11" s="382" t="s">
        <v>479</v>
      </c>
      <c r="C11" s="387">
        <v>0</v>
      </c>
      <c r="D11" s="384">
        <f>C11*'5. RWA '!$C$13</f>
        <v>0</v>
      </c>
    </row>
    <row r="12" spans="1:4" s="340" customFormat="1">
      <c r="A12" s="335" t="s">
        <v>400</v>
      </c>
      <c r="B12" s="382" t="s">
        <v>414</v>
      </c>
      <c r="C12" s="387">
        <v>0</v>
      </c>
      <c r="D12" s="384">
        <f>C12*'5. RWA '!$C$13</f>
        <v>0</v>
      </c>
    </row>
    <row r="13" spans="1:4" s="340" customFormat="1">
      <c r="A13" s="335" t="s">
        <v>401</v>
      </c>
      <c r="B13" s="382" t="s">
        <v>415</v>
      </c>
      <c r="C13" s="387"/>
      <c r="D13" s="384">
        <f>C13*'5. RWA '!$C$13</f>
        <v>0</v>
      </c>
    </row>
    <row r="14" spans="1:4" s="340" customFormat="1">
      <c r="A14" s="332" t="s">
        <v>402</v>
      </c>
      <c r="B14" s="391" t="s">
        <v>476</v>
      </c>
      <c r="C14" s="388"/>
      <c r="D14" s="394"/>
    </row>
    <row r="15" spans="1:4" s="340" customFormat="1">
      <c r="A15" s="335">
        <v>3.1</v>
      </c>
      <c r="B15" s="382" t="s">
        <v>420</v>
      </c>
      <c r="C15" s="387">
        <v>2.0126085617725005E-2</v>
      </c>
      <c r="D15" s="384">
        <f>C15*'5. RWA '!$C$13</f>
        <v>38069934.357657224</v>
      </c>
    </row>
    <row r="16" spans="1:4" s="340" customFormat="1">
      <c r="A16" s="335">
        <v>3.2</v>
      </c>
      <c r="B16" s="382" t="s">
        <v>421</v>
      </c>
      <c r="C16" s="387">
        <v>2.685436061980551E-2</v>
      </c>
      <c r="D16" s="384">
        <f>C16*'5. RWA '!$C$13</f>
        <v>50796949.065568656</v>
      </c>
    </row>
    <row r="17" spans="1:6" s="339" customFormat="1">
      <c r="A17" s="335">
        <v>3.3</v>
      </c>
      <c r="B17" s="382" t="s">
        <v>422</v>
      </c>
      <c r="C17" s="387">
        <v>6.1996205054319568E-2</v>
      </c>
      <c r="D17" s="384">
        <f>C17*'5. RWA '!$C$13</f>
        <v>117270268.13217902</v>
      </c>
    </row>
    <row r="18" spans="1:6" s="338" customFormat="1" ht="12.75" customHeight="1">
      <c r="A18" s="397"/>
      <c r="B18" s="398" t="s">
        <v>475</v>
      </c>
      <c r="C18" s="389" t="s">
        <v>406</v>
      </c>
      <c r="D18" s="395" t="s">
        <v>407</v>
      </c>
    </row>
    <row r="19" spans="1:6" s="339" customFormat="1">
      <c r="A19" s="336">
        <v>4</v>
      </c>
      <c r="B19" s="382" t="s">
        <v>416</v>
      </c>
      <c r="C19" s="387">
        <f>C7+C11+C12+C13+C15</f>
        <v>6.512608561772501E-2</v>
      </c>
      <c r="D19" s="384">
        <f>C19*'5. RWA '!$C$13</f>
        <v>123190661.68805325</v>
      </c>
    </row>
    <row r="20" spans="1:6" s="339" customFormat="1">
      <c r="A20" s="336">
        <v>5</v>
      </c>
      <c r="B20" s="382" t="s">
        <v>136</v>
      </c>
      <c r="C20" s="387">
        <f>C8+C11+C12+C13+C16</f>
        <v>8.6854360619805504E-2</v>
      </c>
      <c r="D20" s="384">
        <f>C20*'5. RWA '!$C$13</f>
        <v>164291252.17276335</v>
      </c>
    </row>
    <row r="21" spans="1:6" s="339" customFormat="1" ht="14.4" thickBot="1">
      <c r="A21" s="341" t="s">
        <v>403</v>
      </c>
      <c r="B21" s="342" t="s">
        <v>417</v>
      </c>
      <c r="C21" s="390">
        <f>C9+C11+C12+C13+C17</f>
        <v>0.14199620505431956</v>
      </c>
      <c r="D21" s="396">
        <f>C21*'5. RWA '!$C$13</f>
        <v>268596005.60843861</v>
      </c>
    </row>
    <row r="22" spans="1:6">
      <c r="F22" s="292"/>
    </row>
    <row r="23" spans="1:6" ht="53.4">
      <c r="B23" s="291" t="s">
        <v>478</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zoomScale="70" zoomScaleNormal="70" workbookViewId="0">
      <pane xSplit="1" ySplit="5" topLeftCell="B6" activePane="bottomRight" state="frozen"/>
      <selection activeCell="B3" sqref="B3"/>
      <selection pane="topRight" activeCell="B3" sqref="B3"/>
      <selection pane="bottomLeft" activeCell="B3" sqref="B3"/>
      <selection pane="bottomRight" activeCell="C6" sqref="C6:C65"/>
    </sheetView>
  </sheetViews>
  <sheetFormatPr defaultColWidth="9.109375" defaultRowHeight="13.8"/>
  <cols>
    <col min="1" max="1" width="10.6640625" style="4" customWidth="1"/>
    <col min="2" max="2" width="91.88671875" style="4" customWidth="1"/>
    <col min="3" max="3" width="53.109375" style="4" customWidth="1"/>
    <col min="4" max="4" width="32.33203125" style="4" customWidth="1"/>
    <col min="5" max="5" width="9.44140625" style="5" customWidth="1"/>
    <col min="6" max="16384" width="9.109375" style="5"/>
  </cols>
  <sheetData>
    <row r="1" spans="1:6">
      <c r="A1" s="2" t="s">
        <v>30</v>
      </c>
      <c r="B1" s="3" t="s">
        <v>710</v>
      </c>
      <c r="E1" s="4"/>
      <c r="F1" s="4"/>
    </row>
    <row r="2" spans="1:6" s="84" customFormat="1" ht="15.75" customHeight="1">
      <c r="A2" s="2" t="s">
        <v>31</v>
      </c>
      <c r="B2" s="421">
        <v>44377</v>
      </c>
    </row>
    <row r="3" spans="1:6" s="84" customFormat="1" ht="15.75" customHeight="1">
      <c r="A3" s="125"/>
    </row>
    <row r="4" spans="1:6" s="84" customFormat="1" ht="15.75" customHeight="1" thickBot="1">
      <c r="A4" s="84" t="s">
        <v>86</v>
      </c>
      <c r="B4" s="230" t="s">
        <v>285</v>
      </c>
      <c r="D4" s="48" t="s">
        <v>73</v>
      </c>
    </row>
    <row r="5" spans="1:6" ht="26.4">
      <c r="A5" s="126" t="s">
        <v>6</v>
      </c>
      <c r="B5" s="261" t="s">
        <v>339</v>
      </c>
      <c r="C5" s="127" t="s">
        <v>92</v>
      </c>
      <c r="D5" s="128" t="s">
        <v>93</v>
      </c>
    </row>
    <row r="6" spans="1:6">
      <c r="A6" s="90">
        <v>1</v>
      </c>
      <c r="B6" s="129" t="s">
        <v>35</v>
      </c>
      <c r="C6" s="606">
        <v>60835014</v>
      </c>
      <c r="D6" s="130"/>
      <c r="E6" s="131"/>
    </row>
    <row r="7" spans="1:6">
      <c r="A7" s="90">
        <v>2</v>
      </c>
      <c r="B7" s="132" t="s">
        <v>36</v>
      </c>
      <c r="C7" s="607">
        <v>242383509</v>
      </c>
      <c r="D7" s="133"/>
      <c r="E7" s="131"/>
    </row>
    <row r="8" spans="1:6">
      <c r="A8" s="90">
        <v>3</v>
      </c>
      <c r="B8" s="132" t="s">
        <v>37</v>
      </c>
      <c r="C8" s="607">
        <v>52176925</v>
      </c>
      <c r="D8" s="133"/>
      <c r="E8" s="131"/>
    </row>
    <row r="9" spans="1:6">
      <c r="A9" s="90">
        <v>4</v>
      </c>
      <c r="B9" s="132" t="s">
        <v>38</v>
      </c>
      <c r="C9" s="607"/>
      <c r="D9" s="133"/>
      <c r="E9" s="131"/>
    </row>
    <row r="10" spans="1:6">
      <c r="A10" s="90">
        <v>5.0999999999999996</v>
      </c>
      <c r="B10" s="132" t="s">
        <v>39</v>
      </c>
      <c r="C10" s="607">
        <v>165379584</v>
      </c>
      <c r="D10" s="133"/>
      <c r="E10" s="131"/>
    </row>
    <row r="11" spans="1:6" ht="14.4">
      <c r="A11" s="90">
        <v>5.2</v>
      </c>
      <c r="B11" s="132" t="s">
        <v>737</v>
      </c>
      <c r="C11" s="607">
        <v>-672000</v>
      </c>
      <c r="D11" s="133"/>
      <c r="E11" s="135"/>
    </row>
    <row r="12" spans="1:6" ht="14.4">
      <c r="A12" s="90" t="s">
        <v>738</v>
      </c>
      <c r="B12" s="132" t="s">
        <v>739</v>
      </c>
      <c r="C12" s="607">
        <v>672000</v>
      </c>
      <c r="D12" s="137" t="s">
        <v>740</v>
      </c>
      <c r="E12" s="135"/>
    </row>
    <row r="13" spans="1:6">
      <c r="A13" s="90">
        <v>5</v>
      </c>
      <c r="B13" s="132" t="s">
        <v>741</v>
      </c>
      <c r="C13" s="607">
        <v>164707584</v>
      </c>
      <c r="D13" s="133"/>
      <c r="E13" s="131"/>
    </row>
    <row r="14" spans="1:6">
      <c r="A14" s="90">
        <v>6.1</v>
      </c>
      <c r="B14" s="231" t="s">
        <v>40</v>
      </c>
      <c r="C14" s="608">
        <v>1497367402.263505</v>
      </c>
      <c r="D14" s="134"/>
      <c r="E14" s="131"/>
    </row>
    <row r="15" spans="1:6">
      <c r="A15" s="90">
        <v>6.2</v>
      </c>
      <c r="B15" s="232" t="s">
        <v>41</v>
      </c>
      <c r="C15" s="608">
        <v>-112632640.66082989</v>
      </c>
      <c r="D15" s="134"/>
      <c r="E15" s="131"/>
    </row>
    <row r="16" spans="1:6">
      <c r="A16" s="90" t="s">
        <v>742</v>
      </c>
      <c r="B16" s="232" t="s">
        <v>208</v>
      </c>
      <c r="C16" s="608">
        <v>20545463.126893897</v>
      </c>
      <c r="D16" s="137" t="s">
        <v>740</v>
      </c>
      <c r="E16" s="131"/>
    </row>
    <row r="17" spans="1:5">
      <c r="A17" s="90" t="s">
        <v>742</v>
      </c>
      <c r="B17" s="232" t="s">
        <v>743</v>
      </c>
      <c r="C17" s="608">
        <v>16526843</v>
      </c>
      <c r="D17" s="133"/>
      <c r="E17" s="131"/>
    </row>
    <row r="18" spans="1:5">
      <c r="A18" s="90">
        <v>6</v>
      </c>
      <c r="B18" s="132" t="s">
        <v>42</v>
      </c>
      <c r="C18" s="609">
        <v>1384734761.6026752</v>
      </c>
      <c r="D18" s="134"/>
      <c r="E18" s="131"/>
    </row>
    <row r="19" spans="1:5">
      <c r="A19" s="90">
        <v>7</v>
      </c>
      <c r="B19" s="132" t="s">
        <v>43</v>
      </c>
      <c r="C19" s="607">
        <v>24818252.199999999</v>
      </c>
      <c r="D19" s="133"/>
      <c r="E19" s="131"/>
    </row>
    <row r="20" spans="1:5">
      <c r="A20" s="90">
        <v>8</v>
      </c>
      <c r="B20" s="259" t="s">
        <v>198</v>
      </c>
      <c r="C20" s="607">
        <v>19439189.690000001</v>
      </c>
      <c r="D20" s="133"/>
      <c r="E20" s="131"/>
    </row>
    <row r="21" spans="1:5">
      <c r="A21" s="90">
        <v>9</v>
      </c>
      <c r="B21" s="132" t="s">
        <v>44</v>
      </c>
      <c r="C21" s="607">
        <v>54000</v>
      </c>
      <c r="D21" s="133"/>
      <c r="E21" s="131"/>
    </row>
    <row r="22" spans="1:5">
      <c r="A22" s="90">
        <v>9.1</v>
      </c>
      <c r="B22" s="136" t="s">
        <v>88</v>
      </c>
      <c r="C22" s="608"/>
      <c r="D22" s="133"/>
      <c r="E22" s="131"/>
    </row>
    <row r="23" spans="1:5">
      <c r="A23" s="90">
        <v>9.1999999999999993</v>
      </c>
      <c r="B23" s="136" t="s">
        <v>89</v>
      </c>
      <c r="C23" s="608"/>
      <c r="D23" s="133"/>
      <c r="E23" s="140"/>
    </row>
    <row r="24" spans="1:5">
      <c r="A24" s="90">
        <v>9.3000000000000007</v>
      </c>
      <c r="B24" s="233" t="s">
        <v>267</v>
      </c>
      <c r="C24" s="608"/>
      <c r="D24" s="133"/>
      <c r="E24" s="131"/>
    </row>
    <row r="25" spans="1:5">
      <c r="A25" s="90">
        <v>10</v>
      </c>
      <c r="B25" s="132" t="s">
        <v>45</v>
      </c>
      <c r="C25" s="607">
        <v>66461150</v>
      </c>
      <c r="D25" s="133"/>
      <c r="E25" s="131"/>
    </row>
    <row r="26" spans="1:5">
      <c r="A26" s="90">
        <v>10.1</v>
      </c>
      <c r="B26" s="136" t="s">
        <v>90</v>
      </c>
      <c r="C26" s="607">
        <v>19202119.149999999</v>
      </c>
      <c r="D26" s="137" t="s">
        <v>744</v>
      </c>
      <c r="E26" s="131"/>
    </row>
    <row r="27" spans="1:5">
      <c r="A27" s="90">
        <v>11</v>
      </c>
      <c r="B27" s="138" t="s">
        <v>46</v>
      </c>
      <c r="C27" s="607">
        <v>44117528.355599999</v>
      </c>
      <c r="D27" s="139"/>
      <c r="E27" s="131"/>
    </row>
    <row r="28" spans="1:5">
      <c r="A28" s="90">
        <v>11.1</v>
      </c>
      <c r="B28" s="610" t="s">
        <v>745</v>
      </c>
      <c r="C28" s="607">
        <v>-119056.49</v>
      </c>
      <c r="D28" s="137" t="s">
        <v>744</v>
      </c>
      <c r="E28" s="131"/>
    </row>
    <row r="29" spans="1:5">
      <c r="A29" s="90">
        <v>12</v>
      </c>
      <c r="B29" s="611" t="s">
        <v>47</v>
      </c>
      <c r="C29" s="612">
        <v>2059727913.8482752</v>
      </c>
      <c r="D29" s="613"/>
      <c r="E29" s="131"/>
    </row>
    <row r="30" spans="1:5">
      <c r="A30" s="90">
        <v>13</v>
      </c>
      <c r="B30" s="132" t="s">
        <v>49</v>
      </c>
      <c r="C30" s="614">
        <v>17216584</v>
      </c>
      <c r="D30" s="141"/>
      <c r="E30" s="131"/>
    </row>
    <row r="31" spans="1:5">
      <c r="A31" s="90">
        <v>14</v>
      </c>
      <c r="B31" s="132" t="s">
        <v>50</v>
      </c>
      <c r="C31" s="614">
        <v>421091343</v>
      </c>
      <c r="D31" s="133"/>
      <c r="E31" s="131"/>
    </row>
    <row r="32" spans="1:5">
      <c r="A32" s="90">
        <v>15</v>
      </c>
      <c r="B32" s="132" t="s">
        <v>51</v>
      </c>
      <c r="C32" s="614">
        <v>200739783</v>
      </c>
      <c r="D32" s="133"/>
      <c r="E32" s="131"/>
    </row>
    <row r="33" spans="1:5">
      <c r="A33" s="90">
        <v>16</v>
      </c>
      <c r="B33" s="132" t="s">
        <v>52</v>
      </c>
      <c r="C33" s="614">
        <v>874212630</v>
      </c>
      <c r="D33" s="133"/>
      <c r="E33" s="131"/>
    </row>
    <row r="34" spans="1:5">
      <c r="A34" s="90">
        <v>17</v>
      </c>
      <c r="B34" s="132" t="s">
        <v>53</v>
      </c>
      <c r="C34" s="614">
        <v>0</v>
      </c>
      <c r="D34" s="133"/>
      <c r="E34" s="140"/>
    </row>
    <row r="35" spans="1:5">
      <c r="A35" s="90">
        <v>18</v>
      </c>
      <c r="B35" s="132" t="s">
        <v>54</v>
      </c>
      <c r="C35" s="614">
        <v>187619726.23999998</v>
      </c>
      <c r="D35" s="133"/>
      <c r="E35" s="131"/>
    </row>
    <row r="36" spans="1:5">
      <c r="A36" s="90">
        <v>19</v>
      </c>
      <c r="B36" s="132" t="s">
        <v>55</v>
      </c>
      <c r="C36" s="614">
        <v>12891328</v>
      </c>
      <c r="D36" s="133"/>
      <c r="E36" s="131"/>
    </row>
    <row r="37" spans="1:5">
      <c r="A37" s="90">
        <v>20</v>
      </c>
      <c r="B37" s="132" t="s">
        <v>56</v>
      </c>
      <c r="C37" s="614">
        <v>28523477.370000001</v>
      </c>
      <c r="D37" s="133"/>
      <c r="E37" s="131"/>
    </row>
    <row r="38" spans="1:5">
      <c r="A38" s="90">
        <v>20.100000000000001</v>
      </c>
      <c r="B38" s="138" t="s">
        <v>746</v>
      </c>
      <c r="C38" s="615">
        <v>0</v>
      </c>
      <c r="D38" s="137" t="s">
        <v>740</v>
      </c>
      <c r="E38" s="131"/>
    </row>
    <row r="39" spans="1:5">
      <c r="A39" s="90">
        <v>21</v>
      </c>
      <c r="B39" s="138" t="s">
        <v>57</v>
      </c>
      <c r="C39" s="616">
        <v>91984068.030000001</v>
      </c>
      <c r="D39" s="139"/>
      <c r="E39" s="131"/>
    </row>
    <row r="40" spans="1:5">
      <c r="A40" s="90">
        <v>21.1</v>
      </c>
      <c r="B40" s="142" t="s">
        <v>91</v>
      </c>
      <c r="C40" s="614">
        <v>78922968.030000001</v>
      </c>
      <c r="D40" s="137" t="s">
        <v>747</v>
      </c>
      <c r="E40" s="131"/>
    </row>
    <row r="41" spans="1:5">
      <c r="A41" s="90">
        <v>21.2</v>
      </c>
      <c r="B41" s="617" t="s">
        <v>219</v>
      </c>
      <c r="C41" s="614">
        <v>13061100</v>
      </c>
      <c r="D41" s="137" t="s">
        <v>748</v>
      </c>
      <c r="E41" s="131"/>
    </row>
    <row r="42" spans="1:5">
      <c r="A42" s="90">
        <v>22</v>
      </c>
      <c r="B42" s="611" t="s">
        <v>58</v>
      </c>
      <c r="C42" s="612">
        <v>1834278939.6399999</v>
      </c>
      <c r="D42" s="613"/>
      <c r="E42" s="140"/>
    </row>
    <row r="43" spans="1:5">
      <c r="A43" s="90">
        <v>23</v>
      </c>
      <c r="B43" s="138" t="s">
        <v>60</v>
      </c>
      <c r="C43" s="607">
        <v>209008277</v>
      </c>
      <c r="D43" s="137" t="s">
        <v>749</v>
      </c>
    </row>
    <row r="44" spans="1:5">
      <c r="A44" s="90">
        <v>24</v>
      </c>
      <c r="B44" s="138" t="s">
        <v>61</v>
      </c>
      <c r="C44" s="607"/>
      <c r="D44" s="133"/>
    </row>
    <row r="45" spans="1:5">
      <c r="A45" s="90">
        <v>25</v>
      </c>
      <c r="B45" s="138" t="s">
        <v>62</v>
      </c>
      <c r="C45" s="607"/>
      <c r="D45" s="133"/>
    </row>
    <row r="46" spans="1:5">
      <c r="A46" s="90">
        <v>26</v>
      </c>
      <c r="B46" s="138" t="s">
        <v>63</v>
      </c>
      <c r="C46" s="607"/>
      <c r="D46" s="133"/>
    </row>
    <row r="47" spans="1:5">
      <c r="A47" s="90">
        <v>27</v>
      </c>
      <c r="B47" s="138" t="s">
        <v>64</v>
      </c>
      <c r="C47" s="607">
        <v>0</v>
      </c>
      <c r="D47" s="133"/>
    </row>
    <row r="48" spans="1:5">
      <c r="A48" s="90">
        <v>28</v>
      </c>
      <c r="B48" s="138" t="s">
        <v>65</v>
      </c>
      <c r="C48" s="607">
        <v>6952861.0000000112</v>
      </c>
      <c r="D48" s="137" t="s">
        <v>750</v>
      </c>
    </row>
    <row r="49" spans="1:4">
      <c r="A49" s="90">
        <v>29</v>
      </c>
      <c r="B49" s="138" t="s">
        <v>66</v>
      </c>
      <c r="C49" s="607">
        <v>9487836</v>
      </c>
      <c r="D49" s="133"/>
    </row>
    <row r="50" spans="1:4">
      <c r="A50" s="618">
        <v>29.1</v>
      </c>
      <c r="B50" s="138" t="s">
        <v>240</v>
      </c>
      <c r="C50" s="615">
        <v>9487836</v>
      </c>
      <c r="D50" s="137" t="s">
        <v>751</v>
      </c>
    </row>
    <row r="51" spans="1:4">
      <c r="A51" s="618">
        <v>29.2</v>
      </c>
      <c r="B51" s="138" t="s">
        <v>236</v>
      </c>
      <c r="C51" s="615">
        <v>-9487836</v>
      </c>
      <c r="D51" s="137" t="s">
        <v>752</v>
      </c>
    </row>
    <row r="52" spans="1:4" ht="14.4" thickBot="1">
      <c r="A52" s="143">
        <v>30</v>
      </c>
      <c r="B52" s="144" t="s">
        <v>265</v>
      </c>
      <c r="C52" s="145">
        <v>225448974</v>
      </c>
      <c r="D52" s="146"/>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B5" activePane="bottomRight" state="frozen"/>
      <selection activeCell="B3" sqref="B3"/>
      <selection pane="topRight" activeCell="B3" sqref="B3"/>
      <selection pane="bottomLeft" activeCell="B3" sqref="B3"/>
      <selection pane="bottomRight" activeCell="C8" sqref="C8:S21"/>
    </sheetView>
  </sheetViews>
  <sheetFormatPr defaultColWidth="9.109375" defaultRowHeight="13.2"/>
  <cols>
    <col min="1" max="1" width="10.5546875" style="4" bestFit="1" customWidth="1"/>
    <col min="2" max="2" width="95" style="4" customWidth="1"/>
    <col min="3" max="3" width="13" style="4" bestFit="1" customWidth="1"/>
    <col min="4" max="4" width="16.44140625" style="4" bestFit="1" customWidth="1"/>
    <col min="5" max="5" width="13" style="4" bestFit="1" customWidth="1"/>
    <col min="6" max="6" width="16.44140625" style="4" bestFit="1" customWidth="1"/>
    <col min="7" max="7" width="13" style="4" bestFit="1" customWidth="1"/>
    <col min="8" max="8" width="13.33203125" style="4" bestFit="1" customWidth="1"/>
    <col min="9" max="9" width="13" style="4" bestFit="1" customWidth="1"/>
    <col min="10" max="10" width="13.33203125" style="4" bestFit="1" customWidth="1"/>
    <col min="11" max="11" width="13" style="4" bestFit="1" customWidth="1"/>
    <col min="12" max="16" width="13" style="46" bestFit="1" customWidth="1"/>
    <col min="17" max="17" width="14.6640625" style="46" customWidth="1"/>
    <col min="18" max="18" width="13" style="46" bestFit="1" customWidth="1"/>
    <col min="19" max="19" width="34.88671875" style="46" customWidth="1"/>
    <col min="20" max="16384" width="9.109375" style="46"/>
  </cols>
  <sheetData>
    <row r="1" spans="1:19">
      <c r="A1" s="2" t="s">
        <v>30</v>
      </c>
      <c r="B1" s="3" t="str">
        <f>'Info '!C2</f>
        <v>JSC "VTB Bank (Georgia)"</v>
      </c>
    </row>
    <row r="2" spans="1:19">
      <c r="A2" s="2" t="s">
        <v>31</v>
      </c>
      <c r="B2" s="421">
        <v>44377</v>
      </c>
    </row>
    <row r="4" spans="1:19" ht="27" thickBot="1">
      <c r="A4" s="4" t="s">
        <v>248</v>
      </c>
      <c r="B4" s="279" t="s">
        <v>374</v>
      </c>
    </row>
    <row r="5" spans="1:19" s="269" customFormat="1" ht="13.8">
      <c r="A5" s="264"/>
      <c r="B5" s="265"/>
      <c r="C5" s="266" t="s">
        <v>0</v>
      </c>
      <c r="D5" s="266" t="s">
        <v>1</v>
      </c>
      <c r="E5" s="266" t="s">
        <v>2</v>
      </c>
      <c r="F5" s="266" t="s">
        <v>3</v>
      </c>
      <c r="G5" s="266" t="s">
        <v>4</v>
      </c>
      <c r="H5" s="266" t="s">
        <v>5</v>
      </c>
      <c r="I5" s="266" t="s">
        <v>8</v>
      </c>
      <c r="J5" s="266" t="s">
        <v>9</v>
      </c>
      <c r="K5" s="266" t="s">
        <v>10</v>
      </c>
      <c r="L5" s="266" t="s">
        <v>11</v>
      </c>
      <c r="M5" s="266" t="s">
        <v>12</v>
      </c>
      <c r="N5" s="266" t="s">
        <v>13</v>
      </c>
      <c r="O5" s="266" t="s">
        <v>357</v>
      </c>
      <c r="P5" s="266" t="s">
        <v>358</v>
      </c>
      <c r="Q5" s="266" t="s">
        <v>359</v>
      </c>
      <c r="R5" s="267" t="s">
        <v>360</v>
      </c>
      <c r="S5" s="268" t="s">
        <v>361</v>
      </c>
    </row>
    <row r="6" spans="1:19" s="269" customFormat="1" ht="99" customHeight="1">
      <c r="A6" s="270"/>
      <c r="B6" s="684" t="s">
        <v>362</v>
      </c>
      <c r="C6" s="680">
        <v>0</v>
      </c>
      <c r="D6" s="681"/>
      <c r="E6" s="680">
        <v>0.2</v>
      </c>
      <c r="F6" s="681"/>
      <c r="G6" s="680">
        <v>0.35</v>
      </c>
      <c r="H6" s="681"/>
      <c r="I6" s="680">
        <v>0.5</v>
      </c>
      <c r="J6" s="681"/>
      <c r="K6" s="680">
        <v>0.75</v>
      </c>
      <c r="L6" s="681"/>
      <c r="M6" s="680">
        <v>1</v>
      </c>
      <c r="N6" s="681"/>
      <c r="O6" s="680">
        <v>1.5</v>
      </c>
      <c r="P6" s="681"/>
      <c r="Q6" s="680">
        <v>2.5</v>
      </c>
      <c r="R6" s="681"/>
      <c r="S6" s="682" t="s">
        <v>247</v>
      </c>
    </row>
    <row r="7" spans="1:19" s="269" customFormat="1" ht="30.75" customHeight="1">
      <c r="A7" s="270"/>
      <c r="B7" s="685"/>
      <c r="C7" s="260" t="s">
        <v>250</v>
      </c>
      <c r="D7" s="260" t="s">
        <v>249</v>
      </c>
      <c r="E7" s="260" t="s">
        <v>250</v>
      </c>
      <c r="F7" s="260" t="s">
        <v>249</v>
      </c>
      <c r="G7" s="260" t="s">
        <v>250</v>
      </c>
      <c r="H7" s="260" t="s">
        <v>249</v>
      </c>
      <c r="I7" s="260" t="s">
        <v>250</v>
      </c>
      <c r="J7" s="260" t="s">
        <v>249</v>
      </c>
      <c r="K7" s="260" t="s">
        <v>250</v>
      </c>
      <c r="L7" s="260" t="s">
        <v>249</v>
      </c>
      <c r="M7" s="260" t="s">
        <v>250</v>
      </c>
      <c r="N7" s="260" t="s">
        <v>249</v>
      </c>
      <c r="O7" s="260" t="s">
        <v>250</v>
      </c>
      <c r="P7" s="260" t="s">
        <v>249</v>
      </c>
      <c r="Q7" s="260" t="s">
        <v>250</v>
      </c>
      <c r="R7" s="260" t="s">
        <v>249</v>
      </c>
      <c r="S7" s="683"/>
    </row>
    <row r="8" spans="1:19" s="149" customFormat="1">
      <c r="A8" s="147">
        <v>1</v>
      </c>
      <c r="B8" s="1" t="s">
        <v>95</v>
      </c>
      <c r="C8" s="148">
        <v>158628906.09999999</v>
      </c>
      <c r="D8" s="148"/>
      <c r="E8" s="148">
        <v>0</v>
      </c>
      <c r="F8" s="148"/>
      <c r="G8" s="148">
        <v>0</v>
      </c>
      <c r="H8" s="148"/>
      <c r="I8" s="148">
        <v>0</v>
      </c>
      <c r="J8" s="148"/>
      <c r="K8" s="148">
        <v>0</v>
      </c>
      <c r="L8" s="148"/>
      <c r="M8" s="148">
        <v>218331654.55899999</v>
      </c>
      <c r="N8" s="148"/>
      <c r="O8" s="148">
        <v>0</v>
      </c>
      <c r="P8" s="148"/>
      <c r="Q8" s="148">
        <v>0</v>
      </c>
      <c r="R8" s="148"/>
      <c r="S8" s="280">
        <v>218331654.55899999</v>
      </c>
    </row>
    <row r="9" spans="1:19" s="149" customFormat="1">
      <c r="A9" s="147">
        <v>2</v>
      </c>
      <c r="B9" s="1" t="s">
        <v>96</v>
      </c>
      <c r="C9" s="148">
        <v>0</v>
      </c>
      <c r="D9" s="148"/>
      <c r="E9" s="148">
        <v>0</v>
      </c>
      <c r="F9" s="148"/>
      <c r="G9" s="148">
        <v>0</v>
      </c>
      <c r="H9" s="148"/>
      <c r="I9" s="148">
        <v>0</v>
      </c>
      <c r="J9" s="148"/>
      <c r="K9" s="148">
        <v>0</v>
      </c>
      <c r="L9" s="148"/>
      <c r="M9" s="148">
        <v>0</v>
      </c>
      <c r="N9" s="148"/>
      <c r="O9" s="148">
        <v>0</v>
      </c>
      <c r="P9" s="148"/>
      <c r="Q9" s="148">
        <v>0</v>
      </c>
      <c r="R9" s="148"/>
      <c r="S9" s="280">
        <v>0</v>
      </c>
    </row>
    <row r="10" spans="1:19" s="149" customFormat="1">
      <c r="A10" s="147">
        <v>3</v>
      </c>
      <c r="B10" s="1" t="s">
        <v>268</v>
      </c>
      <c r="C10" s="148">
        <v>0</v>
      </c>
      <c r="D10" s="148"/>
      <c r="E10" s="148">
        <v>0</v>
      </c>
      <c r="F10" s="148"/>
      <c r="G10" s="148">
        <v>0</v>
      </c>
      <c r="H10" s="148"/>
      <c r="I10" s="148">
        <v>0</v>
      </c>
      <c r="J10" s="148"/>
      <c r="K10" s="148">
        <v>0</v>
      </c>
      <c r="L10" s="148"/>
      <c r="M10" s="148">
        <v>0</v>
      </c>
      <c r="N10" s="148"/>
      <c r="O10" s="148">
        <v>0</v>
      </c>
      <c r="P10" s="148"/>
      <c r="Q10" s="148">
        <v>0</v>
      </c>
      <c r="R10" s="148"/>
      <c r="S10" s="280">
        <v>0</v>
      </c>
    </row>
    <row r="11" spans="1:19" s="149" customFormat="1">
      <c r="A11" s="147">
        <v>4</v>
      </c>
      <c r="B11" s="1" t="s">
        <v>97</v>
      </c>
      <c r="C11" s="148">
        <v>0</v>
      </c>
      <c r="D11" s="148"/>
      <c r="E11" s="148">
        <v>0</v>
      </c>
      <c r="F11" s="148"/>
      <c r="G11" s="148">
        <v>0</v>
      </c>
      <c r="H11" s="148"/>
      <c r="I11" s="148">
        <v>0</v>
      </c>
      <c r="J11" s="148"/>
      <c r="K11" s="148">
        <v>0</v>
      </c>
      <c r="L11" s="148"/>
      <c r="M11" s="148">
        <v>0</v>
      </c>
      <c r="N11" s="148"/>
      <c r="O11" s="148">
        <v>0</v>
      </c>
      <c r="P11" s="148"/>
      <c r="Q11" s="148">
        <v>0</v>
      </c>
      <c r="R11" s="148"/>
      <c r="S11" s="280">
        <v>0</v>
      </c>
    </row>
    <row r="12" spans="1:19" s="149" customFormat="1">
      <c r="A12" s="147">
        <v>5</v>
      </c>
      <c r="B12" s="1" t="s">
        <v>98</v>
      </c>
      <c r="C12" s="148">
        <v>0</v>
      </c>
      <c r="D12" s="148"/>
      <c r="E12" s="148">
        <v>0</v>
      </c>
      <c r="F12" s="148"/>
      <c r="G12" s="148">
        <v>0</v>
      </c>
      <c r="H12" s="148"/>
      <c r="I12" s="148">
        <v>0</v>
      </c>
      <c r="J12" s="148"/>
      <c r="K12" s="148">
        <v>0</v>
      </c>
      <c r="L12" s="148"/>
      <c r="M12" s="148">
        <v>0</v>
      </c>
      <c r="N12" s="148"/>
      <c r="O12" s="148">
        <v>0</v>
      </c>
      <c r="P12" s="148"/>
      <c r="Q12" s="148">
        <v>0</v>
      </c>
      <c r="R12" s="148"/>
      <c r="S12" s="280">
        <v>0</v>
      </c>
    </row>
    <row r="13" spans="1:19" s="149" customFormat="1">
      <c r="A13" s="147">
        <v>6</v>
      </c>
      <c r="B13" s="1" t="s">
        <v>99</v>
      </c>
      <c r="C13" s="148">
        <v>0</v>
      </c>
      <c r="D13" s="148"/>
      <c r="E13" s="148">
        <v>49569910.620700002</v>
      </c>
      <c r="F13" s="148"/>
      <c r="G13" s="148">
        <v>0</v>
      </c>
      <c r="H13" s="148"/>
      <c r="I13" s="148">
        <v>1856482.2836999963</v>
      </c>
      <c r="J13" s="148"/>
      <c r="K13" s="148">
        <v>0</v>
      </c>
      <c r="L13" s="148"/>
      <c r="M13" s="148">
        <v>750531.43660000002</v>
      </c>
      <c r="N13" s="148">
        <v>3955375</v>
      </c>
      <c r="O13" s="148">
        <v>0</v>
      </c>
      <c r="P13" s="148"/>
      <c r="Q13" s="148">
        <v>0</v>
      </c>
      <c r="R13" s="148"/>
      <c r="S13" s="280">
        <v>15548129.702589998</v>
      </c>
    </row>
    <row r="14" spans="1:19" s="149" customFormat="1">
      <c r="A14" s="147">
        <v>7</v>
      </c>
      <c r="B14" s="1" t="s">
        <v>100</v>
      </c>
      <c r="C14" s="148">
        <v>0</v>
      </c>
      <c r="D14" s="148">
        <v>0</v>
      </c>
      <c r="E14" s="148">
        <v>0</v>
      </c>
      <c r="F14" s="148">
        <v>0</v>
      </c>
      <c r="G14" s="148">
        <v>0</v>
      </c>
      <c r="H14" s="148"/>
      <c r="I14" s="148">
        <v>0</v>
      </c>
      <c r="J14" s="148">
        <v>0</v>
      </c>
      <c r="K14" s="148">
        <v>0</v>
      </c>
      <c r="L14" s="148"/>
      <c r="M14" s="148">
        <v>727051287.18867004</v>
      </c>
      <c r="N14" s="148">
        <v>96682682.590594977</v>
      </c>
      <c r="O14" s="148">
        <v>7185806.2576200003</v>
      </c>
      <c r="P14" s="148">
        <v>63978.875</v>
      </c>
      <c r="Q14" s="148">
        <v>0</v>
      </c>
      <c r="R14" s="148">
        <v>0</v>
      </c>
      <c r="S14" s="280">
        <v>834608647.47819507</v>
      </c>
    </row>
    <row r="15" spans="1:19" s="149" customFormat="1">
      <c r="A15" s="147">
        <v>8</v>
      </c>
      <c r="B15" s="1" t="s">
        <v>101</v>
      </c>
      <c r="C15" s="148">
        <v>0</v>
      </c>
      <c r="D15" s="148"/>
      <c r="E15" s="148">
        <v>0</v>
      </c>
      <c r="F15" s="148"/>
      <c r="G15" s="148">
        <v>0</v>
      </c>
      <c r="H15" s="148"/>
      <c r="I15" s="148">
        <v>0</v>
      </c>
      <c r="J15" s="148"/>
      <c r="K15" s="148">
        <v>269647775.77364999</v>
      </c>
      <c r="L15" s="148">
        <v>13850506.996809999</v>
      </c>
      <c r="M15" s="148">
        <v>45281444.613809995</v>
      </c>
      <c r="N15" s="148">
        <v>342380.20298499998</v>
      </c>
      <c r="O15" s="148">
        <v>112706821.21190998</v>
      </c>
      <c r="P15" s="148">
        <v>4400608.1861799993</v>
      </c>
      <c r="Q15" s="148">
        <v>0</v>
      </c>
      <c r="R15" s="148"/>
      <c r="S15" s="280">
        <v>433908680.99177492</v>
      </c>
    </row>
    <row r="16" spans="1:19" s="149" customFormat="1">
      <c r="A16" s="147">
        <v>9</v>
      </c>
      <c r="B16" s="1" t="s">
        <v>102</v>
      </c>
      <c r="C16" s="148">
        <v>0</v>
      </c>
      <c r="D16" s="148"/>
      <c r="E16" s="148">
        <v>0</v>
      </c>
      <c r="F16" s="148"/>
      <c r="G16" s="148">
        <v>272947847.77463001</v>
      </c>
      <c r="H16" s="148">
        <v>1756483.1101249999</v>
      </c>
      <c r="I16" s="148">
        <v>0</v>
      </c>
      <c r="J16" s="148"/>
      <c r="K16" s="148">
        <v>0</v>
      </c>
      <c r="L16" s="148"/>
      <c r="M16" s="148">
        <v>0</v>
      </c>
      <c r="N16" s="148"/>
      <c r="O16" s="148">
        <v>0</v>
      </c>
      <c r="P16" s="148"/>
      <c r="Q16" s="148">
        <v>0</v>
      </c>
      <c r="R16" s="148"/>
      <c r="S16" s="280">
        <v>96146515.809664249</v>
      </c>
    </row>
    <row r="17" spans="1:19" s="149" customFormat="1">
      <c r="A17" s="147">
        <v>10</v>
      </c>
      <c r="B17" s="1" t="s">
        <v>103</v>
      </c>
      <c r="C17" s="148">
        <v>0</v>
      </c>
      <c r="D17" s="148"/>
      <c r="E17" s="148">
        <v>0</v>
      </c>
      <c r="F17" s="148"/>
      <c r="G17" s="148">
        <v>0</v>
      </c>
      <c r="H17" s="148"/>
      <c r="I17" s="148">
        <v>3729371.6241299994</v>
      </c>
      <c r="J17" s="148"/>
      <c r="K17" s="148">
        <v>0</v>
      </c>
      <c r="L17" s="148"/>
      <c r="M17" s="148">
        <v>8308246.4343099995</v>
      </c>
      <c r="N17" s="148"/>
      <c r="O17" s="148">
        <v>10941.27</v>
      </c>
      <c r="P17" s="148"/>
      <c r="Q17" s="148">
        <v>0</v>
      </c>
      <c r="R17" s="148"/>
      <c r="S17" s="280">
        <v>10189344.151374998</v>
      </c>
    </row>
    <row r="18" spans="1:19" s="149" customFormat="1">
      <c r="A18" s="147">
        <v>11</v>
      </c>
      <c r="B18" s="1" t="s">
        <v>104</v>
      </c>
      <c r="C18" s="148">
        <v>0</v>
      </c>
      <c r="D18" s="148"/>
      <c r="E18" s="148">
        <v>0</v>
      </c>
      <c r="F18" s="148"/>
      <c r="G18" s="148">
        <v>0</v>
      </c>
      <c r="H18" s="148"/>
      <c r="I18" s="148">
        <v>0</v>
      </c>
      <c r="J18" s="148"/>
      <c r="K18" s="148">
        <v>0</v>
      </c>
      <c r="L18" s="148"/>
      <c r="M18" s="148">
        <v>0</v>
      </c>
      <c r="N18" s="148"/>
      <c r="O18" s="148">
        <v>0</v>
      </c>
      <c r="P18" s="148"/>
      <c r="Q18" s="148">
        <v>0</v>
      </c>
      <c r="R18" s="148"/>
      <c r="S18" s="280">
        <v>0</v>
      </c>
    </row>
    <row r="19" spans="1:19" s="149" customFormat="1">
      <c r="A19" s="147">
        <v>12</v>
      </c>
      <c r="B19" s="1" t="s">
        <v>105</v>
      </c>
      <c r="C19" s="148">
        <v>0</v>
      </c>
      <c r="D19" s="148"/>
      <c r="E19" s="148">
        <v>0</v>
      </c>
      <c r="F19" s="148"/>
      <c r="G19" s="148">
        <v>0</v>
      </c>
      <c r="H19" s="148"/>
      <c r="I19" s="148">
        <v>0</v>
      </c>
      <c r="J19" s="148"/>
      <c r="K19" s="148">
        <v>0</v>
      </c>
      <c r="L19" s="148"/>
      <c r="M19" s="148">
        <v>0</v>
      </c>
      <c r="N19" s="148"/>
      <c r="O19" s="148">
        <v>0</v>
      </c>
      <c r="P19" s="148"/>
      <c r="Q19" s="148">
        <v>0</v>
      </c>
      <c r="R19" s="148"/>
      <c r="S19" s="280">
        <v>0</v>
      </c>
    </row>
    <row r="20" spans="1:19" s="149" customFormat="1">
      <c r="A20" s="147">
        <v>13</v>
      </c>
      <c r="B20" s="1" t="s">
        <v>246</v>
      </c>
      <c r="C20" s="148">
        <v>0</v>
      </c>
      <c r="D20" s="148"/>
      <c r="E20" s="148">
        <v>0</v>
      </c>
      <c r="F20" s="148"/>
      <c r="G20" s="148">
        <v>0</v>
      </c>
      <c r="H20" s="148"/>
      <c r="I20" s="148">
        <v>0</v>
      </c>
      <c r="J20" s="148"/>
      <c r="K20" s="148">
        <v>0</v>
      </c>
      <c r="L20" s="148"/>
      <c r="M20" s="148">
        <v>0</v>
      </c>
      <c r="N20" s="148"/>
      <c r="O20" s="148">
        <v>0</v>
      </c>
      <c r="P20" s="148"/>
      <c r="Q20" s="148">
        <v>0</v>
      </c>
      <c r="R20" s="148"/>
      <c r="S20" s="280">
        <v>0</v>
      </c>
    </row>
    <row r="21" spans="1:19" s="149" customFormat="1">
      <c r="A21" s="147">
        <v>14</v>
      </c>
      <c r="B21" s="1" t="s">
        <v>107</v>
      </c>
      <c r="C21" s="148">
        <v>60835014</v>
      </c>
      <c r="D21" s="148"/>
      <c r="E21" s="148">
        <v>0</v>
      </c>
      <c r="F21" s="148"/>
      <c r="G21" s="148">
        <v>0</v>
      </c>
      <c r="H21" s="148"/>
      <c r="I21" s="148">
        <v>0</v>
      </c>
      <c r="J21" s="148"/>
      <c r="K21" s="148">
        <v>0</v>
      </c>
      <c r="L21" s="148"/>
      <c r="M21" s="148">
        <v>144962466.55299997</v>
      </c>
      <c r="N21" s="148"/>
      <c r="O21" s="148">
        <v>0</v>
      </c>
      <c r="P21" s="148"/>
      <c r="Q21" s="148">
        <v>986855.49</v>
      </c>
      <c r="R21" s="148"/>
      <c r="S21" s="280">
        <v>147429605.27799997</v>
      </c>
    </row>
    <row r="22" spans="1:19" ht="13.8" thickBot="1">
      <c r="A22" s="150"/>
      <c r="B22" s="151" t="s">
        <v>108</v>
      </c>
      <c r="C22" s="152">
        <f>SUM(C8:C21)</f>
        <v>219463920.09999999</v>
      </c>
      <c r="D22" s="152">
        <f t="shared" ref="D22:J22" si="0">SUM(D8:D21)</f>
        <v>0</v>
      </c>
      <c r="E22" s="152">
        <f t="shared" si="0"/>
        <v>49569910.620700002</v>
      </c>
      <c r="F22" s="152">
        <f t="shared" si="0"/>
        <v>0</v>
      </c>
      <c r="G22" s="152">
        <f t="shared" si="0"/>
        <v>272947847.77463001</v>
      </c>
      <c r="H22" s="152">
        <f t="shared" si="0"/>
        <v>1756483.1101249999</v>
      </c>
      <c r="I22" s="152">
        <f t="shared" si="0"/>
        <v>5585853.9078299962</v>
      </c>
      <c r="J22" s="152">
        <f t="shared" si="0"/>
        <v>0</v>
      </c>
      <c r="K22" s="152">
        <f t="shared" ref="K22:S22" si="1">SUM(K8:K21)</f>
        <v>269647775.77364999</v>
      </c>
      <c r="L22" s="152">
        <f t="shared" si="1"/>
        <v>13850506.996809999</v>
      </c>
      <c r="M22" s="152">
        <f t="shared" si="1"/>
        <v>1144685630.7853899</v>
      </c>
      <c r="N22" s="152">
        <f t="shared" si="1"/>
        <v>100980437.79357998</v>
      </c>
      <c r="O22" s="152">
        <f t="shared" si="1"/>
        <v>119903568.73952998</v>
      </c>
      <c r="P22" s="152">
        <f t="shared" si="1"/>
        <v>4464587.0611799993</v>
      </c>
      <c r="Q22" s="152">
        <f t="shared" si="1"/>
        <v>986855.49</v>
      </c>
      <c r="R22" s="152">
        <f t="shared" si="1"/>
        <v>0</v>
      </c>
      <c r="S22" s="281">
        <f t="shared" si="1"/>
        <v>1756162577.9705992</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60" zoomScaleNormal="60" workbookViewId="0">
      <pane xSplit="2" ySplit="6" topLeftCell="C7" activePane="bottomRight" state="frozen"/>
      <selection activeCell="B3" sqref="B3"/>
      <selection pane="topRight" activeCell="B3" sqref="B3"/>
      <selection pane="bottomLeft" activeCell="B3" sqref="B3"/>
      <selection pane="bottomRight" activeCell="C7" sqref="C7:U20"/>
    </sheetView>
  </sheetViews>
  <sheetFormatPr defaultColWidth="9.109375" defaultRowHeight="13.2"/>
  <cols>
    <col min="1" max="1" width="10.5546875" style="4" bestFit="1" customWidth="1"/>
    <col min="2" max="2" width="63.6640625" style="4" bestFit="1" customWidth="1"/>
    <col min="3" max="3" width="19" style="4" customWidth="1"/>
    <col min="4" max="4" width="19.5546875" style="4" customWidth="1"/>
    <col min="5" max="5" width="31.109375" style="4" customWidth="1"/>
    <col min="6" max="6" width="29.109375" style="4" customWidth="1"/>
    <col min="7" max="7" width="28.5546875" style="4" customWidth="1"/>
    <col min="8" max="8" width="26.44140625" style="4" customWidth="1"/>
    <col min="9" max="9" width="23.6640625" style="4" customWidth="1"/>
    <col min="10" max="10" width="21.5546875" style="4" customWidth="1"/>
    <col min="11" max="11" width="15.6640625" style="4" customWidth="1"/>
    <col min="12" max="12" width="13.33203125" style="4" customWidth="1"/>
    <col min="13" max="13" width="20.88671875" style="4" customWidth="1"/>
    <col min="14" max="14" width="19.33203125" style="4" customWidth="1"/>
    <col min="15" max="15" width="18.44140625" style="4" customWidth="1"/>
    <col min="16" max="16" width="19" style="4" customWidth="1"/>
    <col min="17" max="17" width="20.33203125" style="4" customWidth="1"/>
    <col min="18" max="18" width="18" style="4" customWidth="1"/>
    <col min="19" max="19" width="36" style="4" customWidth="1"/>
    <col min="20" max="20" width="26.109375" style="4" customWidth="1"/>
    <col min="21" max="21" width="24.88671875" style="4" customWidth="1"/>
    <col min="22" max="22" width="20" style="4" customWidth="1"/>
    <col min="23" max="16384" width="9.109375" style="46"/>
  </cols>
  <sheetData>
    <row r="1" spans="1:22">
      <c r="A1" s="2" t="s">
        <v>30</v>
      </c>
      <c r="B1" s="3" t="str">
        <f>'Info '!C2</f>
        <v>JSC "VTB Bank (Georgia)"</v>
      </c>
    </row>
    <row r="2" spans="1:22">
      <c r="A2" s="2" t="s">
        <v>31</v>
      </c>
      <c r="B2" s="421">
        <v>44377</v>
      </c>
    </row>
    <row r="4" spans="1:22" ht="13.8" thickBot="1">
      <c r="A4" s="4" t="s">
        <v>365</v>
      </c>
      <c r="B4" s="153" t="s">
        <v>94</v>
      </c>
      <c r="V4" s="48" t="s">
        <v>73</v>
      </c>
    </row>
    <row r="5" spans="1:22" ht="12.75" customHeight="1">
      <c r="A5" s="154"/>
      <c r="B5" s="155"/>
      <c r="C5" s="686" t="s">
        <v>276</v>
      </c>
      <c r="D5" s="687"/>
      <c r="E5" s="687"/>
      <c r="F5" s="687"/>
      <c r="G5" s="687"/>
      <c r="H5" s="687"/>
      <c r="I5" s="687"/>
      <c r="J5" s="687"/>
      <c r="K5" s="687"/>
      <c r="L5" s="688"/>
      <c r="M5" s="689" t="s">
        <v>277</v>
      </c>
      <c r="N5" s="690"/>
      <c r="O5" s="690"/>
      <c r="P5" s="690"/>
      <c r="Q5" s="690"/>
      <c r="R5" s="690"/>
      <c r="S5" s="691"/>
      <c r="T5" s="694" t="s">
        <v>363</v>
      </c>
      <c r="U5" s="694" t="s">
        <v>364</v>
      </c>
      <c r="V5" s="692" t="s">
        <v>120</v>
      </c>
    </row>
    <row r="6" spans="1:22" s="96" customFormat="1" ht="105.6">
      <c r="A6" s="93"/>
      <c r="B6" s="156"/>
      <c r="C6" s="157" t="s">
        <v>109</v>
      </c>
      <c r="D6" s="236" t="s">
        <v>110</v>
      </c>
      <c r="E6" s="183" t="s">
        <v>279</v>
      </c>
      <c r="F6" s="183" t="s">
        <v>280</v>
      </c>
      <c r="G6" s="236" t="s">
        <v>283</v>
      </c>
      <c r="H6" s="236" t="s">
        <v>278</v>
      </c>
      <c r="I6" s="236" t="s">
        <v>111</v>
      </c>
      <c r="J6" s="236" t="s">
        <v>112</v>
      </c>
      <c r="K6" s="158" t="s">
        <v>113</v>
      </c>
      <c r="L6" s="159" t="s">
        <v>114</v>
      </c>
      <c r="M6" s="157" t="s">
        <v>281</v>
      </c>
      <c r="N6" s="158" t="s">
        <v>115</v>
      </c>
      <c r="O6" s="158" t="s">
        <v>116</v>
      </c>
      <c r="P6" s="158" t="s">
        <v>117</v>
      </c>
      <c r="Q6" s="158" t="s">
        <v>118</v>
      </c>
      <c r="R6" s="158" t="s">
        <v>119</v>
      </c>
      <c r="S6" s="262" t="s">
        <v>282</v>
      </c>
      <c r="T6" s="695"/>
      <c r="U6" s="695"/>
      <c r="V6" s="693"/>
    </row>
    <row r="7" spans="1:22" s="149" customFormat="1">
      <c r="A7" s="160">
        <v>1</v>
      </c>
      <c r="B7" s="1" t="s">
        <v>95</v>
      </c>
      <c r="C7" s="161"/>
      <c r="D7" s="148">
        <v>0</v>
      </c>
      <c r="E7" s="148"/>
      <c r="F7" s="148"/>
      <c r="G7" s="148"/>
      <c r="H7" s="148"/>
      <c r="I7" s="148"/>
      <c r="J7" s="148">
        <v>0</v>
      </c>
      <c r="K7" s="148"/>
      <c r="L7" s="162"/>
      <c r="M7" s="161"/>
      <c r="N7" s="148"/>
      <c r="O7" s="148"/>
      <c r="P7" s="148"/>
      <c r="Q7" s="148"/>
      <c r="R7" s="148"/>
      <c r="S7" s="162"/>
      <c r="T7" s="271">
        <v>0</v>
      </c>
      <c r="U7" s="271"/>
      <c r="V7" s="163">
        <f>SUM(C7:S7)</f>
        <v>0</v>
      </c>
    </row>
    <row r="8" spans="1:22" s="149" customFormat="1">
      <c r="A8" s="160">
        <v>2</v>
      </c>
      <c r="B8" s="1" t="s">
        <v>96</v>
      </c>
      <c r="C8" s="161"/>
      <c r="D8" s="148">
        <v>0</v>
      </c>
      <c r="E8" s="148"/>
      <c r="F8" s="148"/>
      <c r="G8" s="148"/>
      <c r="H8" s="148"/>
      <c r="I8" s="148"/>
      <c r="J8" s="148">
        <v>0</v>
      </c>
      <c r="K8" s="148"/>
      <c r="L8" s="162"/>
      <c r="M8" s="161"/>
      <c r="N8" s="148"/>
      <c r="O8" s="148"/>
      <c r="P8" s="148"/>
      <c r="Q8" s="148"/>
      <c r="R8" s="148"/>
      <c r="S8" s="162"/>
      <c r="T8" s="271">
        <v>0</v>
      </c>
      <c r="U8" s="271"/>
      <c r="V8" s="163">
        <f t="shared" ref="V8:V20" si="0">SUM(C8:S8)</f>
        <v>0</v>
      </c>
    </row>
    <row r="9" spans="1:22" s="149" customFormat="1">
      <c r="A9" s="160">
        <v>3</v>
      </c>
      <c r="B9" s="1" t="s">
        <v>269</v>
      </c>
      <c r="C9" s="161"/>
      <c r="D9" s="148">
        <v>0</v>
      </c>
      <c r="E9" s="148"/>
      <c r="F9" s="148"/>
      <c r="G9" s="148"/>
      <c r="H9" s="148"/>
      <c r="I9" s="148"/>
      <c r="J9" s="148">
        <v>0</v>
      </c>
      <c r="K9" s="148"/>
      <c r="L9" s="162"/>
      <c r="M9" s="161"/>
      <c r="N9" s="148"/>
      <c r="O9" s="148"/>
      <c r="P9" s="148"/>
      <c r="Q9" s="148"/>
      <c r="R9" s="148"/>
      <c r="S9" s="162"/>
      <c r="T9" s="271">
        <v>0</v>
      </c>
      <c r="U9" s="271"/>
      <c r="V9" s="163">
        <f t="shared" si="0"/>
        <v>0</v>
      </c>
    </row>
    <row r="10" spans="1:22" s="149" customFormat="1">
      <c r="A10" s="160">
        <v>4</v>
      </c>
      <c r="B10" s="1" t="s">
        <v>97</v>
      </c>
      <c r="C10" s="161"/>
      <c r="D10" s="148">
        <v>0</v>
      </c>
      <c r="E10" s="148"/>
      <c r="F10" s="148"/>
      <c r="G10" s="148"/>
      <c r="H10" s="148"/>
      <c r="I10" s="148"/>
      <c r="J10" s="148">
        <v>0</v>
      </c>
      <c r="K10" s="148"/>
      <c r="L10" s="162"/>
      <c r="M10" s="161"/>
      <c r="N10" s="148"/>
      <c r="O10" s="148"/>
      <c r="P10" s="148"/>
      <c r="Q10" s="148"/>
      <c r="R10" s="148"/>
      <c r="S10" s="162"/>
      <c r="T10" s="271">
        <v>0</v>
      </c>
      <c r="U10" s="271"/>
      <c r="V10" s="163">
        <f t="shared" si="0"/>
        <v>0</v>
      </c>
    </row>
    <row r="11" spans="1:22" s="149" customFormat="1">
      <c r="A11" s="160">
        <v>5</v>
      </c>
      <c r="B11" s="1" t="s">
        <v>98</v>
      </c>
      <c r="C11" s="161"/>
      <c r="D11" s="148">
        <v>0</v>
      </c>
      <c r="E11" s="148"/>
      <c r="F11" s="148"/>
      <c r="G11" s="148"/>
      <c r="H11" s="148"/>
      <c r="I11" s="148"/>
      <c r="J11" s="148">
        <v>0</v>
      </c>
      <c r="K11" s="148"/>
      <c r="L11" s="162"/>
      <c r="M11" s="161"/>
      <c r="N11" s="148"/>
      <c r="O11" s="148"/>
      <c r="P11" s="148"/>
      <c r="Q11" s="148"/>
      <c r="R11" s="148"/>
      <c r="S11" s="162"/>
      <c r="T11" s="271">
        <v>0</v>
      </c>
      <c r="U11" s="271"/>
      <c r="V11" s="163">
        <f t="shared" si="0"/>
        <v>0</v>
      </c>
    </row>
    <row r="12" spans="1:22" s="149" customFormat="1">
      <c r="A12" s="160">
        <v>6</v>
      </c>
      <c r="B12" s="1" t="s">
        <v>99</v>
      </c>
      <c r="C12" s="161"/>
      <c r="D12" s="148">
        <v>0</v>
      </c>
      <c r="E12" s="148"/>
      <c r="F12" s="148"/>
      <c r="G12" s="148"/>
      <c r="H12" s="148"/>
      <c r="I12" s="148"/>
      <c r="J12" s="148">
        <v>0</v>
      </c>
      <c r="K12" s="148"/>
      <c r="L12" s="162"/>
      <c r="M12" s="161"/>
      <c r="N12" s="148"/>
      <c r="O12" s="148"/>
      <c r="P12" s="148"/>
      <c r="Q12" s="148"/>
      <c r="R12" s="148"/>
      <c r="S12" s="162"/>
      <c r="T12" s="271">
        <v>0</v>
      </c>
      <c r="U12" s="271"/>
      <c r="V12" s="163">
        <f t="shared" si="0"/>
        <v>0</v>
      </c>
    </row>
    <row r="13" spans="1:22" s="149" customFormat="1">
      <c r="A13" s="160">
        <v>7</v>
      </c>
      <c r="B13" s="1" t="s">
        <v>100</v>
      </c>
      <c r="C13" s="161"/>
      <c r="D13" s="148">
        <v>36948899.403532006</v>
      </c>
      <c r="E13" s="148"/>
      <c r="F13" s="148"/>
      <c r="G13" s="148"/>
      <c r="H13" s="148"/>
      <c r="I13" s="148"/>
      <c r="J13" s="148">
        <v>0</v>
      </c>
      <c r="K13" s="148"/>
      <c r="L13" s="162"/>
      <c r="M13" s="161"/>
      <c r="N13" s="148"/>
      <c r="O13" s="148"/>
      <c r="P13" s="148"/>
      <c r="Q13" s="148"/>
      <c r="R13" s="148"/>
      <c r="S13" s="162"/>
      <c r="T13" s="271">
        <v>29288477.587942004</v>
      </c>
      <c r="U13" s="271">
        <v>7660421.8155899998</v>
      </c>
      <c r="V13" s="163">
        <f t="shared" si="0"/>
        <v>36948899.403532006</v>
      </c>
    </row>
    <row r="14" spans="1:22" s="149" customFormat="1">
      <c r="A14" s="160">
        <v>8</v>
      </c>
      <c r="B14" s="1" t="s">
        <v>101</v>
      </c>
      <c r="C14" s="161"/>
      <c r="D14" s="148">
        <v>10641625.101835502</v>
      </c>
      <c r="E14" s="148"/>
      <c r="F14" s="148"/>
      <c r="G14" s="148"/>
      <c r="H14" s="148"/>
      <c r="I14" s="148"/>
      <c r="J14" s="148">
        <v>0</v>
      </c>
      <c r="K14" s="148"/>
      <c r="L14" s="162"/>
      <c r="M14" s="161"/>
      <c r="N14" s="148"/>
      <c r="O14" s="148"/>
      <c r="P14" s="148"/>
      <c r="Q14" s="148"/>
      <c r="R14" s="148"/>
      <c r="S14" s="162"/>
      <c r="T14" s="271">
        <v>9771611.9450355023</v>
      </c>
      <c r="U14" s="271">
        <v>870013.1568</v>
      </c>
      <c r="V14" s="163">
        <f t="shared" si="0"/>
        <v>10641625.101835502</v>
      </c>
    </row>
    <row r="15" spans="1:22" s="149" customFormat="1">
      <c r="A15" s="160">
        <v>9</v>
      </c>
      <c r="B15" s="1" t="s">
        <v>102</v>
      </c>
      <c r="C15" s="161"/>
      <c r="D15" s="148">
        <v>0</v>
      </c>
      <c r="E15" s="148"/>
      <c r="F15" s="148"/>
      <c r="G15" s="148"/>
      <c r="H15" s="148"/>
      <c r="I15" s="148"/>
      <c r="J15" s="148">
        <v>0</v>
      </c>
      <c r="K15" s="148"/>
      <c r="L15" s="162"/>
      <c r="M15" s="161"/>
      <c r="N15" s="148"/>
      <c r="O15" s="148"/>
      <c r="P15" s="148"/>
      <c r="Q15" s="148"/>
      <c r="R15" s="148"/>
      <c r="S15" s="162"/>
      <c r="T15" s="271">
        <v>0</v>
      </c>
      <c r="U15" s="271"/>
      <c r="V15" s="163">
        <f t="shared" si="0"/>
        <v>0</v>
      </c>
    </row>
    <row r="16" spans="1:22" s="149" customFormat="1">
      <c r="A16" s="160">
        <v>10</v>
      </c>
      <c r="B16" s="1" t="s">
        <v>103</v>
      </c>
      <c r="C16" s="161"/>
      <c r="D16" s="148">
        <v>32161.78</v>
      </c>
      <c r="E16" s="148"/>
      <c r="F16" s="148"/>
      <c r="G16" s="148"/>
      <c r="H16" s="148"/>
      <c r="I16" s="148"/>
      <c r="J16" s="148">
        <v>0</v>
      </c>
      <c r="K16" s="148"/>
      <c r="L16" s="162"/>
      <c r="M16" s="161"/>
      <c r="N16" s="148"/>
      <c r="O16" s="148"/>
      <c r="P16" s="148"/>
      <c r="Q16" s="148"/>
      <c r="R16" s="148"/>
      <c r="S16" s="162"/>
      <c r="T16" s="271">
        <v>32161.78</v>
      </c>
      <c r="U16" s="271"/>
      <c r="V16" s="163">
        <f t="shared" si="0"/>
        <v>32161.78</v>
      </c>
    </row>
    <row r="17" spans="1:22" s="149" customFormat="1">
      <c r="A17" s="160">
        <v>11</v>
      </c>
      <c r="B17" s="1" t="s">
        <v>104</v>
      </c>
      <c r="C17" s="161"/>
      <c r="D17" s="148">
        <v>0</v>
      </c>
      <c r="E17" s="148"/>
      <c r="F17" s="148"/>
      <c r="G17" s="148"/>
      <c r="H17" s="148"/>
      <c r="I17" s="148"/>
      <c r="J17" s="148">
        <v>0</v>
      </c>
      <c r="K17" s="148"/>
      <c r="L17" s="162"/>
      <c r="M17" s="161"/>
      <c r="N17" s="148"/>
      <c r="O17" s="148"/>
      <c r="P17" s="148"/>
      <c r="Q17" s="148"/>
      <c r="R17" s="148"/>
      <c r="S17" s="162"/>
      <c r="T17" s="271">
        <v>0</v>
      </c>
      <c r="U17" s="271"/>
      <c r="V17" s="163">
        <f t="shared" si="0"/>
        <v>0</v>
      </c>
    </row>
    <row r="18" spans="1:22" s="149" customFormat="1">
      <c r="A18" s="160">
        <v>12</v>
      </c>
      <c r="B18" s="1" t="s">
        <v>105</v>
      </c>
      <c r="C18" s="161"/>
      <c r="D18" s="148">
        <v>0</v>
      </c>
      <c r="E18" s="148"/>
      <c r="F18" s="148"/>
      <c r="G18" s="148"/>
      <c r="H18" s="148"/>
      <c r="I18" s="148"/>
      <c r="J18" s="148">
        <v>0</v>
      </c>
      <c r="K18" s="148"/>
      <c r="L18" s="162"/>
      <c r="M18" s="161"/>
      <c r="N18" s="148"/>
      <c r="O18" s="148"/>
      <c r="P18" s="148"/>
      <c r="Q18" s="148"/>
      <c r="R18" s="148"/>
      <c r="S18" s="162"/>
      <c r="T18" s="271">
        <v>0</v>
      </c>
      <c r="U18" s="271"/>
      <c r="V18" s="163">
        <f t="shared" si="0"/>
        <v>0</v>
      </c>
    </row>
    <row r="19" spans="1:22" s="149" customFormat="1">
      <c r="A19" s="160">
        <v>13</v>
      </c>
      <c r="B19" s="1" t="s">
        <v>106</v>
      </c>
      <c r="C19" s="161"/>
      <c r="D19" s="148">
        <v>0</v>
      </c>
      <c r="E19" s="148"/>
      <c r="F19" s="148"/>
      <c r="G19" s="148"/>
      <c r="H19" s="148"/>
      <c r="I19" s="148"/>
      <c r="J19" s="148">
        <v>0</v>
      </c>
      <c r="K19" s="148"/>
      <c r="L19" s="162"/>
      <c r="M19" s="161"/>
      <c r="N19" s="148"/>
      <c r="O19" s="148"/>
      <c r="P19" s="148"/>
      <c r="Q19" s="148"/>
      <c r="R19" s="148"/>
      <c r="S19" s="162"/>
      <c r="T19" s="271">
        <v>0</v>
      </c>
      <c r="U19" s="271"/>
      <c r="V19" s="163">
        <f t="shared" si="0"/>
        <v>0</v>
      </c>
    </row>
    <row r="20" spans="1:22" s="149" customFormat="1">
      <c r="A20" s="160">
        <v>14</v>
      </c>
      <c r="B20" s="1" t="s">
        <v>107</v>
      </c>
      <c r="C20" s="161"/>
      <c r="D20" s="148">
        <v>0</v>
      </c>
      <c r="E20" s="148"/>
      <c r="F20" s="148"/>
      <c r="G20" s="148"/>
      <c r="H20" s="148"/>
      <c r="I20" s="148"/>
      <c r="J20" s="148">
        <v>0</v>
      </c>
      <c r="K20" s="148"/>
      <c r="L20" s="162"/>
      <c r="M20" s="161"/>
      <c r="N20" s="148"/>
      <c r="O20" s="148"/>
      <c r="P20" s="148"/>
      <c r="Q20" s="148"/>
      <c r="R20" s="148"/>
      <c r="S20" s="162"/>
      <c r="T20" s="271">
        <v>0</v>
      </c>
      <c r="U20" s="271"/>
      <c r="V20" s="163">
        <f t="shared" si="0"/>
        <v>0</v>
      </c>
    </row>
    <row r="21" spans="1:22" ht="13.8" thickBot="1">
      <c r="A21" s="150"/>
      <c r="B21" s="164" t="s">
        <v>108</v>
      </c>
      <c r="C21" s="165">
        <f>SUM(C7:C20)</f>
        <v>0</v>
      </c>
      <c r="D21" s="152">
        <f t="shared" ref="D21:V21" si="1">SUM(D7:D20)</f>
        <v>47622686.285367511</v>
      </c>
      <c r="E21" s="152">
        <f t="shared" si="1"/>
        <v>0</v>
      </c>
      <c r="F21" s="152">
        <f t="shared" si="1"/>
        <v>0</v>
      </c>
      <c r="G21" s="152">
        <f t="shared" si="1"/>
        <v>0</v>
      </c>
      <c r="H21" s="152">
        <f t="shared" si="1"/>
        <v>0</v>
      </c>
      <c r="I21" s="152">
        <f t="shared" si="1"/>
        <v>0</v>
      </c>
      <c r="J21" s="152">
        <f t="shared" si="1"/>
        <v>0</v>
      </c>
      <c r="K21" s="152">
        <f t="shared" si="1"/>
        <v>0</v>
      </c>
      <c r="L21" s="166">
        <f t="shared" si="1"/>
        <v>0</v>
      </c>
      <c r="M21" s="165">
        <f t="shared" si="1"/>
        <v>0</v>
      </c>
      <c r="N21" s="152">
        <f t="shared" si="1"/>
        <v>0</v>
      </c>
      <c r="O21" s="152">
        <f t="shared" si="1"/>
        <v>0</v>
      </c>
      <c r="P21" s="152">
        <f t="shared" si="1"/>
        <v>0</v>
      </c>
      <c r="Q21" s="152">
        <f t="shared" si="1"/>
        <v>0</v>
      </c>
      <c r="R21" s="152">
        <f t="shared" si="1"/>
        <v>0</v>
      </c>
      <c r="S21" s="166">
        <f>SUM(S7:S20)</f>
        <v>0</v>
      </c>
      <c r="T21" s="166">
        <f>SUM(T7:T20)</f>
        <v>39092251.312977508</v>
      </c>
      <c r="U21" s="166">
        <f t="shared" ref="U21" si="2">SUM(U7:U20)</f>
        <v>8530434.9723899998</v>
      </c>
      <c r="V21" s="167">
        <f t="shared" si="1"/>
        <v>47622686.285367511</v>
      </c>
    </row>
    <row r="24" spans="1:22">
      <c r="A24" s="7"/>
      <c r="B24" s="7"/>
      <c r="C24" s="74"/>
      <c r="D24" s="74"/>
      <c r="E24" s="74"/>
    </row>
    <row r="25" spans="1:22">
      <c r="A25" s="168"/>
      <c r="B25" s="168"/>
      <c r="C25" s="7"/>
      <c r="D25" s="74"/>
      <c r="E25" s="74"/>
    </row>
    <row r="26" spans="1:22">
      <c r="A26" s="168"/>
      <c r="B26" s="75"/>
      <c r="C26" s="7"/>
      <c r="D26" s="74"/>
      <c r="E26" s="74"/>
    </row>
    <row r="27" spans="1:22">
      <c r="A27" s="168"/>
      <c r="B27" s="168"/>
      <c r="C27" s="7"/>
      <c r="D27" s="74"/>
      <c r="E27" s="74"/>
    </row>
    <row r="28" spans="1:22">
      <c r="A28" s="168"/>
      <c r="B28" s="75"/>
      <c r="C28" s="7"/>
      <c r="D28" s="74"/>
      <c r="E28" s="7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80" zoomScaleNormal="80" workbookViewId="0">
      <pane xSplit="1" ySplit="7" topLeftCell="B8" activePane="bottomRight" state="frozen"/>
      <selection activeCell="B3" sqref="B3"/>
      <selection pane="topRight" activeCell="B3" sqref="B3"/>
      <selection pane="bottomLeft" activeCell="B3" sqref="B3"/>
      <selection pane="bottomRight" activeCell="H13" sqref="H13"/>
    </sheetView>
  </sheetViews>
  <sheetFormatPr defaultColWidth="9.109375" defaultRowHeight="13.8"/>
  <cols>
    <col min="1" max="1" width="10.5546875" style="4" bestFit="1" customWidth="1"/>
    <col min="2" max="2" width="101.88671875" style="4" customWidth="1"/>
    <col min="3" max="3" width="13.6640625" style="272" customWidth="1"/>
    <col min="4" max="4" width="14.88671875" style="272" bestFit="1" customWidth="1"/>
    <col min="5" max="5" width="17.6640625" style="272" customWidth="1"/>
    <col min="6" max="6" width="15.88671875" style="272" customWidth="1"/>
    <col min="7" max="7" width="17.44140625" style="272" customWidth="1"/>
    <col min="8" max="8" width="15.33203125" style="272" customWidth="1"/>
    <col min="9" max="16384" width="9.109375" style="46"/>
  </cols>
  <sheetData>
    <row r="1" spans="1:9">
      <c r="A1" s="2" t="s">
        <v>30</v>
      </c>
      <c r="B1" s="4" t="str">
        <f>'Info '!C2</f>
        <v>JSC "VTB Bank (Georgia)"</v>
      </c>
      <c r="C1" s="3">
        <f>'Info '!D2</f>
        <v>0</v>
      </c>
    </row>
    <row r="2" spans="1:9">
      <c r="A2" s="2" t="s">
        <v>31</v>
      </c>
      <c r="B2" s="422">
        <v>44377</v>
      </c>
      <c r="C2" s="421">
        <v>44286</v>
      </c>
    </row>
    <row r="4" spans="1:9" ht="14.4" thickBot="1">
      <c r="A4" s="2" t="s">
        <v>252</v>
      </c>
      <c r="B4" s="153" t="s">
        <v>375</v>
      </c>
    </row>
    <row r="5" spans="1:9">
      <c r="A5" s="154"/>
      <c r="B5" s="169"/>
      <c r="C5" s="273" t="s">
        <v>0</v>
      </c>
      <c r="D5" s="273" t="s">
        <v>1</v>
      </c>
      <c r="E5" s="273" t="s">
        <v>2</v>
      </c>
      <c r="F5" s="273" t="s">
        <v>3</v>
      </c>
      <c r="G5" s="274" t="s">
        <v>4</v>
      </c>
      <c r="H5" s="275" t="s">
        <v>5</v>
      </c>
      <c r="I5" s="170"/>
    </row>
    <row r="6" spans="1:9" s="170" customFormat="1" ht="12.75" customHeight="1">
      <c r="A6" s="171"/>
      <c r="B6" s="698" t="s">
        <v>251</v>
      </c>
      <c r="C6" s="700" t="s">
        <v>367</v>
      </c>
      <c r="D6" s="702" t="s">
        <v>366</v>
      </c>
      <c r="E6" s="703"/>
      <c r="F6" s="700" t="s">
        <v>371</v>
      </c>
      <c r="G6" s="700" t="s">
        <v>372</v>
      </c>
      <c r="H6" s="696" t="s">
        <v>370</v>
      </c>
    </row>
    <row r="7" spans="1:9" ht="41.4">
      <c r="A7" s="173"/>
      <c r="B7" s="699"/>
      <c r="C7" s="701"/>
      <c r="D7" s="276" t="s">
        <v>369</v>
      </c>
      <c r="E7" s="276" t="s">
        <v>368</v>
      </c>
      <c r="F7" s="701"/>
      <c r="G7" s="701"/>
      <c r="H7" s="697"/>
      <c r="I7" s="170"/>
    </row>
    <row r="8" spans="1:9">
      <c r="A8" s="171">
        <v>1</v>
      </c>
      <c r="B8" s="1" t="s">
        <v>95</v>
      </c>
      <c r="C8" s="619">
        <v>376960560.65899998</v>
      </c>
      <c r="D8" s="620">
        <v>0</v>
      </c>
      <c r="E8" s="619">
        <v>0</v>
      </c>
      <c r="F8" s="619">
        <v>218331654.55899999</v>
      </c>
      <c r="G8" s="621">
        <v>218331654.55899999</v>
      </c>
      <c r="H8" s="622">
        <f>IFERROR(G8/(C8+E8),0)</f>
        <v>0.57918964832107112</v>
      </c>
    </row>
    <row r="9" spans="1:9" ht="15" customHeight="1">
      <c r="A9" s="171">
        <v>2</v>
      </c>
      <c r="B9" s="1" t="s">
        <v>96</v>
      </c>
      <c r="C9" s="619">
        <v>0</v>
      </c>
      <c r="D9" s="620">
        <v>0</v>
      </c>
      <c r="E9" s="619">
        <v>0</v>
      </c>
      <c r="F9" s="619">
        <v>0</v>
      </c>
      <c r="G9" s="621">
        <v>0</v>
      </c>
      <c r="H9" s="622">
        <f t="shared" ref="H9:H20" si="0">IFERROR(G9/(C9+E9),0)</f>
        <v>0</v>
      </c>
    </row>
    <row r="10" spans="1:9">
      <c r="A10" s="171">
        <v>3</v>
      </c>
      <c r="B10" s="1" t="s">
        <v>269</v>
      </c>
      <c r="C10" s="619">
        <v>0</v>
      </c>
      <c r="D10" s="620">
        <v>0</v>
      </c>
      <c r="E10" s="619">
        <v>0</v>
      </c>
      <c r="F10" s="619">
        <v>0</v>
      </c>
      <c r="G10" s="621">
        <v>0</v>
      </c>
      <c r="H10" s="622">
        <f t="shared" si="0"/>
        <v>0</v>
      </c>
    </row>
    <row r="11" spans="1:9">
      <c r="A11" s="171">
        <v>4</v>
      </c>
      <c r="B11" s="1" t="s">
        <v>97</v>
      </c>
      <c r="C11" s="619">
        <v>0</v>
      </c>
      <c r="D11" s="620">
        <v>0</v>
      </c>
      <c r="E11" s="619">
        <v>0</v>
      </c>
      <c r="F11" s="619">
        <v>0</v>
      </c>
      <c r="G11" s="621">
        <v>0</v>
      </c>
      <c r="H11" s="622">
        <f t="shared" si="0"/>
        <v>0</v>
      </c>
    </row>
    <row r="12" spans="1:9">
      <c r="A12" s="171">
        <v>5</v>
      </c>
      <c r="B12" s="1" t="s">
        <v>98</v>
      </c>
      <c r="C12" s="619">
        <v>0</v>
      </c>
      <c r="D12" s="620">
        <v>0</v>
      </c>
      <c r="E12" s="619">
        <v>0</v>
      </c>
      <c r="F12" s="619">
        <v>0</v>
      </c>
      <c r="G12" s="621">
        <v>0</v>
      </c>
      <c r="H12" s="622">
        <f t="shared" si="0"/>
        <v>0</v>
      </c>
    </row>
    <row r="13" spans="1:9">
      <c r="A13" s="171">
        <v>6</v>
      </c>
      <c r="B13" s="1" t="s">
        <v>99</v>
      </c>
      <c r="C13" s="619">
        <v>52176924.340999998</v>
      </c>
      <c r="D13" s="620">
        <v>7910750</v>
      </c>
      <c r="E13" s="619">
        <v>3955375</v>
      </c>
      <c r="F13" s="619">
        <v>15548129.702589998</v>
      </c>
      <c r="G13" s="621">
        <v>15548129.702589998</v>
      </c>
      <c r="H13" s="622">
        <f t="shared" si="0"/>
        <v>0.2769907857886979</v>
      </c>
    </row>
    <row r="14" spans="1:9">
      <c r="A14" s="171">
        <v>7</v>
      </c>
      <c r="B14" s="1" t="s">
        <v>100</v>
      </c>
      <c r="C14" s="619">
        <v>734237093.44629002</v>
      </c>
      <c r="D14" s="620">
        <v>173876445.78677005</v>
      </c>
      <c r="E14" s="619">
        <v>96746661.465594977</v>
      </c>
      <c r="F14" s="620">
        <v>834608647.47819507</v>
      </c>
      <c r="G14" s="623">
        <v>797659748.07466304</v>
      </c>
      <c r="H14" s="622">
        <f t="shared" si="0"/>
        <v>0.95989812479456282</v>
      </c>
    </row>
    <row r="15" spans="1:9">
      <c r="A15" s="171">
        <v>8</v>
      </c>
      <c r="B15" s="1" t="s">
        <v>101</v>
      </c>
      <c r="C15" s="619">
        <v>427636041.59937</v>
      </c>
      <c r="D15" s="620">
        <v>34678856.115950003</v>
      </c>
      <c r="E15" s="619">
        <v>18593495.385975003</v>
      </c>
      <c r="F15" s="620">
        <v>433908680.99177498</v>
      </c>
      <c r="G15" s="623">
        <v>423267055.88993943</v>
      </c>
      <c r="H15" s="622">
        <f t="shared" si="0"/>
        <v>0.94854110005685321</v>
      </c>
    </row>
    <row r="16" spans="1:9">
      <c r="A16" s="171">
        <v>9</v>
      </c>
      <c r="B16" s="1" t="s">
        <v>102</v>
      </c>
      <c r="C16" s="619">
        <v>272947847.77463001</v>
      </c>
      <c r="D16" s="620">
        <v>3398288.46025</v>
      </c>
      <c r="E16" s="619">
        <v>1756483.1101250001</v>
      </c>
      <c r="F16" s="620">
        <v>96146515.809664235</v>
      </c>
      <c r="G16" s="623">
        <v>96146515.809664235</v>
      </c>
      <c r="H16" s="622">
        <f t="shared" si="0"/>
        <v>0.34999999999999992</v>
      </c>
    </row>
    <row r="17" spans="1:8">
      <c r="A17" s="171">
        <v>10</v>
      </c>
      <c r="B17" s="1" t="s">
        <v>103</v>
      </c>
      <c r="C17" s="619">
        <v>12048559.328439999</v>
      </c>
      <c r="D17" s="620">
        <v>0</v>
      </c>
      <c r="E17" s="619">
        <v>0</v>
      </c>
      <c r="F17" s="620">
        <v>10189344.151374998</v>
      </c>
      <c r="G17" s="623">
        <v>10157182.371374998</v>
      </c>
      <c r="H17" s="622">
        <f t="shared" si="0"/>
        <v>0.84302048854915757</v>
      </c>
    </row>
    <row r="18" spans="1:8">
      <c r="A18" s="171">
        <v>11</v>
      </c>
      <c r="B18" s="1" t="s">
        <v>104</v>
      </c>
      <c r="C18" s="619">
        <v>0</v>
      </c>
      <c r="D18" s="620">
        <v>0</v>
      </c>
      <c r="E18" s="619">
        <v>0</v>
      </c>
      <c r="F18" s="620">
        <v>0</v>
      </c>
      <c r="G18" s="623">
        <v>0</v>
      </c>
      <c r="H18" s="622">
        <f t="shared" si="0"/>
        <v>0</v>
      </c>
    </row>
    <row r="19" spans="1:8">
      <c r="A19" s="171">
        <v>12</v>
      </c>
      <c r="B19" s="1" t="s">
        <v>105</v>
      </c>
      <c r="C19" s="619">
        <v>0</v>
      </c>
      <c r="D19" s="620">
        <v>0</v>
      </c>
      <c r="E19" s="619">
        <v>0</v>
      </c>
      <c r="F19" s="620">
        <v>0</v>
      </c>
      <c r="G19" s="623">
        <v>0</v>
      </c>
      <c r="H19" s="622">
        <f t="shared" si="0"/>
        <v>0</v>
      </c>
    </row>
    <row r="20" spans="1:8">
      <c r="A20" s="171">
        <v>13</v>
      </c>
      <c r="B20" s="1" t="s">
        <v>246</v>
      </c>
      <c r="C20" s="619">
        <v>0</v>
      </c>
      <c r="D20" s="620">
        <v>0</v>
      </c>
      <c r="E20" s="619">
        <v>0</v>
      </c>
      <c r="F20" s="620">
        <v>0</v>
      </c>
      <c r="G20" s="623">
        <v>0</v>
      </c>
      <c r="H20" s="622">
        <f t="shared" si="0"/>
        <v>0</v>
      </c>
    </row>
    <row r="21" spans="1:8">
      <c r="A21" s="171">
        <v>14</v>
      </c>
      <c r="B21" s="1" t="s">
        <v>107</v>
      </c>
      <c r="C21" s="619">
        <v>206784336.04299998</v>
      </c>
      <c r="D21" s="620">
        <v>0</v>
      </c>
      <c r="E21" s="619">
        <v>0</v>
      </c>
      <c r="F21" s="620">
        <v>147429605.278</v>
      </c>
      <c r="G21" s="623">
        <v>147429605.278</v>
      </c>
      <c r="H21" s="622">
        <f>IFERROR(G21/(C21+E21),0)</f>
        <v>0.71296311944702906</v>
      </c>
    </row>
    <row r="22" spans="1:8" ht="14.4" thickBot="1">
      <c r="A22" s="174"/>
      <c r="B22" s="175" t="s">
        <v>108</v>
      </c>
      <c r="C22" s="277">
        <f>SUM(C8:C21)</f>
        <v>2082791363.19173</v>
      </c>
      <c r="D22" s="277">
        <f t="shared" ref="D22:G22" si="1">SUM(D8:D21)</f>
        <v>219864340.36297002</v>
      </c>
      <c r="E22" s="277">
        <f t="shared" si="1"/>
        <v>121052014.96169499</v>
      </c>
      <c r="F22" s="277">
        <f t="shared" si="1"/>
        <v>1756162577.9705992</v>
      </c>
      <c r="G22" s="277">
        <f t="shared" si="1"/>
        <v>1708539891.6852317</v>
      </c>
      <c r="H22" s="278">
        <f>IFERROR(G22/(C22+E22),0)</f>
        <v>0.77525467944859017</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C7" activePane="bottomRight" state="frozen"/>
      <selection activeCell="B3" sqref="B3"/>
      <selection pane="topRight" activeCell="B3" sqref="B3"/>
      <selection pane="bottomLeft" activeCell="B3" sqref="B3"/>
      <selection pane="bottomRight" activeCell="B3" sqref="B3"/>
    </sheetView>
  </sheetViews>
  <sheetFormatPr defaultColWidth="9.109375" defaultRowHeight="13.8"/>
  <cols>
    <col min="1" max="1" width="10.5546875" style="272" bestFit="1" customWidth="1"/>
    <col min="2" max="2" width="104.109375" style="272" customWidth="1"/>
    <col min="3" max="11" width="13.33203125" style="272" customWidth="1"/>
    <col min="12" max="16384" width="9.109375" style="272"/>
  </cols>
  <sheetData>
    <row r="1" spans="1:11">
      <c r="A1" s="272" t="s">
        <v>30</v>
      </c>
      <c r="B1" s="3" t="str">
        <f>'Info '!C2</f>
        <v>JSC "VTB Bank (Georgia)"</v>
      </c>
    </row>
    <row r="2" spans="1:11">
      <c r="A2" s="272" t="s">
        <v>31</v>
      </c>
      <c r="B2" s="544">
        <v>44377</v>
      </c>
      <c r="C2" s="292"/>
      <c r="D2" s="292"/>
    </row>
    <row r="3" spans="1:11">
      <c r="B3" s="292"/>
      <c r="C3" s="292"/>
      <c r="D3" s="292"/>
    </row>
    <row r="4" spans="1:11" ht="14.4" thickBot="1">
      <c r="A4" s="272" t="s">
        <v>248</v>
      </c>
      <c r="B4" s="319" t="s">
        <v>376</v>
      </c>
      <c r="C4" s="292"/>
      <c r="D4" s="292"/>
    </row>
    <row r="5" spans="1:11" ht="30" customHeight="1">
      <c r="A5" s="704"/>
      <c r="B5" s="705"/>
      <c r="C5" s="706" t="s">
        <v>428</v>
      </c>
      <c r="D5" s="706"/>
      <c r="E5" s="706"/>
      <c r="F5" s="706" t="s">
        <v>429</v>
      </c>
      <c r="G5" s="706"/>
      <c r="H5" s="706"/>
      <c r="I5" s="706" t="s">
        <v>430</v>
      </c>
      <c r="J5" s="706"/>
      <c r="K5" s="707"/>
    </row>
    <row r="6" spans="1:11">
      <c r="A6" s="293"/>
      <c r="B6" s="294"/>
      <c r="C6" s="53" t="s">
        <v>69</v>
      </c>
      <c r="D6" s="53" t="s">
        <v>70</v>
      </c>
      <c r="E6" s="53" t="s">
        <v>71</v>
      </c>
      <c r="F6" s="53" t="s">
        <v>69</v>
      </c>
      <c r="G6" s="53" t="s">
        <v>70</v>
      </c>
      <c r="H6" s="53" t="s">
        <v>71</v>
      </c>
      <c r="I6" s="53" t="s">
        <v>69</v>
      </c>
      <c r="J6" s="53" t="s">
        <v>70</v>
      </c>
      <c r="K6" s="53" t="s">
        <v>71</v>
      </c>
    </row>
    <row r="7" spans="1:11">
      <c r="A7" s="295" t="s">
        <v>379</v>
      </c>
      <c r="B7" s="296"/>
      <c r="C7" s="296"/>
      <c r="D7" s="296"/>
      <c r="E7" s="296"/>
      <c r="F7" s="296"/>
      <c r="G7" s="296"/>
      <c r="H7" s="296"/>
      <c r="I7" s="296"/>
      <c r="J7" s="296"/>
      <c r="K7" s="297"/>
    </row>
    <row r="8" spans="1:11">
      <c r="A8" s="298">
        <v>1</v>
      </c>
      <c r="B8" s="299" t="s">
        <v>377</v>
      </c>
      <c r="C8" s="300"/>
      <c r="D8" s="300"/>
      <c r="E8" s="300"/>
      <c r="F8" s="528">
        <v>149052201.21518776</v>
      </c>
      <c r="G8" s="528">
        <v>344866244.72713178</v>
      </c>
      <c r="H8" s="528">
        <v>493918445.94231951</v>
      </c>
      <c r="I8" s="528">
        <v>145595922.70573708</v>
      </c>
      <c r="J8" s="528">
        <v>297358158.0336979</v>
      </c>
      <c r="K8" s="529">
        <v>442954080.7394349</v>
      </c>
    </row>
    <row r="9" spans="1:11">
      <c r="A9" s="295" t="s">
        <v>380</v>
      </c>
      <c r="B9" s="296"/>
      <c r="C9" s="296"/>
      <c r="D9" s="296"/>
      <c r="E9" s="296"/>
      <c r="F9" s="296"/>
      <c r="G9" s="296"/>
      <c r="H9" s="296"/>
      <c r="I9" s="296"/>
      <c r="J9" s="296"/>
      <c r="K9" s="297"/>
    </row>
    <row r="10" spans="1:11">
      <c r="A10" s="301">
        <v>2</v>
      </c>
      <c r="B10" s="302" t="s">
        <v>388</v>
      </c>
      <c r="C10" s="530">
        <v>146575473.68918678</v>
      </c>
      <c r="D10" s="531">
        <v>499244663.6714074</v>
      </c>
      <c r="E10" s="531">
        <v>645820137.36059439</v>
      </c>
      <c r="F10" s="531">
        <v>11585468.189036816</v>
      </c>
      <c r="G10" s="531">
        <v>29379539.812365972</v>
      </c>
      <c r="H10" s="531">
        <v>40965008.001402795</v>
      </c>
      <c r="I10" s="531">
        <v>2856635.1878208783</v>
      </c>
      <c r="J10" s="531">
        <v>6967671.1393833747</v>
      </c>
      <c r="K10" s="532">
        <v>9824306.3272042517</v>
      </c>
    </row>
    <row r="11" spans="1:11">
      <c r="A11" s="301">
        <v>3</v>
      </c>
      <c r="B11" s="302" t="s">
        <v>382</v>
      </c>
      <c r="C11" s="530">
        <v>566347420.39628601</v>
      </c>
      <c r="D11" s="531">
        <v>479037594.63824725</v>
      </c>
      <c r="E11" s="531">
        <v>1045385015.0345327</v>
      </c>
      <c r="F11" s="531">
        <v>151962172.30852759</v>
      </c>
      <c r="G11" s="531">
        <v>143623507.0046587</v>
      </c>
      <c r="H11" s="531">
        <v>295585679.31318647</v>
      </c>
      <c r="I11" s="531">
        <v>121624774.17086565</v>
      </c>
      <c r="J11" s="531">
        <v>115959351.05326407</v>
      </c>
      <c r="K11" s="532">
        <v>237584125.22412965</v>
      </c>
    </row>
    <row r="12" spans="1:11">
      <c r="A12" s="301">
        <v>4</v>
      </c>
      <c r="B12" s="302" t="s">
        <v>383</v>
      </c>
      <c r="C12" s="530">
        <v>130398901.09890109</v>
      </c>
      <c r="D12" s="531">
        <v>0</v>
      </c>
      <c r="E12" s="531">
        <v>130398901.09890109</v>
      </c>
      <c r="F12" s="531">
        <v>0</v>
      </c>
      <c r="G12" s="531">
        <v>0</v>
      </c>
      <c r="H12" s="531">
        <v>0</v>
      </c>
      <c r="I12" s="531">
        <v>0</v>
      </c>
      <c r="J12" s="531">
        <v>0</v>
      </c>
      <c r="K12" s="532">
        <v>0</v>
      </c>
    </row>
    <row r="13" spans="1:11">
      <c r="A13" s="301">
        <v>5</v>
      </c>
      <c r="B13" s="302" t="s">
        <v>391</v>
      </c>
      <c r="C13" s="530">
        <v>103276200.1707692</v>
      </c>
      <c r="D13" s="531">
        <v>135211385.41029665</v>
      </c>
      <c r="E13" s="531">
        <v>238487585.58106574</v>
      </c>
      <c r="F13" s="531">
        <v>20524471.675140664</v>
      </c>
      <c r="G13" s="531">
        <v>30998059.227189686</v>
      </c>
      <c r="H13" s="531">
        <v>51522530.902330369</v>
      </c>
      <c r="I13" s="531">
        <v>7692857.0604395606</v>
      </c>
      <c r="J13" s="531">
        <v>10942150.061432676</v>
      </c>
      <c r="K13" s="532">
        <v>18635007.121872235</v>
      </c>
    </row>
    <row r="14" spans="1:11">
      <c r="A14" s="301">
        <v>6</v>
      </c>
      <c r="B14" s="302" t="s">
        <v>423</v>
      </c>
      <c r="C14" s="530">
        <v>0</v>
      </c>
      <c r="D14" s="531">
        <v>0</v>
      </c>
      <c r="E14" s="531">
        <v>0</v>
      </c>
      <c r="F14" s="531">
        <v>0</v>
      </c>
      <c r="G14" s="531">
        <v>0</v>
      </c>
      <c r="H14" s="531">
        <v>0</v>
      </c>
      <c r="I14" s="531">
        <v>0</v>
      </c>
      <c r="J14" s="531">
        <v>0</v>
      </c>
      <c r="K14" s="532">
        <v>0</v>
      </c>
    </row>
    <row r="15" spans="1:11">
      <c r="A15" s="301">
        <v>7</v>
      </c>
      <c r="B15" s="302" t="s">
        <v>424</v>
      </c>
      <c r="C15" s="530">
        <v>22417300.712011535</v>
      </c>
      <c r="D15" s="531">
        <v>17020645.634169783</v>
      </c>
      <c r="E15" s="531">
        <v>39437946.346181311</v>
      </c>
      <c r="F15" s="531">
        <v>1535839.6489807689</v>
      </c>
      <c r="G15" s="531">
        <v>3941055.0206859349</v>
      </c>
      <c r="H15" s="531">
        <v>5476894.6696667019</v>
      </c>
      <c r="I15" s="531">
        <v>1535839.6489807689</v>
      </c>
      <c r="J15" s="531">
        <v>3941055.0206859349</v>
      </c>
      <c r="K15" s="532">
        <v>5476894.6696667019</v>
      </c>
    </row>
    <row r="16" spans="1:11">
      <c r="A16" s="301">
        <v>8</v>
      </c>
      <c r="B16" s="303" t="s">
        <v>384</v>
      </c>
      <c r="C16" s="530">
        <v>969015296.06715441</v>
      </c>
      <c r="D16" s="531">
        <v>1130514289.3541207</v>
      </c>
      <c r="E16" s="531">
        <v>2099529585.4212751</v>
      </c>
      <c r="F16" s="531">
        <v>185607951.82168591</v>
      </c>
      <c r="G16" s="531">
        <v>207942161.06490037</v>
      </c>
      <c r="H16" s="531">
        <v>393550112.88658619</v>
      </c>
      <c r="I16" s="531">
        <v>133710106.06810692</v>
      </c>
      <c r="J16" s="531">
        <v>137810227.27476609</v>
      </c>
      <c r="K16" s="532">
        <v>271520333.34287292</v>
      </c>
    </row>
    <row r="17" spans="1:11">
      <c r="A17" s="295" t="s">
        <v>381</v>
      </c>
      <c r="B17" s="296"/>
      <c r="C17" s="533"/>
      <c r="D17" s="533"/>
      <c r="E17" s="533"/>
      <c r="F17" s="533"/>
      <c r="G17" s="533"/>
      <c r="H17" s="533"/>
      <c r="I17" s="533"/>
      <c r="J17" s="533"/>
      <c r="K17" s="534"/>
    </row>
    <row r="18" spans="1:11">
      <c r="A18" s="301">
        <v>9</v>
      </c>
      <c r="B18" s="302" t="s">
        <v>387</v>
      </c>
      <c r="C18" s="530">
        <v>0</v>
      </c>
      <c r="D18" s="531">
        <v>0</v>
      </c>
      <c r="E18" s="531">
        <v>0</v>
      </c>
      <c r="F18" s="531">
        <v>0</v>
      </c>
      <c r="G18" s="531">
        <v>0</v>
      </c>
      <c r="H18" s="531">
        <v>0</v>
      </c>
      <c r="I18" s="531">
        <v>0</v>
      </c>
      <c r="J18" s="531">
        <v>0</v>
      </c>
      <c r="K18" s="532">
        <v>0</v>
      </c>
    </row>
    <row r="19" spans="1:11">
      <c r="A19" s="301">
        <v>10</v>
      </c>
      <c r="B19" s="302" t="s">
        <v>425</v>
      </c>
      <c r="C19" s="530">
        <v>685488023.03012526</v>
      </c>
      <c r="D19" s="531">
        <v>513173824.96975332</v>
      </c>
      <c r="E19" s="531">
        <v>1198661847.9998791</v>
      </c>
      <c r="F19" s="531">
        <v>16441069.016843723</v>
      </c>
      <c r="G19" s="531">
        <v>8001998.5287910979</v>
      </c>
      <c r="H19" s="531">
        <v>24443067.545634821</v>
      </c>
      <c r="I19" s="531">
        <v>19897347.52629428</v>
      </c>
      <c r="J19" s="531">
        <v>57484092.765286699</v>
      </c>
      <c r="K19" s="532">
        <v>77381440.29158096</v>
      </c>
    </row>
    <row r="20" spans="1:11">
      <c r="A20" s="301">
        <v>11</v>
      </c>
      <c r="B20" s="302" t="s">
        <v>386</v>
      </c>
      <c r="C20" s="530">
        <v>45813890.049327478</v>
      </c>
      <c r="D20" s="531">
        <v>1438414.0974560436</v>
      </c>
      <c r="E20" s="531">
        <v>47252304.146783523</v>
      </c>
      <c r="F20" s="531">
        <v>2057720.885384616</v>
      </c>
      <c r="G20" s="531">
        <v>0</v>
      </c>
      <c r="H20" s="531">
        <v>2057720.885384616</v>
      </c>
      <c r="I20" s="531">
        <v>2057720.885384616</v>
      </c>
      <c r="J20" s="531">
        <v>0</v>
      </c>
      <c r="K20" s="532">
        <v>2057720.885384616</v>
      </c>
    </row>
    <row r="21" spans="1:11" ht="14.4" thickBot="1">
      <c r="A21" s="304">
        <v>12</v>
      </c>
      <c r="B21" s="305" t="s">
        <v>385</v>
      </c>
      <c r="C21" s="535">
        <v>731301913.07945311</v>
      </c>
      <c r="D21" s="536">
        <v>514612239.06720942</v>
      </c>
      <c r="E21" s="535">
        <v>1245914152.146663</v>
      </c>
      <c r="F21" s="536">
        <v>18498789.902228337</v>
      </c>
      <c r="G21" s="536">
        <v>8001998.5287910979</v>
      </c>
      <c r="H21" s="536">
        <v>26500788.431019433</v>
      </c>
      <c r="I21" s="536">
        <v>21955068.411678877</v>
      </c>
      <c r="J21" s="536">
        <v>57484092.765286699</v>
      </c>
      <c r="K21" s="537">
        <v>79439161.176965579</v>
      </c>
    </row>
    <row r="22" spans="1:11" ht="38.25" customHeight="1" thickBot="1">
      <c r="A22" s="306"/>
      <c r="B22" s="307"/>
      <c r="C22" s="307"/>
      <c r="D22" s="307"/>
      <c r="E22" s="307"/>
      <c r="F22" s="708" t="s">
        <v>427</v>
      </c>
      <c r="G22" s="706"/>
      <c r="H22" s="706"/>
      <c r="I22" s="708" t="s">
        <v>392</v>
      </c>
      <c r="J22" s="706"/>
      <c r="K22" s="707"/>
    </row>
    <row r="23" spans="1:11">
      <c r="A23" s="308">
        <v>13</v>
      </c>
      <c r="B23" s="309" t="s">
        <v>377</v>
      </c>
      <c r="C23" s="310"/>
      <c r="D23" s="310"/>
      <c r="E23" s="310"/>
      <c r="F23" s="538">
        <v>149052201.21518776</v>
      </c>
      <c r="G23" s="538">
        <v>344866244.72713178</v>
      </c>
      <c r="H23" s="538">
        <v>493918445.94231951</v>
      </c>
      <c r="I23" s="538">
        <v>145595922.70573708</v>
      </c>
      <c r="J23" s="538">
        <v>297358158.0336979</v>
      </c>
      <c r="K23" s="539">
        <v>442954080.7394349</v>
      </c>
    </row>
    <row r="24" spans="1:11" ht="14.4" thickBot="1">
      <c r="A24" s="311">
        <v>14</v>
      </c>
      <c r="B24" s="312" t="s">
        <v>389</v>
      </c>
      <c r="C24" s="313"/>
      <c r="D24" s="314"/>
      <c r="E24" s="315"/>
      <c r="F24" s="540">
        <v>167109161.91945758</v>
      </c>
      <c r="G24" s="540">
        <v>199940162.53610927</v>
      </c>
      <c r="H24" s="540">
        <v>367049324.45556676</v>
      </c>
      <c r="I24" s="540">
        <v>111755037.65642804</v>
      </c>
      <c r="J24" s="540">
        <v>80326134.509479389</v>
      </c>
      <c r="K24" s="541">
        <v>192081172.16590732</v>
      </c>
    </row>
    <row r="25" spans="1:11" ht="14.4" thickBot="1">
      <c r="A25" s="316">
        <v>15</v>
      </c>
      <c r="B25" s="317" t="s">
        <v>390</v>
      </c>
      <c r="C25" s="318"/>
      <c r="D25" s="318"/>
      <c r="E25" s="318"/>
      <c r="F25" s="542">
        <f>F23/F24</f>
        <v>0.8919451184072551</v>
      </c>
      <c r="G25" s="542">
        <f t="shared" ref="G25:K25" si="0">G23/G24</f>
        <v>1.7248472760686528</v>
      </c>
      <c r="H25" s="542">
        <f t="shared" si="0"/>
        <v>1.3456459746246201</v>
      </c>
      <c r="I25" s="542">
        <f t="shared" si="0"/>
        <v>1.3028130611288158</v>
      </c>
      <c r="J25" s="542">
        <f t="shared" si="0"/>
        <v>3.701885567499906</v>
      </c>
      <c r="K25" s="543">
        <f t="shared" si="0"/>
        <v>2.306077559526968</v>
      </c>
    </row>
    <row r="27" spans="1:11" ht="27">
      <c r="B27" s="291" t="s">
        <v>426</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50" zoomScaleNormal="50" workbookViewId="0">
      <pane xSplit="1" ySplit="5" topLeftCell="B6" activePane="bottomRight" state="frozen"/>
      <selection activeCell="B3" sqref="B3"/>
      <selection pane="topRight" activeCell="B3" sqref="B3"/>
      <selection pane="bottomLeft" activeCell="B3" sqref="B3"/>
      <selection pane="bottomRight" activeCell="N9" sqref="N9"/>
    </sheetView>
  </sheetViews>
  <sheetFormatPr defaultColWidth="9.109375" defaultRowHeight="13.2"/>
  <cols>
    <col min="1" max="1" width="10.5546875" style="4" bestFit="1" customWidth="1"/>
    <col min="2" max="2" width="95" style="4" customWidth="1"/>
    <col min="3" max="3" width="12.5546875" style="4" bestFit="1" customWidth="1"/>
    <col min="4" max="4" width="11.44140625" style="4" customWidth="1"/>
    <col min="5" max="5" width="18.33203125" style="4" bestFit="1" customWidth="1"/>
    <col min="6" max="13" width="12.6640625" style="4" customWidth="1"/>
    <col min="14" max="14" width="31" style="4" bestFit="1" customWidth="1"/>
    <col min="15" max="16384" width="9.109375" style="46"/>
  </cols>
  <sheetData>
    <row r="1" spans="1:14">
      <c r="A1" s="4" t="s">
        <v>30</v>
      </c>
      <c r="B1" s="3" t="str">
        <f>'Info '!C2</f>
        <v>JSC "VTB Bank (Georgia)"</v>
      </c>
    </row>
    <row r="2" spans="1:14" ht="14.25" customHeight="1">
      <c r="A2" s="4" t="s">
        <v>31</v>
      </c>
      <c r="B2" s="421">
        <v>44377</v>
      </c>
    </row>
    <row r="3" spans="1:14" ht="14.25" customHeight="1"/>
    <row r="4" spans="1:14" ht="13.8" thickBot="1">
      <c r="A4" s="4" t="s">
        <v>264</v>
      </c>
      <c r="B4" s="235" t="s">
        <v>28</v>
      </c>
    </row>
    <row r="5" spans="1:14" s="180" customFormat="1">
      <c r="A5" s="176"/>
      <c r="B5" s="177"/>
      <c r="C5" s="178" t="s">
        <v>0</v>
      </c>
      <c r="D5" s="178" t="s">
        <v>1</v>
      </c>
      <c r="E5" s="178" t="s">
        <v>2</v>
      </c>
      <c r="F5" s="178" t="s">
        <v>3</v>
      </c>
      <c r="G5" s="178" t="s">
        <v>4</v>
      </c>
      <c r="H5" s="178" t="s">
        <v>5</v>
      </c>
      <c r="I5" s="178" t="s">
        <v>8</v>
      </c>
      <c r="J5" s="178" t="s">
        <v>9</v>
      </c>
      <c r="K5" s="178" t="s">
        <v>10</v>
      </c>
      <c r="L5" s="178" t="s">
        <v>11</v>
      </c>
      <c r="M5" s="178" t="s">
        <v>12</v>
      </c>
      <c r="N5" s="179" t="s">
        <v>13</v>
      </c>
    </row>
    <row r="6" spans="1:14" ht="26.4">
      <c r="A6" s="181"/>
      <c r="B6" s="182"/>
      <c r="C6" s="183" t="s">
        <v>263</v>
      </c>
      <c r="D6" s="184" t="s">
        <v>262</v>
      </c>
      <c r="E6" s="185" t="s">
        <v>261</v>
      </c>
      <c r="F6" s="186">
        <v>0</v>
      </c>
      <c r="G6" s="186">
        <v>0.2</v>
      </c>
      <c r="H6" s="186">
        <v>0.35</v>
      </c>
      <c r="I6" s="186">
        <v>0.5</v>
      </c>
      <c r="J6" s="186">
        <v>0.75</v>
      </c>
      <c r="K6" s="186">
        <v>1</v>
      </c>
      <c r="L6" s="186">
        <v>1.5</v>
      </c>
      <c r="M6" s="186">
        <v>2.5</v>
      </c>
      <c r="N6" s="234" t="s">
        <v>275</v>
      </c>
    </row>
    <row r="7" spans="1:14" ht="14.4">
      <c r="A7" s="187">
        <v>1</v>
      </c>
      <c r="B7" s="188" t="s">
        <v>260</v>
      </c>
      <c r="C7" s="624">
        <f>SUM(C8:C13)</f>
        <v>166862077.09980002</v>
      </c>
      <c r="D7" s="625"/>
      <c r="E7" s="626">
        <f t="shared" ref="E7:M7" si="0">SUM(E8:E13)</f>
        <v>5384002.6162799997</v>
      </c>
      <c r="F7" s="624">
        <f>SUM(F8:F13)</f>
        <v>0</v>
      </c>
      <c r="G7" s="624">
        <f t="shared" si="0"/>
        <v>0</v>
      </c>
      <c r="H7" s="624">
        <f t="shared" si="0"/>
        <v>0</v>
      </c>
      <c r="I7" s="624">
        <f t="shared" si="0"/>
        <v>0</v>
      </c>
      <c r="J7" s="624">
        <f t="shared" si="0"/>
        <v>0</v>
      </c>
      <c r="K7" s="624">
        <f t="shared" si="0"/>
        <v>5384002.6162799997</v>
      </c>
      <c r="L7" s="624">
        <f t="shared" si="0"/>
        <v>0</v>
      </c>
      <c r="M7" s="624">
        <f t="shared" si="0"/>
        <v>0</v>
      </c>
      <c r="N7" s="627">
        <f>SUM(N8:N13)</f>
        <v>5384002.6162799997</v>
      </c>
    </row>
    <row r="8" spans="1:14" ht="13.8">
      <c r="A8" s="187">
        <v>1.1000000000000001</v>
      </c>
      <c r="B8" s="189" t="s">
        <v>258</v>
      </c>
      <c r="C8" s="628">
        <v>131836298.3284</v>
      </c>
      <c r="D8" s="629">
        <v>0.02</v>
      </c>
      <c r="E8" s="626">
        <f>C8*D8</f>
        <v>2636725.9665680001</v>
      </c>
      <c r="F8" s="628"/>
      <c r="G8" s="628"/>
      <c r="H8" s="628"/>
      <c r="I8" s="628"/>
      <c r="J8" s="628"/>
      <c r="K8" s="628">
        <v>2636725.9665680001</v>
      </c>
      <c r="L8" s="628"/>
      <c r="M8" s="628"/>
      <c r="N8" s="627">
        <f>SUMPRODUCT($F$6:$M$6,F8:M8)</f>
        <v>2636725.9665680001</v>
      </c>
    </row>
    <row r="9" spans="1:14" ht="13.8">
      <c r="A9" s="187">
        <v>1.2</v>
      </c>
      <c r="B9" s="189" t="s">
        <v>257</v>
      </c>
      <c r="C9" s="628">
        <v>0</v>
      </c>
      <c r="D9" s="629">
        <v>0.05</v>
      </c>
      <c r="E9" s="626">
        <f>C9*D9</f>
        <v>0</v>
      </c>
      <c r="F9" s="628"/>
      <c r="G9" s="628"/>
      <c r="H9" s="628"/>
      <c r="I9" s="628"/>
      <c r="J9" s="628"/>
      <c r="K9" s="628">
        <v>0</v>
      </c>
      <c r="L9" s="628"/>
      <c r="M9" s="628"/>
      <c r="N9" s="627">
        <f t="shared" ref="N9:N12" si="1">SUMPRODUCT($F$6:$M$6,F9:M9)</f>
        <v>0</v>
      </c>
    </row>
    <row r="10" spans="1:14" ht="13.8">
      <c r="A10" s="187">
        <v>1.3</v>
      </c>
      <c r="B10" s="189" t="s">
        <v>256</v>
      </c>
      <c r="C10" s="628">
        <v>33959038.121399999</v>
      </c>
      <c r="D10" s="629">
        <v>0.08</v>
      </c>
      <c r="E10" s="626">
        <f>C10*D10</f>
        <v>2716723.0497119999</v>
      </c>
      <c r="F10" s="628"/>
      <c r="G10" s="628"/>
      <c r="H10" s="628"/>
      <c r="I10" s="628"/>
      <c r="J10" s="628"/>
      <c r="K10" s="628">
        <v>2716723.0497119999</v>
      </c>
      <c r="L10" s="628"/>
      <c r="M10" s="628"/>
      <c r="N10" s="627">
        <f>SUMPRODUCT($F$6:$M$6,F10:M10)</f>
        <v>2716723.0497119999</v>
      </c>
    </row>
    <row r="11" spans="1:14" ht="13.8">
      <c r="A11" s="187">
        <v>1.4</v>
      </c>
      <c r="B11" s="189" t="s">
        <v>255</v>
      </c>
      <c r="C11" s="628">
        <v>277760</v>
      </c>
      <c r="D11" s="629">
        <v>0.11</v>
      </c>
      <c r="E11" s="626">
        <f>C11*D11</f>
        <v>30553.599999999999</v>
      </c>
      <c r="F11" s="628"/>
      <c r="G11" s="628"/>
      <c r="H11" s="628"/>
      <c r="I11" s="628"/>
      <c r="J11" s="628"/>
      <c r="K11" s="628">
        <v>30553.599999999999</v>
      </c>
      <c r="L11" s="628"/>
      <c r="M11" s="628"/>
      <c r="N11" s="627">
        <f t="shared" si="1"/>
        <v>30553.599999999999</v>
      </c>
    </row>
    <row r="12" spans="1:14" ht="13.8">
      <c r="A12" s="187">
        <v>1.5</v>
      </c>
      <c r="B12" s="189" t="s">
        <v>254</v>
      </c>
      <c r="C12" s="628">
        <v>0</v>
      </c>
      <c r="D12" s="629">
        <v>0.14000000000000001</v>
      </c>
      <c r="E12" s="626">
        <f>C12*D12</f>
        <v>0</v>
      </c>
      <c r="F12" s="628"/>
      <c r="G12" s="628"/>
      <c r="H12" s="628"/>
      <c r="I12" s="628"/>
      <c r="J12" s="628"/>
      <c r="K12" s="628">
        <v>0</v>
      </c>
      <c r="L12" s="628"/>
      <c r="M12" s="628"/>
      <c r="N12" s="627">
        <f t="shared" si="1"/>
        <v>0</v>
      </c>
    </row>
    <row r="13" spans="1:14" ht="13.8">
      <c r="A13" s="187">
        <v>1.6</v>
      </c>
      <c r="B13" s="190" t="s">
        <v>253</v>
      </c>
      <c r="C13" s="628">
        <v>788980.65</v>
      </c>
      <c r="D13" s="630"/>
      <c r="E13" s="628"/>
      <c r="F13" s="628"/>
      <c r="G13" s="628"/>
      <c r="H13" s="628"/>
      <c r="I13" s="628"/>
      <c r="J13" s="628"/>
      <c r="K13" s="628"/>
      <c r="L13" s="628"/>
      <c r="M13" s="628"/>
      <c r="N13" s="627">
        <f>SUMPRODUCT($F$6:$M$6,F13:M13)</f>
        <v>0</v>
      </c>
    </row>
    <row r="14" spans="1:14" ht="14.4">
      <c r="A14" s="187">
        <v>2</v>
      </c>
      <c r="B14" s="191" t="s">
        <v>259</v>
      </c>
      <c r="C14" s="624">
        <f>SUM(C15:C20)</f>
        <v>0</v>
      </c>
      <c r="D14" s="625"/>
      <c r="E14" s="626">
        <f t="shared" ref="E14:M14" si="2">SUM(E15:E20)</f>
        <v>0</v>
      </c>
      <c r="F14" s="628">
        <f t="shared" si="2"/>
        <v>0</v>
      </c>
      <c r="G14" s="628">
        <f t="shared" si="2"/>
        <v>0</v>
      </c>
      <c r="H14" s="628">
        <f t="shared" si="2"/>
        <v>0</v>
      </c>
      <c r="I14" s="628">
        <f t="shared" si="2"/>
        <v>0</v>
      </c>
      <c r="J14" s="628">
        <f t="shared" si="2"/>
        <v>0</v>
      </c>
      <c r="K14" s="628">
        <f t="shared" si="2"/>
        <v>0</v>
      </c>
      <c r="L14" s="628">
        <f t="shared" si="2"/>
        <v>0</v>
      </c>
      <c r="M14" s="628">
        <f t="shared" si="2"/>
        <v>0</v>
      </c>
      <c r="N14" s="627">
        <f>SUM(N15:N20)</f>
        <v>0</v>
      </c>
    </row>
    <row r="15" spans="1:14" ht="13.8">
      <c r="A15" s="187">
        <v>2.1</v>
      </c>
      <c r="B15" s="190" t="s">
        <v>258</v>
      </c>
      <c r="C15" s="628"/>
      <c r="D15" s="629">
        <v>5.0000000000000001E-3</v>
      </c>
      <c r="E15" s="626">
        <f>C15*D15</f>
        <v>0</v>
      </c>
      <c r="F15" s="628"/>
      <c r="G15" s="628"/>
      <c r="H15" s="628"/>
      <c r="I15" s="628"/>
      <c r="J15" s="628"/>
      <c r="K15" s="628"/>
      <c r="L15" s="628"/>
      <c r="M15" s="628"/>
      <c r="N15" s="627">
        <f>SUMPRODUCT($F$6:$M$6,F15:M15)</f>
        <v>0</v>
      </c>
    </row>
    <row r="16" spans="1:14" ht="13.8">
      <c r="A16" s="187">
        <v>2.2000000000000002</v>
      </c>
      <c r="B16" s="190" t="s">
        <v>257</v>
      </c>
      <c r="C16" s="628"/>
      <c r="D16" s="629">
        <v>0.01</v>
      </c>
      <c r="E16" s="626">
        <f>C16*D16</f>
        <v>0</v>
      </c>
      <c r="F16" s="628"/>
      <c r="G16" s="628"/>
      <c r="H16" s="628"/>
      <c r="I16" s="628"/>
      <c r="J16" s="628"/>
      <c r="K16" s="628"/>
      <c r="L16" s="628"/>
      <c r="M16" s="628"/>
      <c r="N16" s="627">
        <f t="shared" ref="N16:N20" si="3">SUMPRODUCT($F$6:$M$6,F16:M16)</f>
        <v>0</v>
      </c>
    </row>
    <row r="17" spans="1:14" ht="13.8">
      <c r="A17" s="187">
        <v>2.2999999999999998</v>
      </c>
      <c r="B17" s="190" t="s">
        <v>256</v>
      </c>
      <c r="C17" s="628"/>
      <c r="D17" s="629">
        <v>0.02</v>
      </c>
      <c r="E17" s="626">
        <f>C17*D17</f>
        <v>0</v>
      </c>
      <c r="F17" s="628"/>
      <c r="G17" s="628"/>
      <c r="H17" s="628"/>
      <c r="I17" s="628"/>
      <c r="J17" s="628"/>
      <c r="K17" s="628"/>
      <c r="L17" s="628"/>
      <c r="M17" s="628"/>
      <c r="N17" s="627">
        <f t="shared" si="3"/>
        <v>0</v>
      </c>
    </row>
    <row r="18" spans="1:14" ht="13.8">
      <c r="A18" s="187">
        <v>2.4</v>
      </c>
      <c r="B18" s="190" t="s">
        <v>255</v>
      </c>
      <c r="C18" s="628"/>
      <c r="D18" s="629">
        <v>0.03</v>
      </c>
      <c r="E18" s="626">
        <f>C18*D18</f>
        <v>0</v>
      </c>
      <c r="F18" s="628"/>
      <c r="G18" s="628"/>
      <c r="H18" s="628"/>
      <c r="I18" s="628"/>
      <c r="J18" s="628"/>
      <c r="K18" s="628"/>
      <c r="L18" s="628"/>
      <c r="M18" s="628"/>
      <c r="N18" s="627">
        <f t="shared" si="3"/>
        <v>0</v>
      </c>
    </row>
    <row r="19" spans="1:14" ht="13.8">
      <c r="A19" s="187">
        <v>2.5</v>
      </c>
      <c r="B19" s="190" t="s">
        <v>254</v>
      </c>
      <c r="C19" s="628"/>
      <c r="D19" s="629">
        <v>0.04</v>
      </c>
      <c r="E19" s="626">
        <f>C19*D19</f>
        <v>0</v>
      </c>
      <c r="F19" s="628"/>
      <c r="G19" s="628"/>
      <c r="H19" s="628"/>
      <c r="I19" s="628"/>
      <c r="J19" s="628"/>
      <c r="K19" s="628"/>
      <c r="L19" s="628"/>
      <c r="M19" s="628"/>
      <c r="N19" s="627">
        <f t="shared" si="3"/>
        <v>0</v>
      </c>
    </row>
    <row r="20" spans="1:14" ht="13.8">
      <c r="A20" s="187">
        <v>2.6</v>
      </c>
      <c r="B20" s="190" t="s">
        <v>253</v>
      </c>
      <c r="C20" s="628"/>
      <c r="D20" s="630"/>
      <c r="E20" s="631"/>
      <c r="F20" s="628"/>
      <c r="G20" s="628"/>
      <c r="H20" s="628"/>
      <c r="I20" s="628"/>
      <c r="J20" s="628"/>
      <c r="K20" s="628"/>
      <c r="L20" s="628"/>
      <c r="M20" s="628"/>
      <c r="N20" s="627">
        <f t="shared" si="3"/>
        <v>0</v>
      </c>
    </row>
    <row r="21" spans="1:14" ht="15" thickBot="1">
      <c r="A21" s="192"/>
      <c r="B21" s="193" t="s">
        <v>108</v>
      </c>
      <c r="C21" s="632">
        <f>C14+C7</f>
        <v>166862077.09980002</v>
      </c>
      <c r="D21" s="633"/>
      <c r="E21" s="634">
        <f>E14+E7</f>
        <v>5384002.6162799997</v>
      </c>
      <c r="F21" s="635">
        <f>F7+F14</f>
        <v>0</v>
      </c>
      <c r="G21" s="635">
        <f t="shared" ref="G21:L21" si="4">G7+G14</f>
        <v>0</v>
      </c>
      <c r="H21" s="635">
        <f t="shared" si="4"/>
        <v>0</v>
      </c>
      <c r="I21" s="635">
        <f t="shared" si="4"/>
        <v>0</v>
      </c>
      <c r="J21" s="635">
        <f t="shared" si="4"/>
        <v>0</v>
      </c>
      <c r="K21" s="635">
        <f t="shared" si="4"/>
        <v>5384002.6162799997</v>
      </c>
      <c r="L21" s="635">
        <f t="shared" si="4"/>
        <v>0</v>
      </c>
      <c r="M21" s="635">
        <f>M7+M14</f>
        <v>0</v>
      </c>
      <c r="N21" s="636">
        <f>N14+N7</f>
        <v>5384002.6162799997</v>
      </c>
    </row>
    <row r="22" spans="1:14">
      <c r="E22" s="194"/>
      <c r="F22" s="194"/>
      <c r="G22" s="194"/>
      <c r="H22" s="194"/>
      <c r="I22" s="194"/>
      <c r="J22" s="194"/>
      <c r="K22" s="194"/>
      <c r="L22" s="194"/>
      <c r="M22" s="194"/>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90" zoomScaleNormal="90" workbookViewId="0"/>
  </sheetViews>
  <sheetFormatPr defaultRowHeight="14.4"/>
  <cols>
    <col min="1" max="1" width="11.44140625" customWidth="1"/>
    <col min="2" max="2" width="76.88671875" style="354" customWidth="1"/>
    <col min="3" max="3" width="22.88671875" customWidth="1"/>
  </cols>
  <sheetData>
    <row r="1" spans="1:3">
      <c r="A1" s="2" t="s">
        <v>30</v>
      </c>
      <c r="B1" s="3" t="str">
        <f>'Info '!C2</f>
        <v>JSC "VTB Bank (Georgia)"</v>
      </c>
    </row>
    <row r="2" spans="1:3">
      <c r="A2" s="2" t="s">
        <v>31</v>
      </c>
      <c r="B2" s="421">
        <v>44377</v>
      </c>
    </row>
    <row r="3" spans="1:3">
      <c r="A3" s="4"/>
      <c r="B3"/>
    </row>
    <row r="4" spans="1:3">
      <c r="A4" s="4" t="s">
        <v>431</v>
      </c>
      <c r="B4" t="s">
        <v>432</v>
      </c>
    </row>
    <row r="5" spans="1:3">
      <c r="A5" s="355" t="s">
        <v>433</v>
      </c>
      <c r="B5" s="356"/>
      <c r="C5" s="637"/>
    </row>
    <row r="6" spans="1:3">
      <c r="A6" s="357">
        <v>1</v>
      </c>
      <c r="B6" s="358" t="s">
        <v>484</v>
      </c>
      <c r="C6" s="638">
        <v>2085466638.3417294</v>
      </c>
    </row>
    <row r="7" spans="1:3">
      <c r="A7" s="357">
        <v>2</v>
      </c>
      <c r="B7" s="358" t="s">
        <v>434</v>
      </c>
      <c r="C7" s="638">
        <v>-28570898.66</v>
      </c>
    </row>
    <row r="8" spans="1:3" ht="24">
      <c r="A8" s="359">
        <v>3</v>
      </c>
      <c r="B8" s="360" t="s">
        <v>435</v>
      </c>
      <c r="C8" s="639">
        <f>C6+C7</f>
        <v>2056895739.6817293</v>
      </c>
    </row>
    <row r="9" spans="1:3">
      <c r="A9" s="355" t="s">
        <v>436</v>
      </c>
      <c r="B9" s="356"/>
      <c r="C9" s="640"/>
    </row>
    <row r="10" spans="1:3">
      <c r="A10" s="362">
        <v>4</v>
      </c>
      <c r="B10" s="363" t="s">
        <v>437</v>
      </c>
      <c r="C10" s="638"/>
    </row>
    <row r="11" spans="1:3">
      <c r="A11" s="362">
        <v>5</v>
      </c>
      <c r="B11" s="364" t="s">
        <v>438</v>
      </c>
      <c r="C11" s="638"/>
    </row>
    <row r="12" spans="1:3">
      <c r="A12" s="362" t="s">
        <v>439</v>
      </c>
      <c r="B12" s="364" t="s">
        <v>440</v>
      </c>
      <c r="C12" s="639">
        <f>'[4]15. CCR'!E21</f>
        <v>5384002.6162799997</v>
      </c>
    </row>
    <row r="13" spans="1:3" ht="22.8">
      <c r="A13" s="365">
        <v>6</v>
      </c>
      <c r="B13" s="363" t="s">
        <v>441</v>
      </c>
      <c r="C13" s="638"/>
    </row>
    <row r="14" spans="1:3">
      <c r="A14" s="365">
        <v>7</v>
      </c>
      <c r="B14" s="366" t="s">
        <v>442</v>
      </c>
      <c r="C14" s="638"/>
    </row>
    <row r="15" spans="1:3">
      <c r="A15" s="367">
        <v>8</v>
      </c>
      <c r="B15" s="368" t="s">
        <v>443</v>
      </c>
      <c r="C15" s="638"/>
    </row>
    <row r="16" spans="1:3">
      <c r="A16" s="365">
        <v>9</v>
      </c>
      <c r="B16" s="366" t="s">
        <v>444</v>
      </c>
      <c r="C16" s="638"/>
    </row>
    <row r="17" spans="1:3">
      <c r="A17" s="365">
        <v>10</v>
      </c>
      <c r="B17" s="366" t="s">
        <v>445</v>
      </c>
      <c r="C17" s="638"/>
    </row>
    <row r="18" spans="1:3">
      <c r="A18" s="369">
        <v>11</v>
      </c>
      <c r="B18" s="370" t="s">
        <v>446</v>
      </c>
      <c r="C18" s="639">
        <f>SUM(C10:C17)</f>
        <v>5384002.6162799997</v>
      </c>
    </row>
    <row r="19" spans="1:3">
      <c r="A19" s="371" t="s">
        <v>447</v>
      </c>
      <c r="B19" s="372"/>
      <c r="C19" s="641"/>
    </row>
    <row r="20" spans="1:3">
      <c r="A20" s="373">
        <v>12</v>
      </c>
      <c r="B20" s="363" t="s">
        <v>448</v>
      </c>
      <c r="C20" s="638"/>
    </row>
    <row r="21" spans="1:3">
      <c r="A21" s="373">
        <v>13</v>
      </c>
      <c r="B21" s="363" t="s">
        <v>449</v>
      </c>
      <c r="C21" s="638"/>
    </row>
    <row r="22" spans="1:3">
      <c r="A22" s="373">
        <v>14</v>
      </c>
      <c r="B22" s="363" t="s">
        <v>450</v>
      </c>
      <c r="C22" s="638"/>
    </row>
    <row r="23" spans="1:3" ht="22.8">
      <c r="A23" s="373" t="s">
        <v>451</v>
      </c>
      <c r="B23" s="363" t="s">
        <v>452</v>
      </c>
      <c r="C23" s="638"/>
    </row>
    <row r="24" spans="1:3">
      <c r="A24" s="373">
        <v>15</v>
      </c>
      <c r="B24" s="363" t="s">
        <v>453</v>
      </c>
      <c r="C24" s="638"/>
    </row>
    <row r="25" spans="1:3">
      <c r="A25" s="373" t="s">
        <v>454</v>
      </c>
      <c r="B25" s="363" t="s">
        <v>455</v>
      </c>
      <c r="C25" s="638"/>
    </row>
    <row r="26" spans="1:3">
      <c r="A26" s="374">
        <v>16</v>
      </c>
      <c r="B26" s="375" t="s">
        <v>456</v>
      </c>
      <c r="C26" s="639">
        <f>SUM(C20:C25)</f>
        <v>0</v>
      </c>
    </row>
    <row r="27" spans="1:3">
      <c r="A27" s="355" t="s">
        <v>457</v>
      </c>
      <c r="B27" s="356"/>
      <c r="C27" s="640"/>
    </row>
    <row r="28" spans="1:3">
      <c r="A28" s="376">
        <v>17</v>
      </c>
      <c r="B28" s="364" t="s">
        <v>458</v>
      </c>
      <c r="C28" s="638">
        <v>219864340.36296999</v>
      </c>
    </row>
    <row r="29" spans="1:3">
      <c r="A29" s="376">
        <v>18</v>
      </c>
      <c r="B29" s="364" t="s">
        <v>459</v>
      </c>
      <c r="C29" s="638">
        <v>-98812325.401274994</v>
      </c>
    </row>
    <row r="30" spans="1:3">
      <c r="A30" s="374">
        <v>19</v>
      </c>
      <c r="B30" s="375" t="s">
        <v>460</v>
      </c>
      <c r="C30" s="639">
        <f>C28+C29</f>
        <v>121052014.961695</v>
      </c>
    </row>
    <row r="31" spans="1:3">
      <c r="A31" s="355" t="s">
        <v>461</v>
      </c>
      <c r="B31" s="356"/>
      <c r="C31" s="640"/>
    </row>
    <row r="32" spans="1:3" ht="22.8">
      <c r="A32" s="376" t="s">
        <v>462</v>
      </c>
      <c r="B32" s="363" t="s">
        <v>463</v>
      </c>
      <c r="C32" s="642"/>
    </row>
    <row r="33" spans="1:3">
      <c r="A33" s="376" t="s">
        <v>464</v>
      </c>
      <c r="B33" s="364" t="s">
        <v>465</v>
      </c>
      <c r="C33" s="642"/>
    </row>
    <row r="34" spans="1:3">
      <c r="A34" s="355" t="s">
        <v>466</v>
      </c>
      <c r="B34" s="356"/>
      <c r="C34" s="640"/>
    </row>
    <row r="35" spans="1:3">
      <c r="A35" s="378">
        <v>20</v>
      </c>
      <c r="B35" s="379" t="s">
        <v>467</v>
      </c>
      <c r="C35" s="639">
        <f>'[4]1. key ratios'!C9</f>
        <v>209939175.34</v>
      </c>
    </row>
    <row r="36" spans="1:3">
      <c r="A36" s="374">
        <v>21</v>
      </c>
      <c r="B36" s="375" t="s">
        <v>468</v>
      </c>
      <c r="C36" s="639">
        <f>C8+C18+C26+C30</f>
        <v>2183331757.2597046</v>
      </c>
    </row>
    <row r="37" spans="1:3">
      <c r="A37" s="355" t="s">
        <v>469</v>
      </c>
      <c r="B37" s="356"/>
      <c r="C37" s="640"/>
    </row>
    <row r="38" spans="1:3">
      <c r="A38" s="374">
        <v>22</v>
      </c>
      <c r="B38" s="375" t="s">
        <v>469</v>
      </c>
      <c r="C38" s="643">
        <f>IFERROR(C35/C36,0)</f>
        <v>9.6155416895274889E-2</v>
      </c>
    </row>
    <row r="39" spans="1:3">
      <c r="A39" s="355" t="s">
        <v>470</v>
      </c>
      <c r="B39" s="356"/>
      <c r="C39" s="361"/>
    </row>
    <row r="40" spans="1:3">
      <c r="A40" s="380" t="s">
        <v>471</v>
      </c>
      <c r="B40" s="363" t="s">
        <v>472</v>
      </c>
      <c r="C40" s="377"/>
    </row>
    <row r="41" spans="1:3" ht="22.8">
      <c r="A41" s="381" t="s">
        <v>473</v>
      </c>
      <c r="B41" s="358" t="s">
        <v>474</v>
      </c>
      <c r="C41" s="377"/>
    </row>
    <row r="43" spans="1:3">
      <c r="B43" s="354" t="s">
        <v>485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42"/>
  <sheetViews>
    <sheetView zoomScale="80" zoomScaleNormal="80" workbookViewId="0">
      <pane xSplit="2" ySplit="6" topLeftCell="C28" activePane="bottomRight" state="frozen"/>
      <selection activeCell="D15" sqref="D15"/>
      <selection pane="topRight" activeCell="D15" sqref="D15"/>
      <selection pane="bottomLeft" activeCell="D15" sqref="D15"/>
      <selection pane="bottomRight" activeCell="B2" sqref="B2"/>
    </sheetView>
  </sheetViews>
  <sheetFormatPr defaultRowHeight="14.4"/>
  <cols>
    <col min="1" max="1" width="8.6640625" style="272"/>
    <col min="2" max="2" width="82.5546875" style="429" customWidth="1"/>
    <col min="3" max="7" width="17.5546875" style="272" customWidth="1"/>
    <col min="14" max="14" width="13.44140625" bestFit="1" customWidth="1"/>
    <col min="15" max="17" width="13" bestFit="1" customWidth="1"/>
    <col min="18" max="18" width="12" bestFit="1" customWidth="1"/>
  </cols>
  <sheetData>
    <row r="1" spans="1:7">
      <c r="A1" s="272" t="s">
        <v>30</v>
      </c>
      <c r="B1" s="3" t="str">
        <f>'Info '!C2</f>
        <v>JSC "VTB Bank (Georgia)"</v>
      </c>
    </row>
    <row r="2" spans="1:7">
      <c r="A2" s="272" t="s">
        <v>31</v>
      </c>
      <c r="B2" s="544">
        <v>44377</v>
      </c>
    </row>
    <row r="4" spans="1:7" ht="15" thickBot="1">
      <c r="A4" s="272" t="s">
        <v>535</v>
      </c>
      <c r="B4" s="430" t="s">
        <v>496</v>
      </c>
    </row>
    <row r="5" spans="1:7">
      <c r="A5" s="431"/>
      <c r="B5" s="432"/>
      <c r="C5" s="709" t="s">
        <v>497</v>
      </c>
      <c r="D5" s="709"/>
      <c r="E5" s="709"/>
      <c r="F5" s="709"/>
      <c r="G5" s="710" t="s">
        <v>498</v>
      </c>
    </row>
    <row r="6" spans="1:7">
      <c r="A6" s="433"/>
      <c r="B6" s="434"/>
      <c r="C6" s="435" t="s">
        <v>499</v>
      </c>
      <c r="D6" s="436" t="s">
        <v>500</v>
      </c>
      <c r="E6" s="436" t="s">
        <v>501</v>
      </c>
      <c r="F6" s="436" t="s">
        <v>502</v>
      </c>
      <c r="G6" s="711"/>
    </row>
    <row r="7" spans="1:7">
      <c r="A7" s="437"/>
      <c r="B7" s="438" t="s">
        <v>503</v>
      </c>
      <c r="C7" s="439"/>
      <c r="D7" s="439"/>
      <c r="E7" s="439"/>
      <c r="F7" s="439"/>
      <c r="G7" s="440"/>
    </row>
    <row r="8" spans="1:7">
      <c r="A8" s="441">
        <v>1</v>
      </c>
      <c r="B8" s="442" t="s">
        <v>504</v>
      </c>
      <c r="C8" s="443">
        <v>209939175.34</v>
      </c>
      <c r="D8" s="443">
        <v>0</v>
      </c>
      <c r="E8" s="443">
        <v>0</v>
      </c>
      <c r="F8" s="443">
        <v>266131756.92276001</v>
      </c>
      <c r="G8" s="444">
        <v>476070932.26276004</v>
      </c>
    </row>
    <row r="9" spans="1:7">
      <c r="A9" s="441">
        <v>2</v>
      </c>
      <c r="B9" s="445" t="s">
        <v>505</v>
      </c>
      <c r="C9" s="443">
        <v>209939175.34</v>
      </c>
      <c r="D9" s="443"/>
      <c r="E9" s="443"/>
      <c r="F9" s="443">
        <v>78922968.030000001</v>
      </c>
      <c r="G9" s="444">
        <v>288862143.37</v>
      </c>
    </row>
    <row r="10" spans="1:7" ht="27.6">
      <c r="A10" s="441">
        <v>3</v>
      </c>
      <c r="B10" s="445" t="s">
        <v>506</v>
      </c>
      <c r="C10" s="446"/>
      <c r="D10" s="446"/>
      <c r="E10" s="446"/>
      <c r="F10" s="443">
        <v>187208788.89276001</v>
      </c>
      <c r="G10" s="444">
        <v>187208788.89276001</v>
      </c>
    </row>
    <row r="11" spans="1:7" ht="14.4" customHeight="1">
      <c r="A11" s="441">
        <v>4</v>
      </c>
      <c r="B11" s="442" t="s">
        <v>507</v>
      </c>
      <c r="C11" s="443">
        <v>125638658.52999999</v>
      </c>
      <c r="D11" s="443">
        <v>321341134.85769999</v>
      </c>
      <c r="E11" s="443">
        <v>116288234.22933999</v>
      </c>
      <c r="F11" s="443">
        <v>1303519.0800000597</v>
      </c>
      <c r="G11" s="444">
        <v>477998794.54002005</v>
      </c>
    </row>
    <row r="12" spans="1:7">
      <c r="A12" s="441">
        <v>5</v>
      </c>
      <c r="B12" s="445" t="s">
        <v>508</v>
      </c>
      <c r="C12" s="443">
        <v>88761699.889999971</v>
      </c>
      <c r="D12" s="447">
        <v>266076631.90769997</v>
      </c>
      <c r="E12" s="443">
        <v>78850776.222299993</v>
      </c>
      <c r="F12" s="443">
        <v>1228716.8500000597</v>
      </c>
      <c r="G12" s="444">
        <v>413171933.62650001</v>
      </c>
    </row>
    <row r="13" spans="1:7">
      <c r="A13" s="441">
        <v>6</v>
      </c>
      <c r="B13" s="445" t="s">
        <v>509</v>
      </c>
      <c r="C13" s="443">
        <v>36876958.640000015</v>
      </c>
      <c r="D13" s="447">
        <v>55264502.95000001</v>
      </c>
      <c r="E13" s="443">
        <v>37437458.007040001</v>
      </c>
      <c r="F13" s="443">
        <v>74802.23</v>
      </c>
      <c r="G13" s="444">
        <v>64826860.913520016</v>
      </c>
    </row>
    <row r="14" spans="1:7">
      <c r="A14" s="441">
        <v>7</v>
      </c>
      <c r="B14" s="442" t="s">
        <v>510</v>
      </c>
      <c r="C14" s="443">
        <v>512174935.90220016</v>
      </c>
      <c r="D14" s="443">
        <v>343013869.85597003</v>
      </c>
      <c r="E14" s="443">
        <v>96610092.400849998</v>
      </c>
      <c r="F14" s="443">
        <v>81395.149999999994</v>
      </c>
      <c r="G14" s="444">
        <v>347203384.3483001</v>
      </c>
    </row>
    <row r="15" spans="1:7" ht="41.4">
      <c r="A15" s="441">
        <v>8</v>
      </c>
      <c r="B15" s="445" t="s">
        <v>511</v>
      </c>
      <c r="C15" s="443">
        <v>460162880.86000013</v>
      </c>
      <c r="D15" s="447">
        <v>138708801.92000002</v>
      </c>
      <c r="E15" s="443">
        <v>44063466.800000004</v>
      </c>
      <c r="F15" s="443">
        <v>0</v>
      </c>
      <c r="G15" s="444">
        <v>321467574.79000008</v>
      </c>
    </row>
    <row r="16" spans="1:7" ht="27.6">
      <c r="A16" s="441">
        <v>9</v>
      </c>
      <c r="B16" s="445" t="s">
        <v>512</v>
      </c>
      <c r="C16" s="443">
        <v>52012055.042200007</v>
      </c>
      <c r="D16" s="447">
        <v>204305067.93596998</v>
      </c>
      <c r="E16" s="443">
        <v>52546625.600850001</v>
      </c>
      <c r="F16" s="443">
        <v>81395.149999999994</v>
      </c>
      <c r="G16" s="444">
        <v>25735809.5583</v>
      </c>
    </row>
    <row r="17" spans="1:18">
      <c r="A17" s="441">
        <v>10</v>
      </c>
      <c r="B17" s="442" t="s">
        <v>513</v>
      </c>
      <c r="C17" s="443"/>
      <c r="D17" s="447"/>
      <c r="E17" s="443"/>
      <c r="F17" s="443"/>
      <c r="G17" s="444">
        <v>0</v>
      </c>
    </row>
    <row r="18" spans="1:18">
      <c r="A18" s="441">
        <v>11</v>
      </c>
      <c r="B18" s="442" t="s">
        <v>514</v>
      </c>
      <c r="C18" s="443">
        <v>11426984.513900001</v>
      </c>
      <c r="D18" s="447">
        <v>12698862.253297035</v>
      </c>
      <c r="E18" s="443">
        <v>6336428.1843499998</v>
      </c>
      <c r="F18" s="443">
        <v>6626729.9195499998</v>
      </c>
      <c r="G18" s="444">
        <v>0</v>
      </c>
    </row>
    <row r="19" spans="1:18">
      <c r="A19" s="441">
        <v>12</v>
      </c>
      <c r="B19" s="445" t="s">
        <v>515</v>
      </c>
      <c r="C19" s="446"/>
      <c r="D19" s="447">
        <v>274571.73495702818</v>
      </c>
      <c r="E19" s="443">
        <v>0</v>
      </c>
      <c r="F19" s="443">
        <v>0</v>
      </c>
      <c r="G19" s="444">
        <v>0</v>
      </c>
    </row>
    <row r="20" spans="1:18">
      <c r="A20" s="441">
        <v>13</v>
      </c>
      <c r="B20" s="445" t="s">
        <v>516</v>
      </c>
      <c r="C20" s="443">
        <v>11426984.513900001</v>
      </c>
      <c r="D20" s="443">
        <v>12424290.518340006</v>
      </c>
      <c r="E20" s="443">
        <v>6336428.1843499998</v>
      </c>
      <c r="F20" s="443">
        <v>6626729.9195499998</v>
      </c>
      <c r="G20" s="444">
        <v>0</v>
      </c>
    </row>
    <row r="21" spans="1:18">
      <c r="A21" s="448">
        <v>14</v>
      </c>
      <c r="B21" s="449" t="s">
        <v>517</v>
      </c>
      <c r="C21" s="446"/>
      <c r="D21" s="446"/>
      <c r="E21" s="446"/>
      <c r="F21" s="446"/>
      <c r="G21" s="450">
        <v>1301273111.1510801</v>
      </c>
    </row>
    <row r="22" spans="1:18">
      <c r="A22" s="451"/>
      <c r="B22" s="452" t="s">
        <v>518</v>
      </c>
      <c r="C22" s="453"/>
      <c r="D22" s="454"/>
      <c r="E22" s="453"/>
      <c r="F22" s="453"/>
      <c r="G22" s="455"/>
    </row>
    <row r="23" spans="1:18">
      <c r="A23" s="441">
        <v>15</v>
      </c>
      <c r="B23" s="442" t="s">
        <v>519</v>
      </c>
      <c r="C23" s="456">
        <v>418920284.47350013</v>
      </c>
      <c r="D23" s="457">
        <v>147740800</v>
      </c>
      <c r="E23" s="456">
        <v>0</v>
      </c>
      <c r="F23" s="456">
        <v>0</v>
      </c>
      <c r="G23" s="444">
        <v>13172128.136640001</v>
      </c>
      <c r="N23" s="661"/>
      <c r="O23" s="661"/>
      <c r="P23" s="661"/>
      <c r="Q23" s="661"/>
      <c r="R23" s="661"/>
    </row>
    <row r="24" spans="1:18">
      <c r="A24" s="441">
        <v>16</v>
      </c>
      <c r="B24" s="442" t="s">
        <v>520</v>
      </c>
      <c r="C24" s="443">
        <v>8452389.0603290014</v>
      </c>
      <c r="D24" s="447">
        <v>293503700.70655972</v>
      </c>
      <c r="E24" s="443">
        <v>191126267.46866876</v>
      </c>
      <c r="F24" s="443">
        <v>722006052.70828974</v>
      </c>
      <c r="G24" s="444">
        <v>824922210.14472318</v>
      </c>
      <c r="N24" s="661"/>
      <c r="O24" s="661"/>
      <c r="P24" s="661"/>
      <c r="Q24" s="661"/>
      <c r="R24" s="661"/>
    </row>
    <row r="25" spans="1:18">
      <c r="A25" s="441">
        <v>17</v>
      </c>
      <c r="B25" s="445" t="s">
        <v>521</v>
      </c>
      <c r="C25" s="443"/>
      <c r="D25" s="447">
        <v>0</v>
      </c>
      <c r="E25" s="443">
        <v>0</v>
      </c>
      <c r="F25" s="443">
        <v>0</v>
      </c>
      <c r="G25" s="444">
        <v>0</v>
      </c>
      <c r="N25" s="661"/>
      <c r="O25" s="661"/>
      <c r="P25" s="661"/>
      <c r="Q25" s="661"/>
      <c r="R25" s="661"/>
    </row>
    <row r="26" spans="1:18" ht="27.6">
      <c r="A26" s="441">
        <v>18</v>
      </c>
      <c r="B26" s="445" t="s">
        <v>522</v>
      </c>
      <c r="C26" s="443">
        <v>3759495.83</v>
      </c>
      <c r="D26" s="447">
        <v>1000084.1828319989</v>
      </c>
      <c r="E26" s="443">
        <v>23146286.430863</v>
      </c>
      <c r="F26" s="443">
        <v>710094.76333099999</v>
      </c>
      <c r="G26" s="444">
        <v>12997174.9806873</v>
      </c>
      <c r="N26" s="661"/>
      <c r="O26" s="661"/>
      <c r="P26" s="661"/>
      <c r="Q26" s="661"/>
      <c r="R26" s="661"/>
    </row>
    <row r="27" spans="1:18">
      <c r="A27" s="441">
        <v>19</v>
      </c>
      <c r="B27" s="445" t="s">
        <v>523</v>
      </c>
      <c r="C27" s="443">
        <v>4692893.2303290013</v>
      </c>
      <c r="D27" s="447">
        <v>268353405.95426267</v>
      </c>
      <c r="E27" s="443">
        <v>149546547.43402174</v>
      </c>
      <c r="F27" s="443">
        <v>543786940.28940749</v>
      </c>
      <c r="G27" s="444">
        <v>673515322.5553031</v>
      </c>
      <c r="N27" s="661"/>
      <c r="O27" s="661"/>
      <c r="P27" s="661"/>
      <c r="Q27" s="661"/>
      <c r="R27" s="661"/>
    </row>
    <row r="28" spans="1:18">
      <c r="A28" s="441">
        <v>20</v>
      </c>
      <c r="B28" s="458" t="s">
        <v>524</v>
      </c>
      <c r="C28" s="443"/>
      <c r="D28" s="447"/>
      <c r="E28" s="443"/>
      <c r="F28" s="443"/>
      <c r="G28" s="444">
        <v>0</v>
      </c>
      <c r="N28" s="661"/>
      <c r="O28" s="661"/>
      <c r="P28" s="661"/>
      <c r="Q28" s="661"/>
      <c r="R28" s="661"/>
    </row>
    <row r="29" spans="1:18">
      <c r="A29" s="441">
        <v>21</v>
      </c>
      <c r="B29" s="445" t="s">
        <v>525</v>
      </c>
      <c r="C29" s="443">
        <v>0</v>
      </c>
      <c r="D29" s="447">
        <v>23338024.529465009</v>
      </c>
      <c r="E29" s="443">
        <v>16481735.413784012</v>
      </c>
      <c r="F29" s="443">
        <v>168823872.42555118</v>
      </c>
      <c r="G29" s="444">
        <v>129645397.04823278</v>
      </c>
      <c r="N29" s="661"/>
      <c r="O29" s="661"/>
      <c r="P29" s="661"/>
      <c r="Q29" s="661"/>
      <c r="R29" s="661"/>
    </row>
    <row r="30" spans="1:18">
      <c r="A30" s="441">
        <v>22</v>
      </c>
      <c r="B30" s="458" t="s">
        <v>524</v>
      </c>
      <c r="C30" s="443">
        <v>0</v>
      </c>
      <c r="D30" s="447">
        <v>23338024.529465009</v>
      </c>
      <c r="E30" s="443">
        <v>16481735.413784012</v>
      </c>
      <c r="F30" s="443">
        <v>168823872.42555118</v>
      </c>
      <c r="G30" s="444">
        <v>129645397.04823278</v>
      </c>
      <c r="N30" s="661"/>
      <c r="O30" s="661"/>
      <c r="P30" s="661"/>
      <c r="Q30" s="661"/>
      <c r="R30" s="661"/>
    </row>
    <row r="31" spans="1:18">
      <c r="A31" s="441">
        <v>23</v>
      </c>
      <c r="B31" s="445" t="s">
        <v>526</v>
      </c>
      <c r="C31" s="443"/>
      <c r="D31" s="447">
        <v>812186.04</v>
      </c>
      <c r="E31" s="443">
        <v>1951698.19</v>
      </c>
      <c r="F31" s="443">
        <v>8685145.2300000004</v>
      </c>
      <c r="G31" s="444">
        <v>8764315.5604999997</v>
      </c>
      <c r="N31" s="661"/>
      <c r="O31" s="661"/>
      <c r="P31" s="661"/>
      <c r="Q31" s="661"/>
      <c r="R31" s="661"/>
    </row>
    <row r="32" spans="1:18">
      <c r="A32" s="441">
        <v>24</v>
      </c>
      <c r="B32" s="442" t="s">
        <v>527</v>
      </c>
      <c r="C32" s="443"/>
      <c r="D32" s="447"/>
      <c r="E32" s="443"/>
      <c r="F32" s="443"/>
      <c r="G32" s="444">
        <v>0</v>
      </c>
      <c r="N32" s="661"/>
      <c r="O32" s="661"/>
      <c r="P32" s="661"/>
      <c r="Q32" s="661"/>
      <c r="R32" s="661"/>
    </row>
    <row r="33" spans="1:18">
      <c r="A33" s="441">
        <v>25</v>
      </c>
      <c r="B33" s="442" t="s">
        <v>528</v>
      </c>
      <c r="C33" s="443">
        <v>89407925.016896009</v>
      </c>
      <c r="D33" s="443">
        <v>22857535.184885342</v>
      </c>
      <c r="E33" s="443">
        <v>33713295.394389994</v>
      </c>
      <c r="F33" s="443">
        <v>112916601.14952625</v>
      </c>
      <c r="G33" s="444">
        <v>223167378.68020931</v>
      </c>
      <c r="N33" s="661"/>
      <c r="O33" s="661"/>
      <c r="P33" s="661"/>
      <c r="Q33" s="661"/>
      <c r="R33" s="661"/>
    </row>
    <row r="34" spans="1:18">
      <c r="A34" s="441">
        <v>26</v>
      </c>
      <c r="B34" s="445" t="s">
        <v>529</v>
      </c>
      <c r="C34" s="446"/>
      <c r="D34" s="447">
        <v>1363181.6423753791</v>
      </c>
      <c r="E34" s="443">
        <v>34584.395922010764</v>
      </c>
      <c r="F34" s="443">
        <v>400378.69483236806</v>
      </c>
      <c r="G34" s="444">
        <v>1798144.7331297579</v>
      </c>
      <c r="N34" s="661"/>
      <c r="O34" s="661"/>
      <c r="P34" s="661"/>
      <c r="Q34" s="661"/>
      <c r="R34" s="661"/>
    </row>
    <row r="35" spans="1:18">
      <c r="A35" s="441">
        <v>27</v>
      </c>
      <c r="B35" s="445" t="s">
        <v>530</v>
      </c>
      <c r="C35" s="443">
        <v>89407925.016896009</v>
      </c>
      <c r="D35" s="447">
        <v>21494353.542509962</v>
      </c>
      <c r="E35" s="443">
        <v>33678710.998467982</v>
      </c>
      <c r="F35" s="443">
        <v>112516222.45469388</v>
      </c>
      <c r="G35" s="444">
        <v>221369233.94707954</v>
      </c>
      <c r="N35" s="661"/>
      <c r="O35" s="661"/>
      <c r="P35" s="661"/>
      <c r="Q35" s="661"/>
      <c r="R35" s="661"/>
    </row>
    <row r="36" spans="1:18">
      <c r="A36" s="441">
        <v>28</v>
      </c>
      <c r="B36" s="442" t="s">
        <v>531</v>
      </c>
      <c r="C36" s="443">
        <v>136849908.36465001</v>
      </c>
      <c r="D36" s="447">
        <v>35919265.150000006</v>
      </c>
      <c r="E36" s="443">
        <v>32581797.79999999</v>
      </c>
      <c r="F36" s="443">
        <v>14784833.25</v>
      </c>
      <c r="G36" s="444">
        <v>15910326.700629501</v>
      </c>
      <c r="N36" s="661"/>
      <c r="O36" s="661"/>
      <c r="P36" s="661"/>
      <c r="Q36" s="661"/>
      <c r="R36" s="661"/>
    </row>
    <row r="37" spans="1:18">
      <c r="A37" s="448">
        <v>29</v>
      </c>
      <c r="B37" s="449" t="s">
        <v>532</v>
      </c>
      <c r="C37" s="446"/>
      <c r="D37" s="446"/>
      <c r="E37" s="446"/>
      <c r="F37" s="446"/>
      <c r="G37" s="450">
        <v>1077172043.6622019</v>
      </c>
    </row>
    <row r="38" spans="1:18">
      <c r="A38" s="437"/>
      <c r="B38" s="459"/>
      <c r="C38" s="460"/>
      <c r="D38" s="460"/>
      <c r="E38" s="460"/>
      <c r="F38" s="460"/>
      <c r="G38" s="461"/>
    </row>
    <row r="39" spans="1:18" ht="15" thickBot="1">
      <c r="A39" s="462">
        <v>30</v>
      </c>
      <c r="B39" s="463" t="s">
        <v>533</v>
      </c>
      <c r="C39" s="313"/>
      <c r="D39" s="314"/>
      <c r="E39" s="314"/>
      <c r="F39" s="315"/>
      <c r="G39" s="464">
        <f>IFERROR(G21/G37,0)</f>
        <v>1.2080457516581777</v>
      </c>
    </row>
    <row r="42" spans="1:18" ht="41.4">
      <c r="B42" s="429" t="s">
        <v>534</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80" zoomScaleNormal="80" workbookViewId="0">
      <pane xSplit="1" ySplit="5" topLeftCell="B6" activePane="bottomRight" state="frozen"/>
      <selection activeCell="B3" sqref="B3"/>
      <selection pane="topRight" activeCell="B3" sqref="B3"/>
      <selection pane="bottomLeft" activeCell="B3" sqref="B3"/>
      <selection pane="bottomRight" activeCell="B6" sqref="B6"/>
    </sheetView>
  </sheetViews>
  <sheetFormatPr defaultColWidth="9.109375" defaultRowHeight="13.8"/>
  <cols>
    <col min="1" max="1" width="9.5546875" style="3" bestFit="1" customWidth="1"/>
    <col min="2" max="2" width="86" style="3" customWidth="1"/>
    <col min="3" max="3" width="13.109375" style="3" bestFit="1" customWidth="1"/>
    <col min="4" max="5" width="13.5546875" style="4" bestFit="1" customWidth="1"/>
    <col min="6" max="7" width="13.109375" style="4" bestFit="1" customWidth="1"/>
    <col min="8" max="13" width="6.6640625" style="5" customWidth="1"/>
    <col min="14" max="16384" width="9.109375" style="5"/>
  </cols>
  <sheetData>
    <row r="1" spans="1:8">
      <c r="A1" s="2" t="s">
        <v>30</v>
      </c>
      <c r="B1" s="3" t="str">
        <f>'Info '!C2</f>
        <v>JSC "VTB Bank (Georgia)"</v>
      </c>
    </row>
    <row r="2" spans="1:8">
      <c r="A2" s="2" t="s">
        <v>31</v>
      </c>
      <c r="B2" s="421">
        <v>44377</v>
      </c>
      <c r="C2" s="6"/>
      <c r="D2" s="7"/>
      <c r="E2" s="7"/>
      <c r="F2" s="7"/>
      <c r="G2" s="7"/>
      <c r="H2" s="8"/>
    </row>
    <row r="3" spans="1:8">
      <c r="A3" s="2"/>
      <c r="B3" s="6"/>
      <c r="C3" s="6"/>
      <c r="D3" s="7"/>
      <c r="E3" s="7"/>
      <c r="F3" s="7"/>
      <c r="G3" s="7"/>
      <c r="H3" s="8"/>
    </row>
    <row r="4" spans="1:8" ht="14.4" thickBot="1">
      <c r="A4" s="9" t="s">
        <v>139</v>
      </c>
      <c r="B4" s="10" t="s">
        <v>138</v>
      </c>
      <c r="C4" s="10"/>
      <c r="D4" s="10"/>
      <c r="E4" s="10"/>
      <c r="F4" s="10"/>
      <c r="G4" s="10"/>
      <c r="H4" s="8"/>
    </row>
    <row r="5" spans="1:8">
      <c r="A5" s="11" t="s">
        <v>6</v>
      </c>
      <c r="B5" s="12"/>
      <c r="C5" s="419" t="str">
        <f>INT((MONTH($B$2))/3)&amp;"Q"&amp;"-"&amp;YEAR($B$2)</f>
        <v>2Q-2021</v>
      </c>
      <c r="D5" s="419" t="str">
        <f>IF(INT(MONTH($B$2))=3, "4"&amp;"Q"&amp;"-"&amp;YEAR($B$2)-1, IF(INT(MONTH($B$2))=6, "1"&amp;"Q"&amp;"-"&amp;YEAR($B$2), IF(INT(MONTH($B$2))=9, "2"&amp;"Q"&amp;"-"&amp;YEAR($B$2),IF(INT(MONTH($B$2))=12, "3"&amp;"Q"&amp;"-"&amp;YEAR($B$2), 0))))</f>
        <v>1Q-2021</v>
      </c>
      <c r="E5" s="419" t="str">
        <f>IF(INT(MONTH($B$2))=3, "3"&amp;"Q"&amp;"-"&amp;YEAR($B$2)-1, IF(INT(MONTH($B$2))=6, "4"&amp;"Q"&amp;"-"&amp;YEAR($B$2)-1, IF(INT(MONTH($B$2))=9, "1"&amp;"Q"&amp;"-"&amp;YEAR($B$2),IF(INT(MONTH($B$2))=12, "2"&amp;"Q"&amp;"-"&amp;YEAR($B$2), 0))))</f>
        <v>4Q-2020</v>
      </c>
      <c r="F5" s="419" t="str">
        <f>IF(INT(MONTH($B$2))=3, "2"&amp;"Q"&amp;"-"&amp;YEAR($B$2)-1, IF(INT(MONTH($B$2))=6, "3"&amp;"Q"&amp;"-"&amp;YEAR($B$2)-1, IF(INT(MONTH($B$2))=9, "4"&amp;"Q"&amp;"-"&amp;YEAR($B$2)-1,IF(INT(MONTH($B$2))=12, "1"&amp;"Q"&amp;"-"&amp;YEAR($B$2), 0))))</f>
        <v>3Q-2020</v>
      </c>
      <c r="G5" s="420" t="str">
        <f>IF(INT(MONTH($B$2))=3, "1"&amp;"Q"&amp;"-"&amp;YEAR($B$2)-1, IF(INT(MONTH($B$2))=6, "2"&amp;"Q"&amp;"-"&amp;YEAR($B$2)-1, IF(INT(MONTH($B$2))=9, "3"&amp;"Q"&amp;"-"&amp;YEAR($B$2)-1,IF(INT(MONTH($B$2))=12, "4"&amp;"Q"&amp;"-"&amp;YEAR($B$2)-1, 0))))</f>
        <v>2Q-2020</v>
      </c>
    </row>
    <row r="6" spans="1:8">
      <c r="B6" s="212" t="s">
        <v>137</v>
      </c>
      <c r="C6" s="423"/>
      <c r="D6" s="423"/>
      <c r="E6" s="423"/>
      <c r="F6" s="423"/>
      <c r="G6" s="424"/>
    </row>
    <row r="7" spans="1:8">
      <c r="A7" s="13"/>
      <c r="B7" s="213" t="s">
        <v>135</v>
      </c>
      <c r="C7" s="423"/>
      <c r="D7" s="423"/>
      <c r="E7" s="423"/>
      <c r="F7" s="423"/>
      <c r="G7" s="424"/>
    </row>
    <row r="8" spans="1:8">
      <c r="A8" s="425">
        <v>1</v>
      </c>
      <c r="B8" s="14" t="s">
        <v>486</v>
      </c>
      <c r="C8" s="554">
        <v>196878075.34</v>
      </c>
      <c r="D8" s="555">
        <v>183116434.78</v>
      </c>
      <c r="E8" s="555">
        <v>178354544.06</v>
      </c>
      <c r="F8" s="555">
        <v>177838474.52000001</v>
      </c>
      <c r="G8" s="556">
        <v>174379432.13</v>
      </c>
    </row>
    <row r="9" spans="1:8">
      <c r="A9" s="425">
        <v>2</v>
      </c>
      <c r="B9" s="14" t="s">
        <v>487</v>
      </c>
      <c r="C9" s="554">
        <v>209939175.34</v>
      </c>
      <c r="D9" s="555">
        <v>196594234.78</v>
      </c>
      <c r="E9" s="555">
        <v>191563844.06</v>
      </c>
      <c r="F9" s="555">
        <v>190351774.52000001</v>
      </c>
      <c r="G9" s="556">
        <v>187490932.13</v>
      </c>
    </row>
    <row r="10" spans="1:8">
      <c r="A10" s="425">
        <v>3</v>
      </c>
      <c r="B10" s="14" t="s">
        <v>244</v>
      </c>
      <c r="C10" s="554">
        <v>310079606.49689388</v>
      </c>
      <c r="D10" s="555">
        <v>299994006.63092202</v>
      </c>
      <c r="E10" s="555">
        <v>292406373.46635377</v>
      </c>
      <c r="F10" s="555">
        <v>267158623.53451514</v>
      </c>
      <c r="G10" s="556">
        <v>264938069.27008343</v>
      </c>
    </row>
    <row r="11" spans="1:8">
      <c r="A11" s="425">
        <v>4</v>
      </c>
      <c r="B11" s="14" t="s">
        <v>489</v>
      </c>
      <c r="C11" s="554">
        <v>123190661.69782215</v>
      </c>
      <c r="D11" s="555">
        <v>127004608.87614119</v>
      </c>
      <c r="E11" s="555">
        <v>106415368.74974558</v>
      </c>
      <c r="F11" s="555">
        <v>103144058.05765057</v>
      </c>
      <c r="G11" s="556">
        <v>93529279.71246624</v>
      </c>
    </row>
    <row r="12" spans="1:8">
      <c r="A12" s="425">
        <v>5</v>
      </c>
      <c r="B12" s="14" t="s">
        <v>490</v>
      </c>
      <c r="C12" s="554">
        <v>164291252.18579149</v>
      </c>
      <c r="D12" s="555">
        <v>169377544.94920981</v>
      </c>
      <c r="E12" s="555">
        <v>141923561.28483462</v>
      </c>
      <c r="F12" s="555">
        <v>137564120.20481935</v>
      </c>
      <c r="G12" s="556">
        <v>124740130.36160204</v>
      </c>
    </row>
    <row r="13" spans="1:8">
      <c r="A13" s="425">
        <v>6</v>
      </c>
      <c r="B13" s="14" t="s">
        <v>488</v>
      </c>
      <c r="C13" s="554">
        <v>268596005.62973803</v>
      </c>
      <c r="D13" s="555">
        <v>276998297.77551347</v>
      </c>
      <c r="E13" s="555">
        <v>266727866.71986008</v>
      </c>
      <c r="F13" s="555">
        <v>259024062.36266291</v>
      </c>
      <c r="G13" s="556">
        <v>234896764.73996171</v>
      </c>
    </row>
    <row r="14" spans="1:8">
      <c r="A14" s="13"/>
      <c r="B14" s="212" t="s">
        <v>492</v>
      </c>
      <c r="C14" s="557"/>
      <c r="D14" s="557"/>
      <c r="E14" s="557"/>
      <c r="F14" s="557"/>
      <c r="G14" s="558"/>
    </row>
    <row r="15" spans="1:8" ht="15" customHeight="1">
      <c r="A15" s="425">
        <v>7</v>
      </c>
      <c r="B15" s="14" t="s">
        <v>491</v>
      </c>
      <c r="C15" s="559">
        <v>1891571718.6032448</v>
      </c>
      <c r="D15" s="555">
        <v>1949330315.4194613</v>
      </c>
      <c r="E15" s="555">
        <v>1876625020.1630924</v>
      </c>
      <c r="F15" s="555">
        <v>1803914695.9140751</v>
      </c>
      <c r="G15" s="556">
        <v>1638200102.0873952</v>
      </c>
    </row>
    <row r="16" spans="1:8">
      <c r="A16" s="13"/>
      <c r="B16" s="212" t="s">
        <v>493</v>
      </c>
      <c r="C16" s="557"/>
      <c r="D16" s="557"/>
      <c r="E16" s="557"/>
      <c r="F16" s="557"/>
      <c r="G16" s="558"/>
    </row>
    <row r="17" spans="1:7" s="15" customFormat="1">
      <c r="A17" s="425"/>
      <c r="B17" s="213" t="s">
        <v>477</v>
      </c>
      <c r="C17" s="560"/>
      <c r="D17" s="555"/>
      <c r="E17" s="555"/>
      <c r="F17" s="555"/>
      <c r="G17" s="556"/>
    </row>
    <row r="18" spans="1:7">
      <c r="A18" s="11">
        <v>8</v>
      </c>
      <c r="B18" s="14" t="s">
        <v>486</v>
      </c>
      <c r="C18" s="567">
        <v>0.10408173975310686</v>
      </c>
      <c r="D18" s="568">
        <v>9.3938124971188683E-2</v>
      </c>
      <c r="E18" s="568">
        <v>9.5040054429467058E-2</v>
      </c>
      <c r="F18" s="568">
        <v>9.8584747340220616E-2</v>
      </c>
      <c r="G18" s="569">
        <v>0.10644574610134969</v>
      </c>
    </row>
    <row r="19" spans="1:7" ht="15" customHeight="1">
      <c r="A19" s="11">
        <v>9</v>
      </c>
      <c r="B19" s="14" t="s">
        <v>487</v>
      </c>
      <c r="C19" s="567">
        <v>0.11098663258457954</v>
      </c>
      <c r="D19" s="568">
        <v>0.10085219176294215</v>
      </c>
      <c r="E19" s="568">
        <v>0.10207891400880487</v>
      </c>
      <c r="F19" s="568">
        <v>0.10552149442052493</v>
      </c>
      <c r="G19" s="569">
        <v>0.11444934711644748</v>
      </c>
    </row>
    <row r="20" spans="1:7">
      <c r="A20" s="11">
        <v>10</v>
      </c>
      <c r="B20" s="14" t="s">
        <v>244</v>
      </c>
      <c r="C20" s="567">
        <v>0.16392696266671808</v>
      </c>
      <c r="D20" s="568">
        <v>0.15389593249431874</v>
      </c>
      <c r="E20" s="568">
        <v>0.15581502448525467</v>
      </c>
      <c r="F20" s="568">
        <v>0.14809936641662602</v>
      </c>
      <c r="G20" s="569">
        <v>0.16172509630081164</v>
      </c>
    </row>
    <row r="21" spans="1:7">
      <c r="A21" s="11">
        <v>11</v>
      </c>
      <c r="B21" s="14" t="s">
        <v>489</v>
      </c>
      <c r="C21" s="567">
        <v>6.512608561772501E-2</v>
      </c>
      <c r="D21" s="568">
        <v>6.5152943999032847E-2</v>
      </c>
      <c r="E21" s="568">
        <v>5.6705717768005301E-2</v>
      </c>
      <c r="F21" s="568">
        <v>5.7177902198632329E-2</v>
      </c>
      <c r="G21" s="569">
        <v>5.7092707779282395E-2</v>
      </c>
    </row>
    <row r="22" spans="1:7">
      <c r="A22" s="11">
        <v>12</v>
      </c>
      <c r="B22" s="14" t="s">
        <v>490</v>
      </c>
      <c r="C22" s="567">
        <v>8.6854360619805504E-2</v>
      </c>
      <c r="D22" s="568">
        <v>8.6890119960383816E-2</v>
      </c>
      <c r="E22" s="568">
        <v>7.5627021786430423E-2</v>
      </c>
      <c r="F22" s="568">
        <v>7.625866151897677E-2</v>
      </c>
      <c r="G22" s="569">
        <v>7.6144623726160265E-2</v>
      </c>
    </row>
    <row r="23" spans="1:7">
      <c r="A23" s="11">
        <v>13</v>
      </c>
      <c r="B23" s="14" t="s">
        <v>488</v>
      </c>
      <c r="C23" s="567">
        <v>0.14199620505431956</v>
      </c>
      <c r="D23" s="568">
        <v>0.14209920996170849</v>
      </c>
      <c r="E23" s="568">
        <v>0.14213167993288264</v>
      </c>
      <c r="F23" s="568">
        <v>0.14358997293461867</v>
      </c>
      <c r="G23" s="569">
        <v>0.14338710175921499</v>
      </c>
    </row>
    <row r="24" spans="1:7">
      <c r="A24" s="13"/>
      <c r="B24" s="212" t="s">
        <v>134</v>
      </c>
      <c r="C24" s="570"/>
      <c r="D24" s="570"/>
      <c r="E24" s="570"/>
      <c r="F24" s="570"/>
      <c r="G24" s="571"/>
    </row>
    <row r="25" spans="1:7" ht="15" customHeight="1">
      <c r="A25" s="426">
        <v>14</v>
      </c>
      <c r="B25" s="14" t="s">
        <v>133</v>
      </c>
      <c r="C25" s="572">
        <v>8.0684479144916554E-2</v>
      </c>
      <c r="D25" s="573">
        <v>7.7923444605012868E-2</v>
      </c>
      <c r="E25" s="573">
        <v>8.2758207343949841E-2</v>
      </c>
      <c r="F25" s="573">
        <v>7.7672136393754906E-2</v>
      </c>
      <c r="G25" s="574">
        <v>7.767352645963603E-2</v>
      </c>
    </row>
    <row r="26" spans="1:7">
      <c r="A26" s="426">
        <v>15</v>
      </c>
      <c r="B26" s="14" t="s">
        <v>132</v>
      </c>
      <c r="C26" s="572">
        <v>4.5420129068508182E-2</v>
      </c>
      <c r="D26" s="573">
        <v>4.4474552720610697E-2</v>
      </c>
      <c r="E26" s="573">
        <v>4.5077871882947783E-2</v>
      </c>
      <c r="F26" s="573">
        <v>4.6073947875176317E-2</v>
      </c>
      <c r="G26" s="574">
        <v>4.6365249728415957E-2</v>
      </c>
    </row>
    <row r="27" spans="1:7">
      <c r="A27" s="426">
        <v>16</v>
      </c>
      <c r="B27" s="14" t="s">
        <v>131</v>
      </c>
      <c r="C27" s="572">
        <v>2.4433149798457659E-2</v>
      </c>
      <c r="D27" s="573">
        <v>1.4559160440911923E-2</v>
      </c>
      <c r="E27" s="573">
        <v>1.0635860711369471E-2</v>
      </c>
      <c r="F27" s="573">
        <v>8.4813600094090329E-3</v>
      </c>
      <c r="G27" s="574">
        <v>1.7776023329303371E-2</v>
      </c>
    </row>
    <row r="28" spans="1:7">
      <c r="A28" s="426">
        <v>17</v>
      </c>
      <c r="B28" s="14" t="s">
        <v>130</v>
      </c>
      <c r="C28" s="572">
        <v>3.5264350076408379E-2</v>
      </c>
      <c r="D28" s="573">
        <v>3.3448891884402164E-2</v>
      </c>
      <c r="E28" s="573">
        <v>3.4639490539419802E-2</v>
      </c>
      <c r="F28" s="573">
        <v>3.1598188518578582E-2</v>
      </c>
      <c r="G28" s="574">
        <v>3.130827673122006E-2</v>
      </c>
    </row>
    <row r="29" spans="1:7">
      <c r="A29" s="426">
        <v>18</v>
      </c>
      <c r="B29" s="14" t="s">
        <v>270</v>
      </c>
      <c r="C29" s="572">
        <v>1.8615586474681835E-2</v>
      </c>
      <c r="D29" s="573">
        <v>1.0009741528915282E-2</v>
      </c>
      <c r="E29" s="573">
        <v>-8.0671805064413439E-3</v>
      </c>
      <c r="F29" s="573">
        <v>-1.6025743671184183E-2</v>
      </c>
      <c r="G29" s="574">
        <v>-3.0421053179138683E-2</v>
      </c>
    </row>
    <row r="30" spans="1:7">
      <c r="A30" s="426">
        <v>19</v>
      </c>
      <c r="B30" s="14" t="s">
        <v>271</v>
      </c>
      <c r="C30" s="572">
        <v>0.18212319728159612</v>
      </c>
      <c r="D30" s="573">
        <v>9.8760781048984975E-2</v>
      </c>
      <c r="E30" s="573">
        <v>-7.2439715655841092E-2</v>
      </c>
      <c r="F30" s="573">
        <v>-0.13906280333306467</v>
      </c>
      <c r="G30" s="574">
        <v>-0.2541859653994285</v>
      </c>
    </row>
    <row r="31" spans="1:7">
      <c r="A31" s="13"/>
      <c r="B31" s="212" t="s">
        <v>350</v>
      </c>
      <c r="C31" s="570"/>
      <c r="D31" s="570"/>
      <c r="E31" s="570"/>
      <c r="F31" s="570"/>
      <c r="G31" s="571"/>
    </row>
    <row r="32" spans="1:7">
      <c r="A32" s="426">
        <v>20</v>
      </c>
      <c r="B32" s="14" t="s">
        <v>129</v>
      </c>
      <c r="C32" s="572">
        <v>7.5026609836488276E-2</v>
      </c>
      <c r="D32" s="573">
        <v>8.0697721224362098E-2</v>
      </c>
      <c r="E32" s="573">
        <v>8.0429865706826392E-2</v>
      </c>
      <c r="F32" s="573">
        <v>8.5654883844565058E-2</v>
      </c>
      <c r="G32" s="574">
        <v>9.0637520968468444E-2</v>
      </c>
    </row>
    <row r="33" spans="1:7" ht="15" customHeight="1">
      <c r="A33" s="426">
        <v>21</v>
      </c>
      <c r="B33" s="14" t="s">
        <v>128</v>
      </c>
      <c r="C33" s="572">
        <v>7.5220443887430724E-2</v>
      </c>
      <c r="D33" s="573">
        <v>7.8235418259454889E-2</v>
      </c>
      <c r="E33" s="573">
        <v>7.9992033794989342E-2</v>
      </c>
      <c r="F33" s="573">
        <v>8.6012023490511916E-2</v>
      </c>
      <c r="G33" s="574">
        <v>9.1965709839485099E-2</v>
      </c>
    </row>
    <row r="34" spans="1:7">
      <c r="A34" s="426">
        <v>22</v>
      </c>
      <c r="B34" s="14" t="s">
        <v>127</v>
      </c>
      <c r="C34" s="572">
        <v>0.41304835901233528</v>
      </c>
      <c r="D34" s="573">
        <v>0.44014356189161652</v>
      </c>
      <c r="E34" s="573">
        <v>0.43095065382257869</v>
      </c>
      <c r="F34" s="573">
        <v>0.48194077858141937</v>
      </c>
      <c r="G34" s="574">
        <v>0.48528635584084234</v>
      </c>
    </row>
    <row r="35" spans="1:7" ht="15" customHeight="1">
      <c r="A35" s="426">
        <v>23</v>
      </c>
      <c r="B35" s="14" t="s">
        <v>126</v>
      </c>
      <c r="C35" s="572">
        <v>0.42620803413770281</v>
      </c>
      <c r="D35" s="573">
        <v>0.47680931949459548</v>
      </c>
      <c r="E35" s="573">
        <v>0.46532709684183826</v>
      </c>
      <c r="F35" s="573">
        <v>0.4849179486395056</v>
      </c>
      <c r="G35" s="574">
        <v>0.45995442141639736</v>
      </c>
    </row>
    <row r="36" spans="1:7">
      <c r="A36" s="426">
        <v>24</v>
      </c>
      <c r="B36" s="14" t="s">
        <v>125</v>
      </c>
      <c r="C36" s="572">
        <v>6.1935487209955287E-2</v>
      </c>
      <c r="D36" s="573">
        <v>3.3356949894597476E-2</v>
      </c>
      <c r="E36" s="573">
        <v>0.20752269160030334</v>
      </c>
      <c r="F36" s="573">
        <v>0.15824928376731878</v>
      </c>
      <c r="G36" s="574">
        <v>4.7306819693978E-2</v>
      </c>
    </row>
    <row r="37" spans="1:7" ht="15" customHeight="1">
      <c r="A37" s="13"/>
      <c r="B37" s="212" t="s">
        <v>351</v>
      </c>
      <c r="C37" s="570"/>
      <c r="D37" s="570"/>
      <c r="E37" s="570"/>
      <c r="F37" s="570"/>
      <c r="G37" s="571"/>
    </row>
    <row r="38" spans="1:7" ht="15" customHeight="1">
      <c r="A38" s="426">
        <v>25</v>
      </c>
      <c r="B38" s="14" t="s">
        <v>124</v>
      </c>
      <c r="C38" s="575">
        <v>0.19973687430731679</v>
      </c>
      <c r="D38" s="576">
        <v>0.23851986698753672</v>
      </c>
      <c r="E38" s="576">
        <v>0.2437959156550428</v>
      </c>
      <c r="F38" s="576">
        <v>0.25261516056883715</v>
      </c>
      <c r="G38" s="577">
        <v>0.26024932411186552</v>
      </c>
    </row>
    <row r="39" spans="1:7" ht="15" customHeight="1">
      <c r="A39" s="426">
        <v>26</v>
      </c>
      <c r="B39" s="14" t="s">
        <v>123</v>
      </c>
      <c r="C39" s="575">
        <v>0.52035869025859782</v>
      </c>
      <c r="D39" s="576">
        <v>0.55642598528248555</v>
      </c>
      <c r="E39" s="576">
        <v>0.5785273254666311</v>
      </c>
      <c r="F39" s="576">
        <v>0.58295461918067348</v>
      </c>
      <c r="G39" s="577">
        <v>0.56516524326586937</v>
      </c>
    </row>
    <row r="40" spans="1:7" ht="15" customHeight="1">
      <c r="A40" s="426">
        <v>27</v>
      </c>
      <c r="B40" s="14" t="s">
        <v>122</v>
      </c>
      <c r="C40" s="575">
        <v>0.30189964500612465</v>
      </c>
      <c r="D40" s="576">
        <v>0.31257293822565235</v>
      </c>
      <c r="E40" s="576">
        <v>0.32402205373753706</v>
      </c>
      <c r="F40" s="576">
        <v>0.36521234878718278</v>
      </c>
      <c r="G40" s="577">
        <v>0.33504766220944765</v>
      </c>
    </row>
    <row r="41" spans="1:7" ht="15" customHeight="1">
      <c r="A41" s="427"/>
      <c r="B41" s="212" t="s">
        <v>394</v>
      </c>
      <c r="C41" s="557"/>
      <c r="D41" s="557"/>
      <c r="E41" s="557"/>
      <c r="F41" s="557"/>
      <c r="G41" s="558"/>
    </row>
    <row r="42" spans="1:7">
      <c r="A42" s="426">
        <v>28</v>
      </c>
      <c r="B42" s="14" t="s">
        <v>377</v>
      </c>
      <c r="C42" s="561">
        <v>409907130.20160007</v>
      </c>
      <c r="D42" s="562">
        <v>558437099.85637999</v>
      </c>
      <c r="E42" s="562">
        <v>509463735.95289993</v>
      </c>
      <c r="F42" s="562">
        <v>502103860.82620007</v>
      </c>
      <c r="G42" s="563">
        <v>469207489.11159998</v>
      </c>
    </row>
    <row r="43" spans="1:7" ht="15" customHeight="1">
      <c r="A43" s="426">
        <v>29</v>
      </c>
      <c r="B43" s="14" t="s">
        <v>389</v>
      </c>
      <c r="C43" s="561">
        <v>333942043.74900305</v>
      </c>
      <c r="D43" s="562">
        <v>353664909.15725499</v>
      </c>
      <c r="E43" s="562">
        <v>363044298.0893687</v>
      </c>
      <c r="F43" s="562">
        <v>398185240.85547</v>
      </c>
      <c r="G43" s="563">
        <v>330769493.65998697</v>
      </c>
    </row>
    <row r="44" spans="1:7" ht="15" customHeight="1">
      <c r="A44" s="465">
        <v>30</v>
      </c>
      <c r="B44" s="466" t="s">
        <v>378</v>
      </c>
      <c r="C44" s="578">
        <v>1.2274798512932794</v>
      </c>
      <c r="D44" s="579">
        <v>1.5790005889673218</v>
      </c>
      <c r="E44" s="579">
        <v>1.4033101156914134</v>
      </c>
      <c r="F44" s="579">
        <v>1.2609805922175041</v>
      </c>
      <c r="G44" s="580">
        <v>1.4185331419768707</v>
      </c>
    </row>
    <row r="45" spans="1:7" ht="15" customHeight="1">
      <c r="A45" s="465"/>
      <c r="B45" s="212" t="s">
        <v>496</v>
      </c>
      <c r="C45" s="564"/>
      <c r="D45" s="565"/>
      <c r="E45" s="565"/>
      <c r="F45" s="565"/>
      <c r="G45" s="566"/>
    </row>
    <row r="46" spans="1:7" ht="15" customHeight="1">
      <c r="A46" s="465">
        <v>31</v>
      </c>
      <c r="B46" s="466" t="s">
        <v>503</v>
      </c>
      <c r="C46" s="564">
        <v>1301273111.1510801</v>
      </c>
      <c r="D46" s="565">
        <v>1337970708.7433596</v>
      </c>
      <c r="E46" s="565">
        <v>1274570797.7190502</v>
      </c>
      <c r="F46" s="565">
        <v>1213977180.3387649</v>
      </c>
      <c r="G46" s="566">
        <v>1131881467.885035</v>
      </c>
    </row>
    <row r="47" spans="1:7" ht="15" customHeight="1">
      <c r="A47" s="465">
        <v>32</v>
      </c>
      <c r="B47" s="466" t="s">
        <v>518</v>
      </c>
      <c r="C47" s="564">
        <v>1079281660.2020533</v>
      </c>
      <c r="D47" s="565">
        <v>1068061309.5063052</v>
      </c>
      <c r="E47" s="565">
        <v>1034465701.1174222</v>
      </c>
      <c r="F47" s="565">
        <v>979517697.76214993</v>
      </c>
      <c r="G47" s="566">
        <v>884605374.92683434</v>
      </c>
    </row>
    <row r="48" spans="1:7" ht="14.4" thickBot="1">
      <c r="A48" s="428">
        <v>33</v>
      </c>
      <c r="B48" s="214" t="s">
        <v>536</v>
      </c>
      <c r="C48" s="578">
        <v>1.2056844465488903</v>
      </c>
      <c r="D48" s="579">
        <v>1.2527096495629224</v>
      </c>
      <c r="E48" s="579">
        <v>1.2321054205492441</v>
      </c>
      <c r="F48" s="579">
        <v>1.2393621709054075</v>
      </c>
      <c r="G48" s="580">
        <v>1.2795326593834599</v>
      </c>
    </row>
    <row r="49" spans="1:2">
      <c r="A49" s="16"/>
    </row>
    <row r="50" spans="1:2" ht="39.6">
      <c r="B50" s="291" t="s">
        <v>478</v>
      </c>
    </row>
    <row r="51" spans="1:2" ht="52.8">
      <c r="B51" s="291" t="s">
        <v>393</v>
      </c>
    </row>
    <row r="53" spans="1:2" ht="14.4">
      <c r="B53" s="290"/>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85" zoomScaleNormal="85" workbookViewId="0">
      <selection activeCell="B1" sqref="B1"/>
    </sheetView>
  </sheetViews>
  <sheetFormatPr defaultColWidth="9.109375" defaultRowHeight="12"/>
  <cols>
    <col min="1" max="1" width="11.88671875" style="476" bestFit="1" customWidth="1"/>
    <col min="2" max="2" width="105.109375" style="476" bestFit="1" customWidth="1"/>
    <col min="3" max="3" width="14" style="476" bestFit="1" customWidth="1"/>
    <col min="4" max="4" width="15.33203125" style="476" bestFit="1" customWidth="1"/>
    <col min="5" max="5" width="17.5546875" style="476" bestFit="1" customWidth="1"/>
    <col min="6" max="6" width="15.33203125" style="476" bestFit="1" customWidth="1"/>
    <col min="7" max="7" width="28.6640625" style="476" bestFit="1" customWidth="1"/>
    <col min="8" max="8" width="16.33203125" style="476" customWidth="1"/>
    <col min="9" max="16384" width="9.109375" style="476"/>
  </cols>
  <sheetData>
    <row r="1" spans="1:8">
      <c r="A1" s="467" t="s">
        <v>30</v>
      </c>
      <c r="B1" s="476" t="str">
        <f>'16. NSFR'!B1</f>
        <v>JSC "VTB Bank (Georgia)"</v>
      </c>
    </row>
    <row r="2" spans="1:8" ht="13.2">
      <c r="A2" s="468" t="s">
        <v>31</v>
      </c>
      <c r="B2" s="503">
        <v>44377</v>
      </c>
    </row>
    <row r="3" spans="1:8">
      <c r="A3" s="469" t="s">
        <v>543</v>
      </c>
    </row>
    <row r="5" spans="1:8" ht="15" customHeight="1">
      <c r="A5" s="712" t="s">
        <v>544</v>
      </c>
      <c r="B5" s="713"/>
      <c r="C5" s="718" t="s">
        <v>545</v>
      </c>
      <c r="D5" s="719"/>
      <c r="E5" s="719"/>
      <c r="F5" s="719"/>
      <c r="G5" s="719"/>
      <c r="H5" s="720"/>
    </row>
    <row r="6" spans="1:8">
      <c r="A6" s="714"/>
      <c r="B6" s="715"/>
      <c r="C6" s="721"/>
      <c r="D6" s="722"/>
      <c r="E6" s="722"/>
      <c r="F6" s="722"/>
      <c r="G6" s="722"/>
      <c r="H6" s="723"/>
    </row>
    <row r="7" spans="1:8">
      <c r="A7" s="716"/>
      <c r="B7" s="717"/>
      <c r="C7" s="500" t="s">
        <v>546</v>
      </c>
      <c r="D7" s="500" t="s">
        <v>547</v>
      </c>
      <c r="E7" s="500" t="s">
        <v>548</v>
      </c>
      <c r="F7" s="500" t="s">
        <v>549</v>
      </c>
      <c r="G7" s="500" t="s">
        <v>550</v>
      </c>
      <c r="H7" s="500" t="s">
        <v>108</v>
      </c>
    </row>
    <row r="8" spans="1:8">
      <c r="A8" s="471">
        <v>1</v>
      </c>
      <c r="B8" s="470" t="s">
        <v>95</v>
      </c>
      <c r="C8" s="644">
        <v>239223209</v>
      </c>
      <c r="D8" s="644">
        <v>68168756.126199901</v>
      </c>
      <c r="E8" s="644">
        <v>51444801.210000001</v>
      </c>
      <c r="F8" s="644">
        <v>18123794.02</v>
      </c>
      <c r="G8" s="644"/>
      <c r="H8" s="644">
        <f>SUM(C8:G8)</f>
        <v>376960560.35619986</v>
      </c>
    </row>
    <row r="9" spans="1:8">
      <c r="A9" s="471">
        <v>2</v>
      </c>
      <c r="B9" s="470" t="s">
        <v>96</v>
      </c>
      <c r="C9" s="644"/>
      <c r="D9" s="644"/>
      <c r="E9" s="644"/>
      <c r="F9" s="644"/>
      <c r="G9" s="644"/>
      <c r="H9" s="644">
        <f t="shared" ref="H9:H21" si="0">SUM(C9:G9)</f>
        <v>0</v>
      </c>
    </row>
    <row r="10" spans="1:8">
      <c r="A10" s="471">
        <v>3</v>
      </c>
      <c r="B10" s="470" t="s">
        <v>268</v>
      </c>
      <c r="C10" s="644"/>
      <c r="D10" s="644"/>
      <c r="E10" s="644"/>
      <c r="F10" s="644"/>
      <c r="G10" s="644"/>
      <c r="H10" s="644">
        <f t="shared" si="0"/>
        <v>0</v>
      </c>
    </row>
    <row r="11" spans="1:8">
      <c r="A11" s="471">
        <v>4</v>
      </c>
      <c r="B11" s="470" t="s">
        <v>97</v>
      </c>
      <c r="C11" s="644"/>
      <c r="D11" s="644"/>
      <c r="E11" s="644"/>
      <c r="F11" s="644"/>
      <c r="G11" s="644"/>
      <c r="H11" s="644">
        <f t="shared" si="0"/>
        <v>0</v>
      </c>
    </row>
    <row r="12" spans="1:8">
      <c r="A12" s="471">
        <v>5</v>
      </c>
      <c r="B12" s="470" t="s">
        <v>98</v>
      </c>
      <c r="C12" s="644"/>
      <c r="D12" s="644"/>
      <c r="E12" s="644"/>
      <c r="F12" s="644"/>
      <c r="G12" s="644"/>
      <c r="H12" s="644">
        <f t="shared" si="0"/>
        <v>0</v>
      </c>
    </row>
    <row r="13" spans="1:8">
      <c r="A13" s="471">
        <v>6</v>
      </c>
      <c r="B13" s="470" t="s">
        <v>99</v>
      </c>
      <c r="C13" s="644"/>
      <c r="D13" s="644">
        <v>52176923.559999995</v>
      </c>
      <c r="E13" s="644"/>
      <c r="F13" s="644"/>
      <c r="G13" s="644"/>
      <c r="H13" s="644">
        <f t="shared" si="0"/>
        <v>52176923.559999995</v>
      </c>
    </row>
    <row r="14" spans="1:8">
      <c r="A14" s="471">
        <v>7</v>
      </c>
      <c r="B14" s="470" t="s">
        <v>100</v>
      </c>
      <c r="C14" s="644">
        <v>0</v>
      </c>
      <c r="D14" s="644">
        <v>239434744.40509999</v>
      </c>
      <c r="E14" s="644">
        <v>318664853.35799998</v>
      </c>
      <c r="F14" s="644">
        <v>177769759.75870001</v>
      </c>
      <c r="G14" s="644">
        <v>8483546.1852000002</v>
      </c>
      <c r="H14" s="644">
        <f t="shared" si="0"/>
        <v>744352903.7069999</v>
      </c>
    </row>
    <row r="15" spans="1:8">
      <c r="A15" s="471">
        <v>8</v>
      </c>
      <c r="B15" s="470" t="s">
        <v>101</v>
      </c>
      <c r="C15" s="644">
        <v>25361.189900000001</v>
      </c>
      <c r="D15" s="644">
        <v>48433328.881300002</v>
      </c>
      <c r="E15" s="644">
        <v>273267559.92610002</v>
      </c>
      <c r="F15" s="644">
        <v>107184422.4614</v>
      </c>
      <c r="G15" s="644">
        <v>659004.76780000003</v>
      </c>
      <c r="H15" s="644">
        <f t="shared" si="0"/>
        <v>429569677.22650003</v>
      </c>
    </row>
    <row r="16" spans="1:8">
      <c r="A16" s="471">
        <v>9</v>
      </c>
      <c r="B16" s="470" t="s">
        <v>102</v>
      </c>
      <c r="C16" s="644">
        <v>0</v>
      </c>
      <c r="D16" s="644">
        <v>8111202.3881000001</v>
      </c>
      <c r="E16" s="644">
        <v>79549300.409700006</v>
      </c>
      <c r="F16" s="644">
        <v>185286458.49020001</v>
      </c>
      <c r="G16" s="644">
        <v>0</v>
      </c>
      <c r="H16" s="644">
        <f t="shared" si="0"/>
        <v>272946961.28799999</v>
      </c>
    </row>
    <row r="17" spans="1:8">
      <c r="A17" s="471">
        <v>10</v>
      </c>
      <c r="B17" s="504" t="s">
        <v>562</v>
      </c>
      <c r="C17" s="644">
        <v>515.00739999999996</v>
      </c>
      <c r="D17" s="644">
        <v>1709003.6231</v>
      </c>
      <c r="E17" s="644">
        <v>1381411.4110000001</v>
      </c>
      <c r="F17" s="644">
        <v>421170.54690000002</v>
      </c>
      <c r="G17" s="644">
        <v>8536458.7400000002</v>
      </c>
      <c r="H17" s="644">
        <f t="shared" si="0"/>
        <v>12048559.328400001</v>
      </c>
    </row>
    <row r="18" spans="1:8">
      <c r="A18" s="471">
        <v>11</v>
      </c>
      <c r="B18" s="470" t="s">
        <v>104</v>
      </c>
      <c r="C18" s="644"/>
      <c r="D18" s="644"/>
      <c r="E18" s="644"/>
      <c r="F18" s="644"/>
      <c r="G18" s="644"/>
      <c r="H18" s="644">
        <f t="shared" si="0"/>
        <v>0</v>
      </c>
    </row>
    <row r="19" spans="1:8">
      <c r="A19" s="471">
        <v>12</v>
      </c>
      <c r="B19" s="470" t="s">
        <v>105</v>
      </c>
      <c r="C19" s="644"/>
      <c r="D19" s="644"/>
      <c r="E19" s="644"/>
      <c r="F19" s="644"/>
      <c r="G19" s="644"/>
      <c r="H19" s="644">
        <f t="shared" si="0"/>
        <v>0</v>
      </c>
    </row>
    <row r="20" spans="1:8">
      <c r="A20" s="471">
        <v>13</v>
      </c>
      <c r="B20" s="470" t="s">
        <v>246</v>
      </c>
      <c r="C20" s="644"/>
      <c r="D20" s="644"/>
      <c r="E20" s="644"/>
      <c r="F20" s="644"/>
      <c r="G20" s="644"/>
      <c r="H20" s="644">
        <f t="shared" si="0"/>
        <v>0</v>
      </c>
    </row>
    <row r="21" spans="1:8">
      <c r="A21" s="471">
        <v>14</v>
      </c>
      <c r="B21" s="470" t="s">
        <v>107</v>
      </c>
      <c r="C21" s="644"/>
      <c r="D21" s="644">
        <v>104225138.38469997</v>
      </c>
      <c r="E21" s="644">
        <v>35579159.75</v>
      </c>
      <c r="F21" s="644">
        <v>116210.2243</v>
      </c>
      <c r="G21" s="644">
        <v>66863827.684</v>
      </c>
      <c r="H21" s="644">
        <f t="shared" si="0"/>
        <v>206784336.04299998</v>
      </c>
    </row>
    <row r="22" spans="1:8">
      <c r="A22" s="472">
        <v>15</v>
      </c>
      <c r="B22" s="478" t="s">
        <v>108</v>
      </c>
      <c r="C22" s="644">
        <f>SUM(C18:C21)+SUM(C8:C16)</f>
        <v>239248570.18990001</v>
      </c>
      <c r="D22" s="644">
        <f t="shared" ref="D22:G22" si="1">SUM(D18:D21)+SUM(D8:D16)</f>
        <v>520550093.74539983</v>
      </c>
      <c r="E22" s="644">
        <f t="shared" si="1"/>
        <v>758505674.65380001</v>
      </c>
      <c r="F22" s="644">
        <f t="shared" si="1"/>
        <v>488480644.9546001</v>
      </c>
      <c r="G22" s="644">
        <f t="shared" si="1"/>
        <v>76006378.636999995</v>
      </c>
      <c r="H22" s="644">
        <f>SUM(H18:H21)+SUM(H8:H16)</f>
        <v>2082791362.1806996</v>
      </c>
    </row>
    <row r="26" spans="1:8" ht="24">
      <c r="B26" s="505" t="s">
        <v>691</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85" zoomScaleNormal="85" workbookViewId="0">
      <selection activeCell="H14" sqref="H14"/>
    </sheetView>
  </sheetViews>
  <sheetFormatPr defaultColWidth="9.109375" defaultRowHeight="12"/>
  <cols>
    <col min="1" max="1" width="11.88671875" style="506" bestFit="1" customWidth="1"/>
    <col min="2" max="2" width="114.6640625" style="476" customWidth="1"/>
    <col min="3" max="3" width="22.44140625" style="476" customWidth="1"/>
    <col min="4" max="4" width="23.5546875" style="476" customWidth="1"/>
    <col min="5" max="6" width="22.109375" style="476" customWidth="1"/>
    <col min="7" max="8" width="22.109375" style="657" customWidth="1"/>
    <col min="9" max="9" width="41.44140625" style="476" customWidth="1"/>
    <col min="10" max="16384" width="9.109375" style="476"/>
  </cols>
  <sheetData>
    <row r="1" spans="1:9">
      <c r="A1" s="467" t="s">
        <v>30</v>
      </c>
      <c r="B1" s="476" t="s">
        <v>710</v>
      </c>
    </row>
    <row r="2" spans="1:9" ht="13.2">
      <c r="A2" s="468" t="s">
        <v>31</v>
      </c>
      <c r="B2" s="503">
        <v>44377</v>
      </c>
    </row>
    <row r="3" spans="1:9">
      <c r="A3" s="469" t="s">
        <v>551</v>
      </c>
    </row>
    <row r="4" spans="1:9">
      <c r="C4" s="507" t="s">
        <v>0</v>
      </c>
      <c r="D4" s="507" t="s">
        <v>1</v>
      </c>
      <c r="E4" s="507" t="s">
        <v>2</v>
      </c>
      <c r="F4" s="507" t="s">
        <v>3</v>
      </c>
      <c r="G4" s="658" t="s">
        <v>4</v>
      </c>
      <c r="H4" s="658" t="s">
        <v>5</v>
      </c>
      <c r="I4" s="507" t="s">
        <v>8</v>
      </c>
    </row>
    <row r="5" spans="1:9" ht="44.25" customHeight="1">
      <c r="A5" s="712" t="s">
        <v>552</v>
      </c>
      <c r="B5" s="713"/>
      <c r="C5" s="726" t="s">
        <v>553</v>
      </c>
      <c r="D5" s="726"/>
      <c r="E5" s="726" t="s">
        <v>554</v>
      </c>
      <c r="F5" s="726" t="s">
        <v>555</v>
      </c>
      <c r="G5" s="724" t="s">
        <v>556</v>
      </c>
      <c r="H5" s="724" t="s">
        <v>557</v>
      </c>
      <c r="I5" s="508" t="s">
        <v>558</v>
      </c>
    </row>
    <row r="6" spans="1:9" ht="60" customHeight="1">
      <c r="A6" s="716"/>
      <c r="B6" s="717"/>
      <c r="C6" s="496" t="s">
        <v>559</v>
      </c>
      <c r="D6" s="496" t="s">
        <v>560</v>
      </c>
      <c r="E6" s="726"/>
      <c r="F6" s="726"/>
      <c r="G6" s="725"/>
      <c r="H6" s="725"/>
      <c r="I6" s="508" t="s">
        <v>561</v>
      </c>
    </row>
    <row r="7" spans="1:9">
      <c r="A7" s="474">
        <v>1</v>
      </c>
      <c r="B7" s="470" t="s">
        <v>95</v>
      </c>
      <c r="C7" s="645"/>
      <c r="D7" s="645">
        <v>376960560.65899998</v>
      </c>
      <c r="E7" s="646"/>
      <c r="F7" s="646"/>
      <c r="G7" s="659"/>
      <c r="H7" s="649"/>
      <c r="I7" s="647">
        <f t="shared" ref="I7:I23" si="0">C7+D7-E7-F7-G7</f>
        <v>376960560.65899998</v>
      </c>
    </row>
    <row r="8" spans="1:9">
      <c r="A8" s="474">
        <v>2</v>
      </c>
      <c r="B8" s="470" t="s">
        <v>96</v>
      </c>
      <c r="C8" s="645"/>
      <c r="D8" s="645"/>
      <c r="E8" s="646"/>
      <c r="F8" s="646"/>
      <c r="G8" s="659"/>
      <c r="H8" s="649"/>
      <c r="I8" s="647">
        <f t="shared" si="0"/>
        <v>0</v>
      </c>
    </row>
    <row r="9" spans="1:9">
      <c r="A9" s="474">
        <v>3</v>
      </c>
      <c r="B9" s="470" t="s">
        <v>268</v>
      </c>
      <c r="C9" s="645"/>
      <c r="D9" s="645"/>
      <c r="E9" s="646"/>
      <c r="F9" s="646"/>
      <c r="G9" s="659"/>
      <c r="H9" s="649"/>
      <c r="I9" s="647">
        <f t="shared" si="0"/>
        <v>0</v>
      </c>
    </row>
    <row r="10" spans="1:9">
      <c r="A10" s="474">
        <v>4</v>
      </c>
      <c r="B10" s="470" t="s">
        <v>97</v>
      </c>
      <c r="C10" s="645"/>
      <c r="D10" s="645"/>
      <c r="E10" s="646"/>
      <c r="F10" s="646"/>
      <c r="G10" s="659"/>
      <c r="H10" s="649"/>
      <c r="I10" s="647">
        <f t="shared" si="0"/>
        <v>0</v>
      </c>
    </row>
    <row r="11" spans="1:9">
      <c r="A11" s="474">
        <v>5</v>
      </c>
      <c r="B11" s="470" t="s">
        <v>98</v>
      </c>
      <c r="C11" s="645"/>
      <c r="D11" s="645"/>
      <c r="E11" s="646"/>
      <c r="F11" s="646"/>
      <c r="G11" s="659"/>
      <c r="H11" s="649"/>
      <c r="I11" s="647">
        <f t="shared" si="0"/>
        <v>0</v>
      </c>
    </row>
    <row r="12" spans="1:9">
      <c r="A12" s="474">
        <v>6</v>
      </c>
      <c r="B12" s="470" t="s">
        <v>99</v>
      </c>
      <c r="C12" s="645"/>
      <c r="D12" s="645">
        <v>52176924.340999998</v>
      </c>
      <c r="E12" s="646"/>
      <c r="F12" s="646"/>
      <c r="G12" s="659"/>
      <c r="H12" s="649"/>
      <c r="I12" s="647">
        <f t="shared" si="0"/>
        <v>52176924.340999998</v>
      </c>
    </row>
    <row r="13" spans="1:9">
      <c r="A13" s="474">
        <v>7</v>
      </c>
      <c r="B13" s="470" t="s">
        <v>100</v>
      </c>
      <c r="C13" s="645">
        <v>59286184.6589</v>
      </c>
      <c r="D13" s="645">
        <v>719069034.42390001</v>
      </c>
      <c r="E13" s="646">
        <v>34002315.377599999</v>
      </c>
      <c r="F13" s="646">
        <v>12162910.917199999</v>
      </c>
      <c r="G13" s="659">
        <v>0</v>
      </c>
      <c r="H13" s="649">
        <v>5110.54</v>
      </c>
      <c r="I13" s="647">
        <f t="shared" si="0"/>
        <v>732189992.78800011</v>
      </c>
    </row>
    <row r="14" spans="1:9">
      <c r="A14" s="474">
        <v>8</v>
      </c>
      <c r="B14" s="470" t="s">
        <v>101</v>
      </c>
      <c r="C14" s="645">
        <v>42488150.969499998</v>
      </c>
      <c r="D14" s="645">
        <v>419194223.02249998</v>
      </c>
      <c r="E14" s="646">
        <v>32112696.3235</v>
      </c>
      <c r="F14" s="646">
        <v>7606607.4346000003</v>
      </c>
      <c r="G14" s="659">
        <v>0</v>
      </c>
      <c r="H14" s="649">
        <f>1088915.91+34621.07</f>
        <v>1123536.98</v>
      </c>
      <c r="I14" s="647">
        <f t="shared" si="0"/>
        <v>421963070.23390001</v>
      </c>
    </row>
    <row r="15" spans="1:9">
      <c r="A15" s="474">
        <v>9</v>
      </c>
      <c r="B15" s="470" t="s">
        <v>102</v>
      </c>
      <c r="C15" s="645">
        <v>10568064.242799999</v>
      </c>
      <c r="D15" s="645">
        <v>267796305.31659999</v>
      </c>
      <c r="E15" s="646">
        <v>5417408.2750000004</v>
      </c>
      <c r="F15" s="646">
        <v>4803858.3311999999</v>
      </c>
      <c r="G15" s="659">
        <v>0</v>
      </c>
      <c r="H15" s="649">
        <v>0</v>
      </c>
      <c r="I15" s="647">
        <f t="shared" si="0"/>
        <v>268143102.95320004</v>
      </c>
    </row>
    <row r="16" spans="1:9">
      <c r="A16" s="474">
        <v>10</v>
      </c>
      <c r="B16" s="504" t="s">
        <v>562</v>
      </c>
      <c r="C16" s="645">
        <v>52047660.240400001</v>
      </c>
      <c r="D16" s="645">
        <v>12150.82</v>
      </c>
      <c r="E16" s="646">
        <v>40011251.732000001</v>
      </c>
      <c r="F16" s="646">
        <v>0</v>
      </c>
      <c r="G16" s="659">
        <v>0</v>
      </c>
      <c r="H16" s="649">
        <v>34621.07</v>
      </c>
      <c r="I16" s="647">
        <f t="shared" si="0"/>
        <v>12048559.328400001</v>
      </c>
    </row>
    <row r="17" spans="1:9">
      <c r="A17" s="474">
        <v>11</v>
      </c>
      <c r="B17" s="470" t="s">
        <v>104</v>
      </c>
      <c r="C17" s="645"/>
      <c r="D17" s="645"/>
      <c r="E17" s="646"/>
      <c r="F17" s="646"/>
      <c r="G17" s="659"/>
      <c r="H17" s="649"/>
      <c r="I17" s="647">
        <f t="shared" si="0"/>
        <v>0</v>
      </c>
    </row>
    <row r="18" spans="1:9">
      <c r="A18" s="474">
        <v>12</v>
      </c>
      <c r="B18" s="470" t="s">
        <v>105</v>
      </c>
      <c r="C18" s="645"/>
      <c r="D18" s="645"/>
      <c r="E18" s="646"/>
      <c r="F18" s="646"/>
      <c r="G18" s="659"/>
      <c r="H18" s="649"/>
      <c r="I18" s="647">
        <f t="shared" si="0"/>
        <v>0</v>
      </c>
    </row>
    <row r="19" spans="1:9">
      <c r="A19" s="474">
        <v>13</v>
      </c>
      <c r="B19" s="470" t="s">
        <v>246</v>
      </c>
      <c r="C19" s="645"/>
      <c r="D19" s="645"/>
      <c r="E19" s="646"/>
      <c r="F19" s="646"/>
      <c r="G19" s="659"/>
      <c r="H19" s="649"/>
      <c r="I19" s="647">
        <f t="shared" si="0"/>
        <v>0</v>
      </c>
    </row>
    <row r="20" spans="1:9">
      <c r="A20" s="474">
        <v>14</v>
      </c>
      <c r="B20" s="470" t="s">
        <v>107</v>
      </c>
      <c r="C20" s="645">
        <v>30916006.810000002</v>
      </c>
      <c r="D20" s="645">
        <v>206330806.19000003</v>
      </c>
      <c r="E20" s="646">
        <v>11379414.297</v>
      </c>
      <c r="F20" s="646">
        <v>1046292.5072000001</v>
      </c>
      <c r="G20" s="659"/>
      <c r="H20" s="660">
        <v>620953.65</v>
      </c>
      <c r="I20" s="647">
        <f t="shared" si="0"/>
        <v>224821106.19580004</v>
      </c>
    </row>
    <row r="21" spans="1:9" s="509" customFormat="1">
      <c r="A21" s="475">
        <v>15</v>
      </c>
      <c r="B21" s="478" t="s">
        <v>108</v>
      </c>
      <c r="C21" s="648">
        <f>SUM(C7:C15)+SUM(C17:C20)</f>
        <v>143258406.6812</v>
      </c>
      <c r="D21" s="648">
        <f t="shared" ref="D21:H21" si="1">SUM(D7:D15)+SUM(D17:D20)</f>
        <v>2041527853.9530003</v>
      </c>
      <c r="E21" s="648">
        <f t="shared" si="1"/>
        <v>82911834.273100004</v>
      </c>
      <c r="F21" s="648">
        <f t="shared" si="1"/>
        <v>25619669.190199997</v>
      </c>
      <c r="G21" s="644">
        <v>16526844</v>
      </c>
      <c r="H21" s="644">
        <f t="shared" si="1"/>
        <v>1749601.17</v>
      </c>
      <c r="I21" s="647">
        <f t="shared" si="0"/>
        <v>2059727913.1709001</v>
      </c>
    </row>
    <row r="22" spans="1:9">
      <c r="A22" s="510">
        <v>16</v>
      </c>
      <c r="B22" s="511" t="s">
        <v>563</v>
      </c>
      <c r="C22" s="645">
        <v>112342399.87119998</v>
      </c>
      <c r="D22" s="645">
        <v>1406059562.763</v>
      </c>
      <c r="E22" s="646">
        <v>71532419.976099998</v>
      </c>
      <c r="F22" s="646">
        <v>24573376.682999998</v>
      </c>
      <c r="G22" s="659">
        <v>16526844</v>
      </c>
      <c r="H22" s="649">
        <v>1128647.52</v>
      </c>
      <c r="I22" s="647">
        <f t="shared" si="0"/>
        <v>1405769321.9751</v>
      </c>
    </row>
    <row r="23" spans="1:9">
      <c r="A23" s="510">
        <v>17</v>
      </c>
      <c r="B23" s="511" t="s">
        <v>564</v>
      </c>
      <c r="C23" s="645"/>
      <c r="D23" s="649">
        <f>165379584+2758078.86+955090.48</f>
        <v>169092753.34</v>
      </c>
      <c r="E23" s="646"/>
      <c r="F23" s="646">
        <v>672000</v>
      </c>
      <c r="G23" s="659"/>
      <c r="H23" s="649"/>
      <c r="I23" s="647">
        <f t="shared" si="0"/>
        <v>168420753.34</v>
      </c>
    </row>
    <row r="26" spans="1:9" ht="24">
      <c r="B26" s="505" t="s">
        <v>691</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C7" zoomScale="85" zoomScaleNormal="85" workbookViewId="0">
      <selection activeCell="H34" sqref="H34"/>
    </sheetView>
  </sheetViews>
  <sheetFormatPr defaultColWidth="9.109375" defaultRowHeight="12"/>
  <cols>
    <col min="1" max="1" width="11" style="476" bestFit="1" customWidth="1"/>
    <col min="2" max="2" width="93.44140625" style="476" customWidth="1"/>
    <col min="3" max="8" width="22" style="476" customWidth="1"/>
    <col min="9" max="9" width="42.33203125" style="476" bestFit="1" customWidth="1"/>
    <col min="10" max="16384" width="9.109375" style="476"/>
  </cols>
  <sheetData>
    <row r="1" spans="1:9">
      <c r="A1" s="467" t="s">
        <v>30</v>
      </c>
      <c r="B1" s="476" t="s">
        <v>710</v>
      </c>
    </row>
    <row r="2" spans="1:9" ht="13.2">
      <c r="A2" s="468" t="s">
        <v>31</v>
      </c>
      <c r="B2" s="503">
        <v>44377</v>
      </c>
    </row>
    <row r="3" spans="1:9">
      <c r="A3" s="469" t="s">
        <v>565</v>
      </c>
    </row>
    <row r="4" spans="1:9">
      <c r="C4" s="507" t="s">
        <v>0</v>
      </c>
      <c r="D4" s="507" t="s">
        <v>1</v>
      </c>
      <c r="E4" s="507" t="s">
        <v>2</v>
      </c>
      <c r="F4" s="507" t="s">
        <v>3</v>
      </c>
      <c r="G4" s="507" t="s">
        <v>4</v>
      </c>
      <c r="H4" s="507" t="s">
        <v>5</v>
      </c>
      <c r="I4" s="507" t="s">
        <v>8</v>
      </c>
    </row>
    <row r="5" spans="1:9" ht="46.5" customHeight="1">
      <c r="A5" s="712" t="s">
        <v>706</v>
      </c>
      <c r="B5" s="713"/>
      <c r="C5" s="726" t="s">
        <v>553</v>
      </c>
      <c r="D5" s="726"/>
      <c r="E5" s="726" t="s">
        <v>554</v>
      </c>
      <c r="F5" s="726" t="s">
        <v>555</v>
      </c>
      <c r="G5" s="727" t="s">
        <v>556</v>
      </c>
      <c r="H5" s="727" t="s">
        <v>557</v>
      </c>
      <c r="I5" s="508" t="s">
        <v>558</v>
      </c>
    </row>
    <row r="6" spans="1:9" ht="75" customHeight="1">
      <c r="A6" s="716"/>
      <c r="B6" s="717"/>
      <c r="C6" s="496" t="s">
        <v>559</v>
      </c>
      <c r="D6" s="496" t="s">
        <v>560</v>
      </c>
      <c r="E6" s="726"/>
      <c r="F6" s="726"/>
      <c r="G6" s="728"/>
      <c r="H6" s="728"/>
      <c r="I6" s="508" t="s">
        <v>561</v>
      </c>
    </row>
    <row r="7" spans="1:9">
      <c r="A7" s="473">
        <v>1</v>
      </c>
      <c r="B7" s="477" t="s">
        <v>696</v>
      </c>
      <c r="C7" s="649">
        <v>210933.73</v>
      </c>
      <c r="D7" s="649">
        <f>4182166.9776+376960560.3539</f>
        <v>381142727.33149999</v>
      </c>
      <c r="E7" s="649">
        <v>102320.4621</v>
      </c>
      <c r="F7" s="649">
        <v>79169.524400000009</v>
      </c>
      <c r="G7" s="649"/>
      <c r="H7" s="649">
        <v>0</v>
      </c>
      <c r="I7" s="647">
        <f t="shared" ref="I7:I34" si="0">C7+D7-E7-F7-G7</f>
        <v>381172171.07499999</v>
      </c>
    </row>
    <row r="8" spans="1:9">
      <c r="A8" s="473">
        <v>2</v>
      </c>
      <c r="B8" s="477" t="s">
        <v>566</v>
      </c>
      <c r="C8" s="649">
        <v>670138.59369999985</v>
      </c>
      <c r="D8" s="649">
        <f>47506330.1048+52176924.6461003</f>
        <v>99683254.750900298</v>
      </c>
      <c r="E8" s="649">
        <v>315870.24600000004</v>
      </c>
      <c r="F8" s="649">
        <v>914643.50020000036</v>
      </c>
      <c r="G8" s="649"/>
      <c r="H8" s="649">
        <v>0</v>
      </c>
      <c r="I8" s="647">
        <f t="shared" si="0"/>
        <v>99122879.598400295</v>
      </c>
    </row>
    <row r="9" spans="1:9">
      <c r="A9" s="473">
        <v>3</v>
      </c>
      <c r="B9" s="477" t="s">
        <v>567</v>
      </c>
      <c r="C9" s="649">
        <v>0</v>
      </c>
      <c r="D9" s="649">
        <v>0</v>
      </c>
      <c r="E9" s="649">
        <v>0</v>
      </c>
      <c r="F9" s="649">
        <v>0</v>
      </c>
      <c r="G9" s="649"/>
      <c r="H9" s="649">
        <v>0</v>
      </c>
      <c r="I9" s="647">
        <f t="shared" si="0"/>
        <v>0</v>
      </c>
    </row>
    <row r="10" spans="1:9">
      <c r="A10" s="473">
        <v>4</v>
      </c>
      <c r="B10" s="477" t="s">
        <v>697</v>
      </c>
      <c r="C10" s="649">
        <v>16992385.272700001</v>
      </c>
      <c r="D10" s="649">
        <v>12584981.3125</v>
      </c>
      <c r="E10" s="649">
        <v>11247705.9036</v>
      </c>
      <c r="F10" s="649">
        <v>250983.03109999999</v>
      </c>
      <c r="G10" s="649"/>
      <c r="H10" s="649">
        <v>0</v>
      </c>
      <c r="I10" s="647">
        <f t="shared" si="0"/>
        <v>18078677.6505</v>
      </c>
    </row>
    <row r="11" spans="1:9">
      <c r="A11" s="473">
        <v>5</v>
      </c>
      <c r="B11" s="477" t="s">
        <v>568</v>
      </c>
      <c r="C11" s="649">
        <v>261244.32130000001</v>
      </c>
      <c r="D11" s="649">
        <v>84878868.180099994</v>
      </c>
      <c r="E11" s="649">
        <v>2142639.6269</v>
      </c>
      <c r="F11" s="649">
        <v>1191188.2131000001</v>
      </c>
      <c r="G11" s="649"/>
      <c r="H11" s="649">
        <v>0</v>
      </c>
      <c r="I11" s="647">
        <f t="shared" si="0"/>
        <v>81806284.66139999</v>
      </c>
    </row>
    <row r="12" spans="1:9">
      <c r="A12" s="473">
        <v>6</v>
      </c>
      <c r="B12" s="477" t="s">
        <v>569</v>
      </c>
      <c r="C12" s="649">
        <v>331694.67989999999</v>
      </c>
      <c r="D12" s="649">
        <v>61656900.427500002</v>
      </c>
      <c r="E12" s="649">
        <v>2882590.5511000003</v>
      </c>
      <c r="F12" s="649">
        <v>668598.02650000004</v>
      </c>
      <c r="G12" s="649"/>
      <c r="H12" s="649">
        <v>0</v>
      </c>
      <c r="I12" s="647">
        <f t="shared" si="0"/>
        <v>58437406.529799998</v>
      </c>
    </row>
    <row r="13" spans="1:9">
      <c r="A13" s="473">
        <v>7</v>
      </c>
      <c r="B13" s="477" t="s">
        <v>570</v>
      </c>
      <c r="C13" s="649">
        <v>40499.980000000003</v>
      </c>
      <c r="D13" s="649">
        <v>33572918.123000011</v>
      </c>
      <c r="E13" s="649">
        <v>36084.92</v>
      </c>
      <c r="F13" s="649">
        <v>666618.98520000011</v>
      </c>
      <c r="G13" s="649"/>
      <c r="H13" s="649">
        <v>0</v>
      </c>
      <c r="I13" s="647">
        <f t="shared" si="0"/>
        <v>32910714.197800007</v>
      </c>
    </row>
    <row r="14" spans="1:9">
      <c r="A14" s="473">
        <v>8</v>
      </c>
      <c r="B14" s="477" t="s">
        <v>571</v>
      </c>
      <c r="C14" s="649">
        <v>2468468.7694999999</v>
      </c>
      <c r="D14" s="649">
        <v>133802547.87580004</v>
      </c>
      <c r="E14" s="649">
        <v>1365475.4624819998</v>
      </c>
      <c r="F14" s="649">
        <v>2550366.1795000006</v>
      </c>
      <c r="G14" s="649"/>
      <c r="H14" s="649">
        <v>0</v>
      </c>
      <c r="I14" s="647">
        <f t="shared" si="0"/>
        <v>132355175.00331803</v>
      </c>
    </row>
    <row r="15" spans="1:9">
      <c r="A15" s="473">
        <v>9</v>
      </c>
      <c r="B15" s="477" t="s">
        <v>572</v>
      </c>
      <c r="C15" s="649">
        <v>5525030.2137000002</v>
      </c>
      <c r="D15" s="649">
        <v>57807346.642199986</v>
      </c>
      <c r="E15" s="649">
        <v>5818521.142</v>
      </c>
      <c r="F15" s="649">
        <v>418137.66849999997</v>
      </c>
      <c r="G15" s="649"/>
      <c r="H15" s="649">
        <v>0</v>
      </c>
      <c r="I15" s="647">
        <f t="shared" si="0"/>
        <v>57095718.045399994</v>
      </c>
    </row>
    <row r="16" spans="1:9">
      <c r="A16" s="473">
        <v>10</v>
      </c>
      <c r="B16" s="477" t="s">
        <v>573</v>
      </c>
      <c r="C16" s="649">
        <v>58253.961299999995</v>
      </c>
      <c r="D16" s="649">
        <v>3103203.9021000001</v>
      </c>
      <c r="E16" s="649">
        <v>27300.303599999999</v>
      </c>
      <c r="F16" s="649">
        <v>60909.977800000001</v>
      </c>
      <c r="G16" s="649"/>
      <c r="H16" s="649">
        <v>0</v>
      </c>
      <c r="I16" s="647">
        <f t="shared" si="0"/>
        <v>3073247.5819999999</v>
      </c>
    </row>
    <row r="17" spans="1:10">
      <c r="A17" s="473">
        <v>11</v>
      </c>
      <c r="B17" s="477" t="s">
        <v>574</v>
      </c>
      <c r="C17" s="649">
        <v>101980.2972</v>
      </c>
      <c r="D17" s="649">
        <v>744894.96300000011</v>
      </c>
      <c r="E17" s="649">
        <v>48848.322400000005</v>
      </c>
      <c r="F17" s="649">
        <v>14506.2343</v>
      </c>
      <c r="G17" s="649"/>
      <c r="H17" s="649">
        <v>0</v>
      </c>
      <c r="I17" s="647">
        <f t="shared" si="0"/>
        <v>783520.70350000018</v>
      </c>
    </row>
    <row r="18" spans="1:10">
      <c r="A18" s="473">
        <v>12</v>
      </c>
      <c r="B18" s="477" t="s">
        <v>575</v>
      </c>
      <c r="C18" s="649">
        <v>647544.06999999995</v>
      </c>
      <c r="D18" s="649">
        <v>63367721.000799991</v>
      </c>
      <c r="E18" s="649">
        <v>284041.9841</v>
      </c>
      <c r="F18" s="649">
        <v>1211577.7560000005</v>
      </c>
      <c r="G18" s="649"/>
      <c r="H18" s="649">
        <v>0</v>
      </c>
      <c r="I18" s="647">
        <f t="shared" si="0"/>
        <v>62519645.330699995</v>
      </c>
    </row>
    <row r="19" spans="1:10">
      <c r="A19" s="473">
        <v>13</v>
      </c>
      <c r="B19" s="477" t="s">
        <v>576</v>
      </c>
      <c r="C19" s="649">
        <v>2213.41</v>
      </c>
      <c r="D19" s="649">
        <v>7613247.7584000006</v>
      </c>
      <c r="E19" s="649">
        <v>1372.17</v>
      </c>
      <c r="F19" s="649">
        <v>150656.09879999998</v>
      </c>
      <c r="G19" s="649"/>
      <c r="H19" s="649">
        <v>0</v>
      </c>
      <c r="I19" s="647">
        <f t="shared" si="0"/>
        <v>7463432.8996000011</v>
      </c>
    </row>
    <row r="20" spans="1:10">
      <c r="A20" s="473">
        <v>14</v>
      </c>
      <c r="B20" s="477" t="s">
        <v>577</v>
      </c>
      <c r="C20" s="649">
        <v>14776813.697400002</v>
      </c>
      <c r="D20" s="649">
        <v>38720746.063900001</v>
      </c>
      <c r="E20" s="649">
        <v>5367487.8416000009</v>
      </c>
      <c r="F20" s="649">
        <v>567077.68329999992</v>
      </c>
      <c r="G20" s="649"/>
      <c r="H20" s="649">
        <v>0</v>
      </c>
      <c r="I20" s="647">
        <f t="shared" si="0"/>
        <v>47562994.236400001</v>
      </c>
    </row>
    <row r="21" spans="1:10">
      <c r="A21" s="473">
        <v>15</v>
      </c>
      <c r="B21" s="477" t="s">
        <v>578</v>
      </c>
      <c r="C21" s="649">
        <v>636703.67570000002</v>
      </c>
      <c r="D21" s="649">
        <v>10420901.975599999</v>
      </c>
      <c r="E21" s="649">
        <v>357673.38199999998</v>
      </c>
      <c r="F21" s="649">
        <v>195269.86900000004</v>
      </c>
      <c r="G21" s="649"/>
      <c r="H21" s="649">
        <v>0</v>
      </c>
      <c r="I21" s="647">
        <f t="shared" si="0"/>
        <v>10504662.400299998</v>
      </c>
    </row>
    <row r="22" spans="1:10">
      <c r="A22" s="473">
        <v>16</v>
      </c>
      <c r="B22" s="477" t="s">
        <v>579</v>
      </c>
      <c r="C22" s="649">
        <v>198432.05000000002</v>
      </c>
      <c r="D22" s="649">
        <v>26862938.7872</v>
      </c>
      <c r="E22" s="649">
        <v>88678.10159999998</v>
      </c>
      <c r="F22" s="649">
        <v>528616.6272000001</v>
      </c>
      <c r="G22" s="649"/>
      <c r="H22" s="649">
        <v>0</v>
      </c>
      <c r="I22" s="647">
        <f t="shared" si="0"/>
        <v>26444076.108400002</v>
      </c>
    </row>
    <row r="23" spans="1:10">
      <c r="A23" s="473">
        <v>17</v>
      </c>
      <c r="B23" s="477" t="s">
        <v>700</v>
      </c>
      <c r="C23" s="649">
        <v>3411092.4934</v>
      </c>
      <c r="D23" s="649">
        <v>26810375.196899999</v>
      </c>
      <c r="E23" s="649">
        <v>1949387.1875</v>
      </c>
      <c r="F23" s="649">
        <v>524055.37890000001</v>
      </c>
      <c r="G23" s="649"/>
      <c r="H23" s="649">
        <v>0</v>
      </c>
      <c r="I23" s="647">
        <f t="shared" si="0"/>
        <v>27748025.1239</v>
      </c>
    </row>
    <row r="24" spans="1:10">
      <c r="A24" s="473">
        <v>18</v>
      </c>
      <c r="B24" s="477" t="s">
        <v>580</v>
      </c>
      <c r="C24" s="649">
        <v>139715.6262</v>
      </c>
      <c r="D24" s="649">
        <v>47527050.776100002</v>
      </c>
      <c r="E24" s="649">
        <v>110847.81730000001</v>
      </c>
      <c r="F24" s="649">
        <v>932616.0467000003</v>
      </c>
      <c r="G24" s="649"/>
      <c r="H24" s="649">
        <v>0</v>
      </c>
      <c r="I24" s="647">
        <f t="shared" si="0"/>
        <v>46623302.5383</v>
      </c>
    </row>
    <row r="25" spans="1:10">
      <c r="A25" s="473">
        <v>19</v>
      </c>
      <c r="B25" s="477" t="s">
        <v>581</v>
      </c>
      <c r="C25" s="649">
        <v>2920721.5549999997</v>
      </c>
      <c r="D25" s="649">
        <v>8537421.5801999997</v>
      </c>
      <c r="E25" s="649">
        <v>898909.71996999998</v>
      </c>
      <c r="F25" s="649">
        <v>163700.11110000001</v>
      </c>
      <c r="G25" s="649"/>
      <c r="H25" s="649">
        <v>0</v>
      </c>
      <c r="I25" s="647">
        <f t="shared" si="0"/>
        <v>10395533.304129999</v>
      </c>
    </row>
    <row r="26" spans="1:10">
      <c r="A26" s="473">
        <v>20</v>
      </c>
      <c r="B26" s="477" t="s">
        <v>699</v>
      </c>
      <c r="C26" s="649">
        <v>210585.26</v>
      </c>
      <c r="D26" s="649">
        <v>71873569.358500019</v>
      </c>
      <c r="E26" s="649">
        <v>111769.08069999999</v>
      </c>
      <c r="F26" s="649">
        <v>1403901.2607</v>
      </c>
      <c r="G26" s="649"/>
      <c r="H26" s="649">
        <v>0</v>
      </c>
      <c r="I26" s="647">
        <f t="shared" si="0"/>
        <v>70568484.277100027</v>
      </c>
      <c r="J26" s="479"/>
    </row>
    <row r="27" spans="1:10">
      <c r="A27" s="473">
        <v>21</v>
      </c>
      <c r="B27" s="477" t="s">
        <v>582</v>
      </c>
      <c r="C27" s="649">
        <v>0</v>
      </c>
      <c r="D27" s="649">
        <v>4017072.6477999995</v>
      </c>
      <c r="E27" s="649">
        <v>115.41</v>
      </c>
      <c r="F27" s="649">
        <v>79591.989600000001</v>
      </c>
      <c r="G27" s="649"/>
      <c r="H27" s="649">
        <v>0</v>
      </c>
      <c r="I27" s="647">
        <f t="shared" si="0"/>
        <v>3937365.2481999993</v>
      </c>
      <c r="J27" s="479"/>
    </row>
    <row r="28" spans="1:10">
      <c r="A28" s="473">
        <v>22</v>
      </c>
      <c r="B28" s="477" t="s">
        <v>583</v>
      </c>
      <c r="C28" s="649">
        <v>27168.13</v>
      </c>
      <c r="D28" s="649">
        <v>2260457.5515000001</v>
      </c>
      <c r="E28" s="649">
        <v>20673.834999999999</v>
      </c>
      <c r="F28" s="649">
        <v>28465.309599999997</v>
      </c>
      <c r="G28" s="649"/>
      <c r="H28" s="649">
        <v>0</v>
      </c>
      <c r="I28" s="647">
        <f t="shared" si="0"/>
        <v>2238486.5369000002</v>
      </c>
      <c r="J28" s="479"/>
    </row>
    <row r="29" spans="1:10">
      <c r="A29" s="473">
        <v>23</v>
      </c>
      <c r="B29" s="477" t="s">
        <v>584</v>
      </c>
      <c r="C29" s="649">
        <v>16402101.186499996</v>
      </c>
      <c r="D29" s="649">
        <v>82656574.015800104</v>
      </c>
      <c r="E29" s="649">
        <v>5741425.4283999987</v>
      </c>
      <c r="F29" s="649">
        <v>1522413.1526999981</v>
      </c>
      <c r="G29" s="649"/>
      <c r="H29" s="649">
        <v>0</v>
      </c>
      <c r="I29" s="647">
        <f t="shared" si="0"/>
        <v>91794836.621200114</v>
      </c>
      <c r="J29" s="479"/>
    </row>
    <row r="30" spans="1:10">
      <c r="A30" s="473">
        <v>24</v>
      </c>
      <c r="B30" s="477" t="s">
        <v>698</v>
      </c>
      <c r="C30" s="649">
        <v>3213951.3721000003</v>
      </c>
      <c r="D30" s="649">
        <v>110507447.81110001</v>
      </c>
      <c r="E30" s="649">
        <v>1963443.3120000002</v>
      </c>
      <c r="F30" s="649">
        <v>1985415.3726999976</v>
      </c>
      <c r="G30" s="649"/>
      <c r="H30" s="649">
        <v>0</v>
      </c>
      <c r="I30" s="647">
        <f t="shared" si="0"/>
        <v>109772540.4985</v>
      </c>
      <c r="J30" s="479"/>
    </row>
    <row r="31" spans="1:10">
      <c r="A31" s="473">
        <v>25</v>
      </c>
      <c r="B31" s="477" t="s">
        <v>585</v>
      </c>
      <c r="C31" s="649">
        <v>0</v>
      </c>
      <c r="D31" s="649">
        <v>1859284.1406999999</v>
      </c>
      <c r="E31" s="649">
        <v>3205.8</v>
      </c>
      <c r="F31" s="649">
        <v>22698.620599999998</v>
      </c>
      <c r="G31" s="649"/>
      <c r="H31" s="649">
        <v>0</v>
      </c>
      <c r="I31" s="647">
        <f t="shared" si="0"/>
        <v>1833379.7200999998</v>
      </c>
      <c r="J31" s="479"/>
    </row>
    <row r="32" spans="1:10">
      <c r="A32" s="473">
        <v>26</v>
      </c>
      <c r="B32" s="477" t="s">
        <v>695</v>
      </c>
      <c r="C32" s="649">
        <v>43094727.525899962</v>
      </c>
      <c r="D32" s="649">
        <v>463184595.59030509</v>
      </c>
      <c r="E32" s="649">
        <v>30646032.476499971</v>
      </c>
      <c r="F32" s="649">
        <v>8442199.5564735867</v>
      </c>
      <c r="G32" s="649"/>
      <c r="H32" s="649">
        <v>1128647.52</v>
      </c>
      <c r="I32" s="647">
        <f t="shared" si="0"/>
        <v>467191091.08323145</v>
      </c>
      <c r="J32" s="479"/>
    </row>
    <row r="33" spans="1:10">
      <c r="A33" s="473">
        <v>27</v>
      </c>
      <c r="B33" s="473" t="s">
        <v>586</v>
      </c>
      <c r="C33" s="649">
        <f>'18. Assets by Exposure classes'!C20</f>
        <v>30916006.810000002</v>
      </c>
      <c r="D33" s="649">
        <f>'18. Assets by Exposure classes'!D20</f>
        <v>206330806.19000003</v>
      </c>
      <c r="E33" s="649">
        <f>'18. Assets by Exposure classes'!E20</f>
        <v>11379414.297</v>
      </c>
      <c r="F33" s="649">
        <f>'18. Assets by Exposure classes'!F20</f>
        <v>1046292.5072000001</v>
      </c>
      <c r="G33" s="649"/>
      <c r="H33" s="660">
        <v>620953.65</v>
      </c>
      <c r="I33" s="647">
        <f t="shared" si="0"/>
        <v>224821106.19580004</v>
      </c>
      <c r="J33" s="479"/>
    </row>
    <row r="34" spans="1:10">
      <c r="A34" s="473">
        <v>28</v>
      </c>
      <c r="B34" s="478" t="s">
        <v>108</v>
      </c>
      <c r="C34" s="648">
        <f>SUM(C7:C33)</f>
        <v>143258406.68149996</v>
      </c>
      <c r="D34" s="648">
        <f t="shared" ref="D34:H34" si="1">SUM(D7:D33)</f>
        <v>2041527853.9534056</v>
      </c>
      <c r="E34" s="648">
        <f t="shared" si="1"/>
        <v>82911834.783851966</v>
      </c>
      <c r="F34" s="648">
        <f t="shared" si="1"/>
        <v>25619668.681173585</v>
      </c>
      <c r="G34" s="648">
        <f>'18. Assets by Exposure classes'!G21</f>
        <v>16526844</v>
      </c>
      <c r="H34" s="648">
        <f t="shared" si="1"/>
        <v>1749601.17</v>
      </c>
      <c r="I34" s="647">
        <f t="shared" si="0"/>
        <v>2059727913.1698804</v>
      </c>
      <c r="J34" s="479"/>
    </row>
    <row r="35" spans="1:10">
      <c r="A35" s="479"/>
      <c r="B35" s="479"/>
      <c r="C35" s="479"/>
      <c r="D35" s="479"/>
      <c r="E35" s="479"/>
      <c r="F35" s="479"/>
      <c r="G35" s="479"/>
      <c r="H35" s="479"/>
      <c r="I35" s="479"/>
      <c r="J35" s="479"/>
    </row>
    <row r="36" spans="1:10">
      <c r="A36" s="479"/>
      <c r="B36" s="512"/>
      <c r="C36" s="479"/>
      <c r="D36" s="479"/>
      <c r="E36" s="479"/>
      <c r="F36" s="479"/>
      <c r="G36" s="479"/>
      <c r="H36" s="479"/>
      <c r="I36" s="479"/>
      <c r="J36" s="479"/>
    </row>
    <row r="37" spans="1:10">
      <c r="A37" s="479"/>
      <c r="B37" s="479"/>
      <c r="C37" s="479"/>
      <c r="D37" s="479"/>
      <c r="E37" s="479"/>
      <c r="F37" s="479"/>
      <c r="G37" s="479"/>
      <c r="H37" s="479"/>
      <c r="I37" s="479"/>
      <c r="J37" s="479"/>
    </row>
    <row r="38" spans="1:10">
      <c r="A38" s="479"/>
      <c r="B38" s="479"/>
      <c r="C38" s="479"/>
      <c r="D38" s="479"/>
      <c r="E38" s="479"/>
      <c r="F38" s="479"/>
      <c r="G38" s="479"/>
      <c r="H38" s="479"/>
      <c r="I38" s="479"/>
      <c r="J38" s="479"/>
    </row>
    <row r="39" spans="1:10">
      <c r="A39" s="479"/>
      <c r="B39" s="479"/>
      <c r="C39" s="479"/>
      <c r="D39" s="479"/>
      <c r="E39" s="479"/>
      <c r="F39" s="479"/>
      <c r="G39" s="479"/>
      <c r="H39" s="479"/>
      <c r="I39" s="479"/>
      <c r="J39" s="479"/>
    </row>
    <row r="40" spans="1:10">
      <c r="A40" s="479"/>
      <c r="B40" s="479"/>
      <c r="C40" s="479"/>
      <c r="D40" s="479"/>
      <c r="E40" s="479"/>
      <c r="F40" s="479"/>
      <c r="G40" s="479"/>
      <c r="H40" s="479"/>
      <c r="I40" s="479"/>
      <c r="J40" s="479"/>
    </row>
    <row r="41" spans="1:10">
      <c r="A41" s="479"/>
      <c r="B41" s="479"/>
      <c r="C41" s="479"/>
      <c r="D41" s="479"/>
      <c r="E41" s="479"/>
      <c r="F41" s="479"/>
      <c r="G41" s="479"/>
      <c r="H41" s="479"/>
      <c r="I41" s="479"/>
      <c r="J41" s="479"/>
    </row>
    <row r="42" spans="1:10">
      <c r="A42" s="513"/>
      <c r="B42" s="513"/>
      <c r="C42" s="479"/>
      <c r="D42" s="479"/>
      <c r="E42" s="479"/>
      <c r="F42" s="479"/>
      <c r="G42" s="479"/>
      <c r="H42" s="479"/>
      <c r="I42" s="479"/>
      <c r="J42" s="479"/>
    </row>
    <row r="43" spans="1:10">
      <c r="A43" s="513"/>
      <c r="B43" s="513"/>
      <c r="C43" s="479"/>
      <c r="D43" s="479"/>
      <c r="E43" s="479"/>
      <c r="F43" s="479"/>
      <c r="G43" s="479"/>
      <c r="H43" s="479"/>
      <c r="I43" s="479"/>
      <c r="J43" s="479"/>
    </row>
    <row r="44" spans="1:10">
      <c r="A44" s="479"/>
      <c r="B44" s="479"/>
      <c r="C44" s="479"/>
      <c r="D44" s="479"/>
      <c r="E44" s="479"/>
      <c r="F44" s="479"/>
      <c r="G44" s="479"/>
      <c r="H44" s="479"/>
      <c r="I44" s="479"/>
      <c r="J44" s="479"/>
    </row>
    <row r="45" spans="1:10">
      <c r="A45" s="479"/>
      <c r="B45" s="479"/>
      <c r="C45" s="479"/>
      <c r="D45" s="479"/>
      <c r="E45" s="479"/>
      <c r="F45" s="479"/>
      <c r="G45" s="479"/>
      <c r="H45" s="479"/>
      <c r="I45" s="479"/>
      <c r="J45" s="479"/>
    </row>
    <row r="46" spans="1:10">
      <c r="A46" s="479"/>
      <c r="B46" s="479"/>
      <c r="C46" s="479"/>
      <c r="D46" s="479"/>
      <c r="E46" s="479"/>
      <c r="F46" s="479"/>
      <c r="G46" s="479"/>
      <c r="H46" s="479"/>
      <c r="I46" s="479"/>
      <c r="J46" s="479"/>
    </row>
    <row r="47" spans="1:10">
      <c r="A47" s="479"/>
      <c r="B47" s="479"/>
      <c r="C47" s="479"/>
      <c r="D47" s="479"/>
      <c r="E47" s="479"/>
      <c r="F47" s="479"/>
      <c r="G47" s="479"/>
      <c r="H47" s="479"/>
      <c r="I47" s="479"/>
      <c r="J47" s="479"/>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85" zoomScaleNormal="85" workbookViewId="0">
      <selection activeCell="C11" sqref="C11"/>
    </sheetView>
  </sheetViews>
  <sheetFormatPr defaultColWidth="9.109375" defaultRowHeight="12"/>
  <cols>
    <col min="1" max="1" width="11.88671875" style="476" bestFit="1" customWidth="1"/>
    <col min="2" max="2" width="108" style="476" bestFit="1" customWidth="1"/>
    <col min="3" max="4" width="35.5546875" style="476" customWidth="1"/>
    <col min="5" max="16384" width="9.109375" style="476"/>
  </cols>
  <sheetData>
    <row r="1" spans="1:4">
      <c r="A1" s="467" t="s">
        <v>30</v>
      </c>
      <c r="B1" s="476" t="s">
        <v>710</v>
      </c>
    </row>
    <row r="2" spans="1:4" ht="13.2">
      <c r="A2" s="468" t="s">
        <v>31</v>
      </c>
      <c r="B2" s="503">
        <v>44377</v>
      </c>
    </row>
    <row r="3" spans="1:4">
      <c r="A3" s="469" t="s">
        <v>587</v>
      </c>
    </row>
    <row r="5" spans="1:4" ht="24">
      <c r="A5" s="729" t="s">
        <v>588</v>
      </c>
      <c r="B5" s="729"/>
      <c r="C5" s="500" t="s">
        <v>589</v>
      </c>
      <c r="D5" s="500" t="s">
        <v>590</v>
      </c>
    </row>
    <row r="6" spans="1:4" ht="13.8">
      <c r="A6" s="480">
        <v>1</v>
      </c>
      <c r="B6" s="481" t="s">
        <v>591</v>
      </c>
      <c r="C6" s="545">
        <v>113994530.34152375</v>
      </c>
      <c r="D6" s="473">
        <v>671999.99699999182</v>
      </c>
    </row>
    <row r="7" spans="1:4" ht="13.8">
      <c r="A7" s="482">
        <v>2</v>
      </c>
      <c r="B7" s="481" t="s">
        <v>592</v>
      </c>
      <c r="C7" s="545">
        <v>14331379.020000033</v>
      </c>
      <c r="D7" s="473">
        <f>SUM(D8:D11)</f>
        <v>0</v>
      </c>
    </row>
    <row r="8" spans="1:4" ht="13.8">
      <c r="A8" s="483">
        <v>2.1</v>
      </c>
      <c r="B8" s="484" t="s">
        <v>703</v>
      </c>
      <c r="C8" s="545">
        <v>10378138.500000034</v>
      </c>
      <c r="D8" s="473"/>
    </row>
    <row r="9" spans="1:4" ht="13.8">
      <c r="A9" s="483">
        <v>2.2000000000000002</v>
      </c>
      <c r="B9" s="484" t="s">
        <v>701</v>
      </c>
      <c r="C9" s="545">
        <v>3953240.5199999991</v>
      </c>
      <c r="D9" s="473"/>
    </row>
    <row r="10" spans="1:4" ht="13.8">
      <c r="A10" s="483">
        <v>2.2999999999999998</v>
      </c>
      <c r="B10" s="484" t="s">
        <v>593</v>
      </c>
      <c r="C10" s="545">
        <v>0</v>
      </c>
      <c r="D10" s="473"/>
    </row>
    <row r="11" spans="1:4" ht="13.8">
      <c r="A11" s="483">
        <v>2.4</v>
      </c>
      <c r="B11" s="484" t="s">
        <v>594</v>
      </c>
      <c r="C11" s="545">
        <v>0</v>
      </c>
      <c r="D11" s="473"/>
    </row>
    <row r="12" spans="1:4" ht="13.8">
      <c r="A12" s="480">
        <v>3</v>
      </c>
      <c r="B12" s="481" t="s">
        <v>595</v>
      </c>
      <c r="C12" s="545">
        <v>15693268.700694751</v>
      </c>
      <c r="D12" s="473">
        <f>SUM(D13:D18)</f>
        <v>0</v>
      </c>
    </row>
    <row r="13" spans="1:4" ht="13.8">
      <c r="A13" s="483">
        <v>3.1</v>
      </c>
      <c r="B13" s="484" t="s">
        <v>596</v>
      </c>
      <c r="C13" s="545">
        <v>1128647.52</v>
      </c>
      <c r="D13" s="473"/>
    </row>
    <row r="14" spans="1:4" ht="13.8">
      <c r="A14" s="483">
        <v>3.2</v>
      </c>
      <c r="B14" s="484" t="s">
        <v>597</v>
      </c>
      <c r="C14" s="545">
        <v>8104173.1686467398</v>
      </c>
      <c r="D14" s="473"/>
    </row>
    <row r="15" spans="1:4" ht="13.8">
      <c r="A15" s="483">
        <v>3.3</v>
      </c>
      <c r="B15" s="484" t="s">
        <v>692</v>
      </c>
      <c r="C15" s="545">
        <v>1898725.2599999984</v>
      </c>
      <c r="D15" s="473"/>
    </row>
    <row r="16" spans="1:4" ht="13.8">
      <c r="A16" s="483">
        <v>3.4</v>
      </c>
      <c r="B16" s="484" t="s">
        <v>702</v>
      </c>
      <c r="C16" s="545">
        <v>899384.76</v>
      </c>
      <c r="D16" s="473"/>
    </row>
    <row r="17" spans="1:4" ht="13.8">
      <c r="A17" s="482">
        <v>3.5</v>
      </c>
      <c r="B17" s="484" t="s">
        <v>598</v>
      </c>
      <c r="C17" s="545">
        <v>3443295.9920480149</v>
      </c>
      <c r="D17" s="473"/>
    </row>
    <row r="18" spans="1:4" ht="13.8">
      <c r="A18" s="483">
        <v>3.6</v>
      </c>
      <c r="B18" s="484" t="s">
        <v>599</v>
      </c>
      <c r="C18" s="545">
        <v>219042</v>
      </c>
      <c r="D18" s="473"/>
    </row>
    <row r="19" spans="1:4" ht="13.8">
      <c r="A19" s="485">
        <v>4</v>
      </c>
      <c r="B19" s="481" t="s">
        <v>600</v>
      </c>
      <c r="C19" s="546">
        <v>112632640.66082904</v>
      </c>
      <c r="D19" s="478">
        <f>D6+D7-D12</f>
        <v>671999.99699999182</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4"/>
  <sheetViews>
    <sheetView showGridLines="0" zoomScale="80" zoomScaleNormal="80" workbookViewId="0">
      <selection activeCell="C16" sqref="C16:C18"/>
    </sheetView>
  </sheetViews>
  <sheetFormatPr defaultColWidth="9.109375" defaultRowHeight="12"/>
  <cols>
    <col min="1" max="1" width="11.88671875" style="476" bestFit="1" customWidth="1"/>
    <col min="2" max="2" width="124.6640625" style="476" customWidth="1"/>
    <col min="3" max="3" width="31.5546875" style="476" customWidth="1"/>
    <col min="4" max="4" width="39.109375" style="476" customWidth="1"/>
    <col min="5" max="16384" width="9.109375" style="476"/>
  </cols>
  <sheetData>
    <row r="1" spans="1:4">
      <c r="A1" s="467" t="s">
        <v>30</v>
      </c>
      <c r="B1" s="476" t="str">
        <f>'16. NSFR'!B1</f>
        <v>JSC "VTB Bank (Georgia)"</v>
      </c>
    </row>
    <row r="2" spans="1:4" ht="13.2">
      <c r="A2" s="468" t="s">
        <v>31</v>
      </c>
      <c r="B2" s="503">
        <v>44377</v>
      </c>
    </row>
    <row r="3" spans="1:4">
      <c r="A3" s="469" t="s">
        <v>601</v>
      </c>
    </row>
    <row r="4" spans="1:4">
      <c r="A4" s="469"/>
    </row>
    <row r="5" spans="1:4" ht="15" customHeight="1">
      <c r="A5" s="730" t="s">
        <v>704</v>
      </c>
      <c r="B5" s="731"/>
      <c r="C5" s="718" t="s">
        <v>602</v>
      </c>
      <c r="D5" s="734" t="s">
        <v>603</v>
      </c>
    </row>
    <row r="6" spans="1:4">
      <c r="A6" s="732"/>
      <c r="B6" s="733"/>
      <c r="C6" s="721"/>
      <c r="D6" s="734"/>
    </row>
    <row r="7" spans="1:4">
      <c r="A7" s="478">
        <v>1</v>
      </c>
      <c r="B7" s="478" t="s">
        <v>591</v>
      </c>
      <c r="C7" s="473">
        <v>117582279.6786</v>
      </c>
      <c r="D7" s="526"/>
    </row>
    <row r="8" spans="1:4">
      <c r="A8" s="473">
        <v>2</v>
      </c>
      <c r="B8" s="473" t="s">
        <v>604</v>
      </c>
      <c r="C8" s="473">
        <v>8886882.1063000001</v>
      </c>
      <c r="D8" s="526"/>
    </row>
    <row r="9" spans="1:4">
      <c r="A9" s="473">
        <v>3</v>
      </c>
      <c r="B9" s="486" t="s">
        <v>605</v>
      </c>
      <c r="C9" s="473">
        <v>0</v>
      </c>
      <c r="D9" s="526"/>
    </row>
    <row r="10" spans="1:4">
      <c r="A10" s="473">
        <v>4</v>
      </c>
      <c r="B10" s="473" t="s">
        <v>606</v>
      </c>
      <c r="C10" s="473">
        <f>SUM(C11:C18)</f>
        <v>14126762.333599988</v>
      </c>
      <c r="D10" s="526"/>
    </row>
    <row r="11" spans="1:4">
      <c r="A11" s="473">
        <v>5</v>
      </c>
      <c r="B11" s="487" t="s">
        <v>607</v>
      </c>
      <c r="C11" s="473">
        <v>40713.160000000003</v>
      </c>
      <c r="D11" s="526"/>
    </row>
    <row r="12" spans="1:4">
      <c r="A12" s="473">
        <v>6</v>
      </c>
      <c r="B12" s="487" t="s">
        <v>608</v>
      </c>
      <c r="C12" s="473">
        <v>574756.62139999995</v>
      </c>
      <c r="D12" s="526"/>
    </row>
    <row r="13" spans="1:4">
      <c r="A13" s="473">
        <v>7</v>
      </c>
      <c r="B13" s="487" t="s">
        <v>609</v>
      </c>
      <c r="C13" s="473">
        <v>6690546.0546000004</v>
      </c>
      <c r="D13" s="526"/>
    </row>
    <row r="14" spans="1:4">
      <c r="A14" s="473">
        <v>8</v>
      </c>
      <c r="B14" s="487" t="s">
        <v>610</v>
      </c>
      <c r="C14" s="473">
        <v>543971.25829999999</v>
      </c>
      <c r="D14" s="473">
        <v>1493416.55</v>
      </c>
    </row>
    <row r="15" spans="1:4">
      <c r="A15" s="473">
        <v>9</v>
      </c>
      <c r="B15" s="487" t="s">
        <v>611</v>
      </c>
      <c r="C15" s="473">
        <v>0</v>
      </c>
      <c r="D15" s="654"/>
    </row>
    <row r="16" spans="1:4">
      <c r="A16" s="473">
        <v>10</v>
      </c>
      <c r="B16" s="487" t="s">
        <v>612</v>
      </c>
      <c r="C16" s="473">
        <v>1128647.52</v>
      </c>
      <c r="D16" s="526"/>
    </row>
    <row r="17" spans="1:4">
      <c r="A17" s="473">
        <v>11</v>
      </c>
      <c r="B17" s="487" t="s">
        <v>613</v>
      </c>
      <c r="C17" s="473">
        <v>0</v>
      </c>
      <c r="D17" s="473"/>
    </row>
    <row r="18" spans="1:4">
      <c r="A18" s="473">
        <v>12</v>
      </c>
      <c r="B18" s="484" t="s">
        <v>709</v>
      </c>
      <c r="C18" s="473">
        <v>5148127.7192999898</v>
      </c>
      <c r="D18" s="526"/>
    </row>
    <row r="19" spans="1:4">
      <c r="A19" s="478">
        <v>13</v>
      </c>
      <c r="B19" s="514" t="s">
        <v>600</v>
      </c>
      <c r="C19" s="478">
        <f>C7+C8+C9-C10</f>
        <v>112342399.45130001</v>
      </c>
      <c r="D19" s="527"/>
    </row>
    <row r="22" spans="1:4">
      <c r="B22" s="467"/>
    </row>
    <row r="23" spans="1:4">
      <c r="B23" s="468"/>
    </row>
    <row r="24" spans="1:4">
      <c r="B24" s="469"/>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tabSelected="1" zoomScale="85" zoomScaleNormal="85" workbookViewId="0">
      <selection activeCell="C12" sqref="C12:U14"/>
    </sheetView>
  </sheetViews>
  <sheetFormatPr defaultColWidth="9.109375" defaultRowHeight="12"/>
  <cols>
    <col min="1" max="1" width="11.88671875" style="476" bestFit="1" customWidth="1"/>
    <col min="2" max="2" width="35.109375" style="476" customWidth="1"/>
    <col min="3" max="3" width="18" style="476" bestFit="1" customWidth="1"/>
    <col min="4" max="5" width="22.33203125" style="476" customWidth="1"/>
    <col min="6" max="6" width="23.44140625" style="476" customWidth="1"/>
    <col min="7" max="14" width="22.33203125" style="476" customWidth="1"/>
    <col min="15" max="15" width="23.33203125" style="476" bestFit="1" customWidth="1"/>
    <col min="16" max="16" width="21.6640625" style="476" bestFit="1" customWidth="1"/>
    <col min="17" max="19" width="19" style="476" bestFit="1" customWidth="1"/>
    <col min="20" max="20" width="16.109375" style="476" customWidth="1"/>
    <col min="21" max="21" width="21" style="476" customWidth="1"/>
    <col min="22" max="22" width="20" style="476" customWidth="1"/>
    <col min="23" max="16384" width="9.109375" style="476"/>
  </cols>
  <sheetData>
    <row r="1" spans="1:22">
      <c r="A1" s="467" t="s">
        <v>30</v>
      </c>
      <c r="B1" s="476" t="s">
        <v>710</v>
      </c>
    </row>
    <row r="2" spans="1:22" ht="13.2">
      <c r="A2" s="468" t="s">
        <v>31</v>
      </c>
      <c r="B2" s="503">
        <v>44377</v>
      </c>
      <c r="C2" s="506"/>
    </row>
    <row r="3" spans="1:22">
      <c r="A3" s="469" t="s">
        <v>614</v>
      </c>
    </row>
    <row r="4" spans="1:22">
      <c r="C4" s="656"/>
    </row>
    <row r="5" spans="1:22" ht="15" customHeight="1">
      <c r="A5" s="718" t="s">
        <v>539</v>
      </c>
      <c r="B5" s="720"/>
      <c r="C5" s="737" t="s">
        <v>615</v>
      </c>
      <c r="D5" s="738"/>
      <c r="E5" s="738"/>
      <c r="F5" s="738"/>
      <c r="G5" s="738"/>
      <c r="H5" s="738"/>
      <c r="I5" s="738"/>
      <c r="J5" s="738"/>
      <c r="K5" s="738"/>
      <c r="L5" s="738"/>
      <c r="M5" s="738"/>
      <c r="N5" s="738"/>
      <c r="O5" s="738"/>
      <c r="P5" s="738"/>
      <c r="Q5" s="738"/>
      <c r="R5" s="738"/>
      <c r="S5" s="738"/>
      <c r="T5" s="738"/>
      <c r="U5" s="739"/>
      <c r="V5" s="515"/>
    </row>
    <row r="6" spans="1:22">
      <c r="A6" s="735"/>
      <c r="B6" s="736"/>
      <c r="C6" s="740" t="s">
        <v>108</v>
      </c>
      <c r="D6" s="742" t="s">
        <v>616</v>
      </c>
      <c r="E6" s="742"/>
      <c r="F6" s="728"/>
      <c r="G6" s="743" t="s">
        <v>617</v>
      </c>
      <c r="H6" s="744"/>
      <c r="I6" s="744"/>
      <c r="J6" s="744"/>
      <c r="K6" s="745"/>
      <c r="L6" s="502"/>
      <c r="M6" s="746" t="s">
        <v>618</v>
      </c>
      <c r="N6" s="746"/>
      <c r="O6" s="728"/>
      <c r="P6" s="728"/>
      <c r="Q6" s="728"/>
      <c r="R6" s="728"/>
      <c r="S6" s="728"/>
      <c r="T6" s="728"/>
      <c r="U6" s="728"/>
      <c r="V6" s="502"/>
    </row>
    <row r="7" spans="1:22" ht="24">
      <c r="A7" s="721"/>
      <c r="B7" s="723"/>
      <c r="C7" s="741"/>
      <c r="D7" s="516"/>
      <c r="E7" s="508" t="s">
        <v>619</v>
      </c>
      <c r="F7" s="508" t="s">
        <v>620</v>
      </c>
      <c r="G7" s="506"/>
      <c r="H7" s="508" t="s">
        <v>619</v>
      </c>
      <c r="I7" s="508" t="s">
        <v>621</v>
      </c>
      <c r="J7" s="508" t="s">
        <v>622</v>
      </c>
      <c r="K7" s="508" t="s">
        <v>623</v>
      </c>
      <c r="L7" s="501"/>
      <c r="M7" s="496" t="s">
        <v>624</v>
      </c>
      <c r="N7" s="508" t="s">
        <v>622</v>
      </c>
      <c r="O7" s="508" t="s">
        <v>625</v>
      </c>
      <c r="P7" s="508" t="s">
        <v>626</v>
      </c>
      <c r="Q7" s="508" t="s">
        <v>627</v>
      </c>
      <c r="R7" s="508" t="s">
        <v>628</v>
      </c>
      <c r="S7" s="508" t="s">
        <v>629</v>
      </c>
      <c r="T7" s="517" t="s">
        <v>630</v>
      </c>
      <c r="U7" s="508" t="s">
        <v>631</v>
      </c>
      <c r="V7" s="515"/>
    </row>
    <row r="8" spans="1:22">
      <c r="A8" s="518">
        <v>1</v>
      </c>
      <c r="B8" s="478" t="s">
        <v>632</v>
      </c>
      <c r="C8" s="650">
        <f>SUM(C9:C14)</f>
        <v>1497367402.2635016</v>
      </c>
      <c r="D8" s="650">
        <f t="shared" ref="D8:U8" si="0">SUM(D9:D14)</f>
        <v>1255323619.9715042</v>
      </c>
      <c r="E8" s="650">
        <f t="shared" si="0"/>
        <v>19301392.263499983</v>
      </c>
      <c r="F8" s="650">
        <f t="shared" si="0"/>
        <v>832.23</v>
      </c>
      <c r="G8" s="650">
        <f t="shared" si="0"/>
        <v>129701382.42050004</v>
      </c>
      <c r="H8" s="650">
        <f t="shared" si="0"/>
        <v>14013237.809299998</v>
      </c>
      <c r="I8" s="650">
        <f t="shared" si="0"/>
        <v>2019312.4534999996</v>
      </c>
      <c r="J8" s="650">
        <f t="shared" si="0"/>
        <v>924247.09109999996</v>
      </c>
      <c r="K8" s="650">
        <f t="shared" si="0"/>
        <v>41</v>
      </c>
      <c r="L8" s="650">
        <f t="shared" si="0"/>
        <v>112342399.87149999</v>
      </c>
      <c r="M8" s="650">
        <f t="shared" si="0"/>
        <v>5631347.8900999986</v>
      </c>
      <c r="N8" s="650">
        <f t="shared" si="0"/>
        <v>1682655.9687000008</v>
      </c>
      <c r="O8" s="650">
        <f t="shared" si="0"/>
        <v>3781322.8956000004</v>
      </c>
      <c r="P8" s="650">
        <f t="shared" si="0"/>
        <v>8171287.3482999969</v>
      </c>
      <c r="Q8" s="650">
        <f t="shared" si="0"/>
        <v>5778575.1034000022</v>
      </c>
      <c r="R8" s="650">
        <f t="shared" si="0"/>
        <v>17531275.742899965</v>
      </c>
      <c r="S8" s="650">
        <f t="shared" si="0"/>
        <v>0</v>
      </c>
      <c r="T8" s="650">
        <f t="shared" si="0"/>
        <v>16404744.068600001</v>
      </c>
      <c r="U8" s="650">
        <f t="shared" si="0"/>
        <v>32577672.895599995</v>
      </c>
      <c r="V8" s="479"/>
    </row>
    <row r="9" spans="1:22">
      <c r="A9" s="473">
        <v>1.1000000000000001</v>
      </c>
      <c r="B9" s="498" t="s">
        <v>633</v>
      </c>
      <c r="C9" s="651"/>
      <c r="D9" s="645"/>
      <c r="E9" s="645"/>
      <c r="F9" s="645"/>
      <c r="G9" s="645"/>
      <c r="H9" s="645"/>
      <c r="I9" s="645"/>
      <c r="J9" s="645"/>
      <c r="K9" s="645"/>
      <c r="L9" s="645"/>
      <c r="M9" s="645"/>
      <c r="N9" s="645"/>
      <c r="O9" s="645"/>
      <c r="P9" s="645"/>
      <c r="Q9" s="645"/>
      <c r="R9" s="645"/>
      <c r="S9" s="645"/>
      <c r="T9" s="645"/>
      <c r="U9" s="645"/>
      <c r="V9" s="479"/>
    </row>
    <row r="10" spans="1:22">
      <c r="A10" s="473">
        <v>1.2</v>
      </c>
      <c r="B10" s="498" t="s">
        <v>634</v>
      </c>
      <c r="C10" s="651"/>
      <c r="D10" s="645"/>
      <c r="E10" s="645"/>
      <c r="F10" s="645"/>
      <c r="G10" s="645"/>
      <c r="H10" s="645"/>
      <c r="I10" s="645"/>
      <c r="J10" s="645"/>
      <c r="K10" s="645"/>
      <c r="L10" s="645"/>
      <c r="M10" s="645"/>
      <c r="N10" s="645"/>
      <c r="O10" s="645"/>
      <c r="P10" s="645"/>
      <c r="Q10" s="645"/>
      <c r="R10" s="645"/>
      <c r="S10" s="645"/>
      <c r="T10" s="645"/>
      <c r="U10" s="645"/>
      <c r="V10" s="479"/>
    </row>
    <row r="11" spans="1:22">
      <c r="A11" s="473">
        <v>1.3</v>
      </c>
      <c r="B11" s="498" t="s">
        <v>635</v>
      </c>
      <c r="C11" s="651"/>
      <c r="D11" s="645"/>
      <c r="E11" s="645"/>
      <c r="F11" s="645"/>
      <c r="G11" s="645"/>
      <c r="H11" s="645"/>
      <c r="I11" s="645"/>
      <c r="J11" s="645"/>
      <c r="K11" s="645"/>
      <c r="L11" s="645"/>
      <c r="M11" s="645"/>
      <c r="N11" s="645"/>
      <c r="O11" s="645"/>
      <c r="P11" s="645"/>
      <c r="Q11" s="645"/>
      <c r="R11" s="645"/>
      <c r="S11" s="645"/>
      <c r="T11" s="645"/>
      <c r="U11" s="645"/>
      <c r="V11" s="479"/>
    </row>
    <row r="12" spans="1:22">
      <c r="A12" s="473">
        <v>1.4</v>
      </c>
      <c r="B12" s="498" t="s">
        <v>636</v>
      </c>
      <c r="C12" s="652">
        <v>29045826.909899998</v>
      </c>
      <c r="D12" s="649">
        <v>29045826.909899998</v>
      </c>
      <c r="E12" s="649">
        <v>0</v>
      </c>
      <c r="F12" s="649">
        <v>0</v>
      </c>
      <c r="G12" s="649">
        <v>0</v>
      </c>
      <c r="H12" s="649">
        <v>0</v>
      </c>
      <c r="I12" s="649">
        <v>0</v>
      </c>
      <c r="J12" s="649">
        <v>0</v>
      </c>
      <c r="K12" s="649">
        <v>0</v>
      </c>
      <c r="L12" s="649">
        <v>0</v>
      </c>
      <c r="M12" s="649">
        <v>0</v>
      </c>
      <c r="N12" s="649">
        <v>0</v>
      </c>
      <c r="O12" s="649">
        <v>0</v>
      </c>
      <c r="P12" s="649">
        <v>0</v>
      </c>
      <c r="Q12" s="649">
        <v>0</v>
      </c>
      <c r="R12" s="649">
        <v>0</v>
      </c>
      <c r="S12" s="649">
        <v>0</v>
      </c>
      <c r="T12" s="649">
        <v>0</v>
      </c>
      <c r="U12" s="649">
        <v>0</v>
      </c>
      <c r="V12" s="479"/>
    </row>
    <row r="13" spans="1:22">
      <c r="A13" s="473">
        <v>1.5</v>
      </c>
      <c r="B13" s="498" t="s">
        <v>637</v>
      </c>
      <c r="C13" s="652">
        <v>742186978.37710059</v>
      </c>
      <c r="D13" s="649">
        <v>588615628.35430026</v>
      </c>
      <c r="E13" s="649">
        <v>5745878.0307</v>
      </c>
      <c r="F13" s="649">
        <v>0</v>
      </c>
      <c r="G13" s="649">
        <v>90794660.856600001</v>
      </c>
      <c r="H13" s="649">
        <v>9159589.4471000005</v>
      </c>
      <c r="I13" s="649">
        <v>93154.200000000012</v>
      </c>
      <c r="J13" s="649">
        <v>0</v>
      </c>
      <c r="K13" s="649">
        <v>0</v>
      </c>
      <c r="L13" s="649">
        <v>62776689.16619999</v>
      </c>
      <c r="M13" s="649">
        <v>2124136.8158999998</v>
      </c>
      <c r="N13" s="649">
        <v>0</v>
      </c>
      <c r="O13" s="649">
        <v>643392.72</v>
      </c>
      <c r="P13" s="649">
        <v>3438996.5946999998</v>
      </c>
      <c r="Q13" s="649">
        <v>1070846.1341000001</v>
      </c>
      <c r="R13" s="649">
        <v>6112530.017</v>
      </c>
      <c r="S13" s="649">
        <v>0</v>
      </c>
      <c r="T13" s="649">
        <v>16404744.068600001</v>
      </c>
      <c r="U13" s="649">
        <v>10763316.297600001</v>
      </c>
      <c r="V13" s="479"/>
    </row>
    <row r="14" spans="1:22">
      <c r="A14" s="473">
        <v>1.6</v>
      </c>
      <c r="B14" s="498" t="s">
        <v>638</v>
      </c>
      <c r="C14" s="652">
        <v>726134596.97650123</v>
      </c>
      <c r="D14" s="649">
        <v>637662164.707304</v>
      </c>
      <c r="E14" s="649">
        <v>13555514.232799985</v>
      </c>
      <c r="F14" s="649">
        <v>832.23</v>
      </c>
      <c r="G14" s="649">
        <v>38906721.563900046</v>
      </c>
      <c r="H14" s="649">
        <v>4853648.3621999966</v>
      </c>
      <c r="I14" s="649">
        <v>1926158.2534999996</v>
      </c>
      <c r="J14" s="649">
        <v>924247.09109999996</v>
      </c>
      <c r="K14" s="649">
        <v>41</v>
      </c>
      <c r="L14" s="649">
        <v>49565710.705299988</v>
      </c>
      <c r="M14" s="649">
        <v>3507211.0741999988</v>
      </c>
      <c r="N14" s="649">
        <v>1682655.9687000008</v>
      </c>
      <c r="O14" s="649">
        <v>3137930.1756000007</v>
      </c>
      <c r="P14" s="649">
        <v>4732290.7535999967</v>
      </c>
      <c r="Q14" s="649">
        <v>4707728.9693000019</v>
      </c>
      <c r="R14" s="649">
        <v>11418745.725899966</v>
      </c>
      <c r="S14" s="649">
        <v>0</v>
      </c>
      <c r="T14" s="649">
        <v>0</v>
      </c>
      <c r="U14" s="649">
        <v>21814356.597999994</v>
      </c>
      <c r="V14" s="479"/>
    </row>
    <row r="15" spans="1:22">
      <c r="A15" s="518">
        <v>2</v>
      </c>
      <c r="B15" s="478" t="s">
        <v>639</v>
      </c>
      <c r="C15" s="650">
        <f>SUM(C16:C21)</f>
        <v>165379584</v>
      </c>
      <c r="D15" s="650">
        <f t="shared" ref="D15:U15" si="1">SUM(D16:D21)</f>
        <v>165379584</v>
      </c>
      <c r="E15" s="650">
        <f t="shared" si="1"/>
        <v>0</v>
      </c>
      <c r="F15" s="650">
        <f t="shared" si="1"/>
        <v>0</v>
      </c>
      <c r="G15" s="650">
        <f t="shared" si="1"/>
        <v>0</v>
      </c>
      <c r="H15" s="650">
        <f t="shared" si="1"/>
        <v>0</v>
      </c>
      <c r="I15" s="650">
        <f t="shared" si="1"/>
        <v>0</v>
      </c>
      <c r="J15" s="650">
        <f t="shared" si="1"/>
        <v>0</v>
      </c>
      <c r="K15" s="650">
        <f t="shared" si="1"/>
        <v>0</v>
      </c>
      <c r="L15" s="650">
        <f t="shared" si="1"/>
        <v>0</v>
      </c>
      <c r="M15" s="650">
        <f t="shared" si="1"/>
        <v>0</v>
      </c>
      <c r="N15" s="650">
        <f t="shared" si="1"/>
        <v>0</v>
      </c>
      <c r="O15" s="650">
        <f t="shared" si="1"/>
        <v>0</v>
      </c>
      <c r="P15" s="650">
        <f t="shared" si="1"/>
        <v>0</v>
      </c>
      <c r="Q15" s="650">
        <f t="shared" si="1"/>
        <v>0</v>
      </c>
      <c r="R15" s="650">
        <f t="shared" si="1"/>
        <v>0</v>
      </c>
      <c r="S15" s="650">
        <f t="shared" si="1"/>
        <v>0</v>
      </c>
      <c r="T15" s="650">
        <f t="shared" si="1"/>
        <v>0</v>
      </c>
      <c r="U15" s="650">
        <f t="shared" si="1"/>
        <v>0</v>
      </c>
      <c r="V15" s="479"/>
    </row>
    <row r="16" spans="1:22">
      <c r="A16" s="473">
        <v>2.1</v>
      </c>
      <c r="B16" s="498" t="s">
        <v>633</v>
      </c>
      <c r="C16" s="652"/>
      <c r="D16" s="649"/>
      <c r="E16" s="649"/>
      <c r="F16" s="649"/>
      <c r="G16" s="649"/>
      <c r="H16" s="649"/>
      <c r="I16" s="649"/>
      <c r="J16" s="649"/>
      <c r="K16" s="649"/>
      <c r="L16" s="649"/>
      <c r="M16" s="649"/>
      <c r="N16" s="649"/>
      <c r="O16" s="649"/>
      <c r="P16" s="649"/>
      <c r="Q16" s="649"/>
      <c r="R16" s="649"/>
      <c r="S16" s="649"/>
      <c r="T16" s="649"/>
      <c r="U16" s="649"/>
      <c r="V16" s="479"/>
    </row>
    <row r="17" spans="1:22">
      <c r="A17" s="473">
        <v>2.2000000000000002</v>
      </c>
      <c r="B17" s="498" t="s">
        <v>634</v>
      </c>
      <c r="C17" s="652">
        <v>131779584</v>
      </c>
      <c r="D17" s="649">
        <v>131779584</v>
      </c>
      <c r="E17" s="649"/>
      <c r="F17" s="649"/>
      <c r="G17" s="649"/>
      <c r="H17" s="649"/>
      <c r="I17" s="649"/>
      <c r="J17" s="649"/>
      <c r="K17" s="649"/>
      <c r="L17" s="649"/>
      <c r="M17" s="649"/>
      <c r="N17" s="649"/>
      <c r="O17" s="649"/>
      <c r="P17" s="649"/>
      <c r="Q17" s="649"/>
      <c r="R17" s="649"/>
      <c r="S17" s="649"/>
      <c r="T17" s="649"/>
      <c r="U17" s="649"/>
      <c r="V17" s="479"/>
    </row>
    <row r="18" spans="1:22">
      <c r="A18" s="473">
        <v>2.2999999999999998</v>
      </c>
      <c r="B18" s="498" t="s">
        <v>635</v>
      </c>
      <c r="C18" s="652"/>
      <c r="D18" s="649"/>
      <c r="E18" s="649"/>
      <c r="F18" s="649"/>
      <c r="G18" s="649"/>
      <c r="H18" s="649"/>
      <c r="I18" s="649"/>
      <c r="J18" s="649"/>
      <c r="K18" s="649"/>
      <c r="L18" s="649"/>
      <c r="M18" s="649"/>
      <c r="N18" s="649"/>
      <c r="O18" s="649"/>
      <c r="P18" s="649"/>
      <c r="Q18" s="649"/>
      <c r="R18" s="649"/>
      <c r="S18" s="649"/>
      <c r="T18" s="649"/>
      <c r="U18" s="649"/>
      <c r="V18" s="479"/>
    </row>
    <row r="19" spans="1:22">
      <c r="A19" s="473">
        <v>2.4</v>
      </c>
      <c r="B19" s="498" t="s">
        <v>636</v>
      </c>
      <c r="C19" s="652">
        <v>16400000</v>
      </c>
      <c r="D19" s="649">
        <v>16400000</v>
      </c>
      <c r="E19" s="649"/>
      <c r="F19" s="649"/>
      <c r="G19" s="649"/>
      <c r="H19" s="649"/>
      <c r="I19" s="649"/>
      <c r="J19" s="649"/>
      <c r="K19" s="649"/>
      <c r="L19" s="649"/>
      <c r="M19" s="649"/>
      <c r="N19" s="649"/>
      <c r="O19" s="649"/>
      <c r="P19" s="649"/>
      <c r="Q19" s="649"/>
      <c r="R19" s="649"/>
      <c r="S19" s="649"/>
      <c r="T19" s="649"/>
      <c r="U19" s="649"/>
      <c r="V19" s="479"/>
    </row>
    <row r="20" spans="1:22">
      <c r="A20" s="473">
        <v>2.5</v>
      </c>
      <c r="B20" s="498" t="s">
        <v>637</v>
      </c>
      <c r="C20" s="652">
        <v>17200000</v>
      </c>
      <c r="D20" s="649">
        <v>17200000</v>
      </c>
      <c r="E20" s="649"/>
      <c r="F20" s="649"/>
      <c r="G20" s="649"/>
      <c r="H20" s="649"/>
      <c r="I20" s="649"/>
      <c r="J20" s="649"/>
      <c r="K20" s="649"/>
      <c r="L20" s="649"/>
      <c r="M20" s="649"/>
      <c r="N20" s="649"/>
      <c r="O20" s="649"/>
      <c r="P20" s="649"/>
      <c r="Q20" s="649"/>
      <c r="R20" s="649"/>
      <c r="S20" s="649"/>
      <c r="T20" s="649"/>
      <c r="U20" s="649"/>
      <c r="V20" s="479"/>
    </row>
    <row r="21" spans="1:22">
      <c r="A21" s="473">
        <v>2.6</v>
      </c>
      <c r="B21" s="498" t="s">
        <v>638</v>
      </c>
      <c r="C21" s="652"/>
      <c r="D21" s="649"/>
      <c r="E21" s="649"/>
      <c r="F21" s="649"/>
      <c r="G21" s="649"/>
      <c r="H21" s="649"/>
      <c r="I21" s="649"/>
      <c r="J21" s="649"/>
      <c r="K21" s="649"/>
      <c r="L21" s="649"/>
      <c r="M21" s="649"/>
      <c r="N21" s="649"/>
      <c r="O21" s="649"/>
      <c r="P21" s="649"/>
      <c r="Q21" s="649"/>
      <c r="R21" s="649"/>
      <c r="S21" s="649"/>
      <c r="T21" s="649"/>
      <c r="U21" s="649"/>
      <c r="V21" s="479"/>
    </row>
    <row r="22" spans="1:22">
      <c r="A22" s="518">
        <v>3</v>
      </c>
      <c r="B22" s="478" t="s">
        <v>694</v>
      </c>
      <c r="C22" s="650">
        <f>SUM(C23:C28)</f>
        <v>220135804.56279996</v>
      </c>
      <c r="D22" s="650">
        <f t="shared" ref="D22:U22" si="2">SUM(D23:D28)</f>
        <v>81835374.198200002</v>
      </c>
      <c r="E22" s="650">
        <f t="shared" si="2"/>
        <v>0</v>
      </c>
      <c r="F22" s="653">
        <f t="shared" si="2"/>
        <v>0</v>
      </c>
      <c r="G22" s="650">
        <f t="shared" si="2"/>
        <v>818462</v>
      </c>
      <c r="H22" s="653">
        <f t="shared" si="2"/>
        <v>0</v>
      </c>
      <c r="I22" s="653">
        <f t="shared" si="2"/>
        <v>0</v>
      </c>
      <c r="J22" s="653">
        <f t="shared" si="2"/>
        <v>0</v>
      </c>
      <c r="K22" s="653">
        <f t="shared" si="2"/>
        <v>0</v>
      </c>
      <c r="L22" s="650">
        <f t="shared" si="2"/>
        <v>632060</v>
      </c>
      <c r="M22" s="653">
        <f t="shared" si="2"/>
        <v>0</v>
      </c>
      <c r="N22" s="653">
        <f t="shared" si="2"/>
        <v>0</v>
      </c>
      <c r="O22" s="653">
        <f t="shared" si="2"/>
        <v>0</v>
      </c>
      <c r="P22" s="653">
        <f t="shared" si="2"/>
        <v>0</v>
      </c>
      <c r="Q22" s="653">
        <f t="shared" si="2"/>
        <v>0</v>
      </c>
      <c r="R22" s="653">
        <f t="shared" si="2"/>
        <v>0</v>
      </c>
      <c r="S22" s="653">
        <f t="shared" si="2"/>
        <v>0</v>
      </c>
      <c r="T22" s="653">
        <f t="shared" si="2"/>
        <v>0</v>
      </c>
      <c r="U22" s="650">
        <f t="shared" si="2"/>
        <v>0</v>
      </c>
      <c r="V22" s="479"/>
    </row>
    <row r="23" spans="1:22">
      <c r="A23" s="473">
        <v>3.1</v>
      </c>
      <c r="B23" s="498" t="s">
        <v>633</v>
      </c>
      <c r="C23" s="652"/>
      <c r="D23" s="649"/>
      <c r="E23" s="649"/>
      <c r="F23" s="653"/>
      <c r="G23" s="649"/>
      <c r="H23" s="653"/>
      <c r="I23" s="653"/>
      <c r="J23" s="653"/>
      <c r="K23" s="653"/>
      <c r="L23" s="649"/>
      <c r="M23" s="653"/>
      <c r="N23" s="653"/>
      <c r="O23" s="653"/>
      <c r="P23" s="653"/>
      <c r="Q23" s="653"/>
      <c r="R23" s="653"/>
      <c r="S23" s="653"/>
      <c r="T23" s="653"/>
      <c r="U23" s="649"/>
      <c r="V23" s="479"/>
    </row>
    <row r="24" spans="1:22">
      <c r="A24" s="473">
        <v>3.2</v>
      </c>
      <c r="B24" s="498" t="s">
        <v>634</v>
      </c>
      <c r="C24" s="652"/>
      <c r="D24" s="649"/>
      <c r="E24" s="649"/>
      <c r="F24" s="653"/>
      <c r="G24" s="649"/>
      <c r="H24" s="653"/>
      <c r="I24" s="653"/>
      <c r="J24" s="653"/>
      <c r="K24" s="653"/>
      <c r="L24" s="649"/>
      <c r="M24" s="653"/>
      <c r="N24" s="653"/>
      <c r="O24" s="653"/>
      <c r="P24" s="653"/>
      <c r="Q24" s="653"/>
      <c r="R24" s="653"/>
      <c r="S24" s="653"/>
      <c r="T24" s="653"/>
      <c r="U24" s="649"/>
      <c r="V24" s="479"/>
    </row>
    <row r="25" spans="1:22">
      <c r="A25" s="473">
        <v>3.3</v>
      </c>
      <c r="B25" s="498" t="s">
        <v>635</v>
      </c>
      <c r="C25" s="652"/>
      <c r="D25" s="649"/>
      <c r="E25" s="649"/>
      <c r="F25" s="653"/>
      <c r="G25" s="649"/>
      <c r="H25" s="653"/>
      <c r="I25" s="653"/>
      <c r="J25" s="653"/>
      <c r="K25" s="653"/>
      <c r="L25" s="649"/>
      <c r="M25" s="653"/>
      <c r="N25" s="653"/>
      <c r="O25" s="653"/>
      <c r="P25" s="653"/>
      <c r="Q25" s="653"/>
      <c r="R25" s="653"/>
      <c r="S25" s="653"/>
      <c r="T25" s="653"/>
      <c r="U25" s="649"/>
      <c r="V25" s="479"/>
    </row>
    <row r="26" spans="1:22">
      <c r="A26" s="473">
        <v>3.4</v>
      </c>
      <c r="B26" s="498" t="s">
        <v>636</v>
      </c>
      <c r="C26" s="652">
        <v>8104693.8700000001</v>
      </c>
      <c r="D26" s="649">
        <v>8057758</v>
      </c>
      <c r="E26" s="649"/>
      <c r="F26" s="653"/>
      <c r="G26" s="649">
        <v>0</v>
      </c>
      <c r="H26" s="653"/>
      <c r="I26" s="653"/>
      <c r="J26" s="653"/>
      <c r="K26" s="653"/>
      <c r="L26" s="649">
        <v>0</v>
      </c>
      <c r="M26" s="653"/>
      <c r="N26" s="653"/>
      <c r="O26" s="653"/>
      <c r="P26" s="653"/>
      <c r="Q26" s="653"/>
      <c r="R26" s="653"/>
      <c r="S26" s="653"/>
      <c r="T26" s="653"/>
      <c r="U26" s="649">
        <v>0</v>
      </c>
      <c r="V26" s="479"/>
    </row>
    <row r="27" spans="1:22">
      <c r="A27" s="473">
        <v>3.5</v>
      </c>
      <c r="B27" s="498" t="s">
        <v>637</v>
      </c>
      <c r="C27" s="652">
        <v>188562063.97600004</v>
      </c>
      <c r="D27" s="649">
        <v>73743959.938199997</v>
      </c>
      <c r="E27" s="649"/>
      <c r="F27" s="653"/>
      <c r="G27" s="649">
        <v>818462</v>
      </c>
      <c r="H27" s="653"/>
      <c r="I27" s="653"/>
      <c r="J27" s="653"/>
      <c r="K27" s="653"/>
      <c r="L27" s="649">
        <v>632060</v>
      </c>
      <c r="M27" s="653"/>
      <c r="N27" s="653"/>
      <c r="O27" s="653"/>
      <c r="P27" s="653"/>
      <c r="Q27" s="653"/>
      <c r="R27" s="653"/>
      <c r="S27" s="653"/>
      <c r="T27" s="653"/>
      <c r="U27" s="649">
        <v>0</v>
      </c>
      <c r="V27" s="479"/>
    </row>
    <row r="28" spans="1:22">
      <c r="A28" s="473">
        <v>3.6</v>
      </c>
      <c r="B28" s="498" t="s">
        <v>638</v>
      </c>
      <c r="C28" s="652">
        <v>23469046.716799915</v>
      </c>
      <c r="D28" s="649">
        <v>33656.26</v>
      </c>
      <c r="E28" s="649"/>
      <c r="F28" s="653"/>
      <c r="G28" s="649">
        <v>0</v>
      </c>
      <c r="H28" s="653"/>
      <c r="I28" s="653"/>
      <c r="J28" s="653"/>
      <c r="K28" s="653"/>
      <c r="L28" s="649">
        <v>0</v>
      </c>
      <c r="M28" s="653"/>
      <c r="N28" s="653"/>
      <c r="O28" s="653"/>
      <c r="P28" s="653"/>
      <c r="Q28" s="653"/>
      <c r="R28" s="653"/>
      <c r="S28" s="653"/>
      <c r="T28" s="653"/>
      <c r="U28" s="649">
        <v>0</v>
      </c>
      <c r="V28" s="479"/>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zoomScale="80" zoomScaleNormal="80" workbookViewId="0">
      <selection activeCell="B15" sqref="B15"/>
    </sheetView>
  </sheetViews>
  <sheetFormatPr defaultColWidth="9.109375" defaultRowHeight="12"/>
  <cols>
    <col min="1" max="1" width="11.88671875" style="476" bestFit="1" customWidth="1"/>
    <col min="2" max="2" width="46.33203125" style="476" customWidth="1"/>
    <col min="3" max="3" width="19.5546875" style="476" customWidth="1"/>
    <col min="4" max="4" width="21.109375" style="476" customWidth="1"/>
    <col min="5" max="5" width="17.109375" style="476" customWidth="1"/>
    <col min="6" max="6" width="22.33203125" style="476" customWidth="1"/>
    <col min="7" max="7" width="19.33203125" style="476" customWidth="1"/>
    <col min="8" max="8" width="17.109375" style="476" customWidth="1"/>
    <col min="9" max="14" width="22.33203125" style="476" customWidth="1"/>
    <col min="15" max="15" width="23" style="476" customWidth="1"/>
    <col min="16" max="16" width="21.6640625" style="476" bestFit="1" customWidth="1"/>
    <col min="17" max="19" width="19" style="476" bestFit="1" customWidth="1"/>
    <col min="20" max="20" width="14.6640625" style="476" customWidth="1"/>
    <col min="21" max="21" width="20" style="476" customWidth="1"/>
    <col min="22" max="16384" width="9.109375" style="476"/>
  </cols>
  <sheetData>
    <row r="1" spans="1:21">
      <c r="A1" s="467" t="s">
        <v>30</v>
      </c>
      <c r="B1" s="476" t="s">
        <v>710</v>
      </c>
    </row>
    <row r="2" spans="1:21" ht="13.2">
      <c r="A2" s="468" t="s">
        <v>31</v>
      </c>
      <c r="B2" s="503">
        <v>44377</v>
      </c>
      <c r="C2" s="503"/>
    </row>
    <row r="3" spans="1:21">
      <c r="A3" s="469" t="s">
        <v>641</v>
      </c>
    </row>
    <row r="5" spans="1:21" ht="13.5" customHeight="1">
      <c r="A5" s="747" t="s">
        <v>642</v>
      </c>
      <c r="B5" s="748"/>
      <c r="C5" s="756" t="s">
        <v>643</v>
      </c>
      <c r="D5" s="757"/>
      <c r="E5" s="757"/>
      <c r="F5" s="757"/>
      <c r="G5" s="757"/>
      <c r="H5" s="757"/>
      <c r="I5" s="757"/>
      <c r="J5" s="757"/>
      <c r="K5" s="757"/>
      <c r="L5" s="757"/>
      <c r="M5" s="757"/>
      <c r="N5" s="757"/>
      <c r="O5" s="757"/>
      <c r="P5" s="757"/>
      <c r="Q5" s="757"/>
      <c r="R5" s="757"/>
      <c r="S5" s="757"/>
      <c r="T5" s="758"/>
      <c r="U5" s="515"/>
    </row>
    <row r="6" spans="1:21">
      <c r="A6" s="749"/>
      <c r="B6" s="750"/>
      <c r="C6" s="740" t="s">
        <v>108</v>
      </c>
      <c r="D6" s="753" t="s">
        <v>644</v>
      </c>
      <c r="E6" s="753"/>
      <c r="F6" s="754"/>
      <c r="G6" s="755" t="s">
        <v>645</v>
      </c>
      <c r="H6" s="753"/>
      <c r="I6" s="753"/>
      <c r="J6" s="753"/>
      <c r="K6" s="754"/>
      <c r="L6" s="743" t="s">
        <v>646</v>
      </c>
      <c r="M6" s="744"/>
      <c r="N6" s="744"/>
      <c r="O6" s="744"/>
      <c r="P6" s="744"/>
      <c r="Q6" s="744"/>
      <c r="R6" s="744"/>
      <c r="S6" s="744"/>
      <c r="T6" s="745"/>
      <c r="U6" s="502"/>
    </row>
    <row r="7" spans="1:21">
      <c r="A7" s="751"/>
      <c r="B7" s="752"/>
      <c r="C7" s="741"/>
      <c r="E7" s="496" t="s">
        <v>619</v>
      </c>
      <c r="F7" s="508" t="s">
        <v>620</v>
      </c>
      <c r="H7" s="496" t="s">
        <v>619</v>
      </c>
      <c r="I7" s="508" t="s">
        <v>621</v>
      </c>
      <c r="J7" s="508" t="s">
        <v>622</v>
      </c>
      <c r="K7" s="508" t="s">
        <v>623</v>
      </c>
      <c r="L7" s="519"/>
      <c r="M7" s="496" t="s">
        <v>624</v>
      </c>
      <c r="N7" s="508" t="s">
        <v>622</v>
      </c>
      <c r="O7" s="508" t="s">
        <v>625</v>
      </c>
      <c r="P7" s="508" t="s">
        <v>626</v>
      </c>
      <c r="Q7" s="508" t="s">
        <v>627</v>
      </c>
      <c r="R7" s="508" t="s">
        <v>628</v>
      </c>
      <c r="S7" s="508" t="s">
        <v>629</v>
      </c>
      <c r="T7" s="517" t="s">
        <v>630</v>
      </c>
      <c r="U7" s="515"/>
    </row>
    <row r="8" spans="1:21" ht="13.8">
      <c r="A8" s="519">
        <v>1</v>
      </c>
      <c r="B8" s="514" t="s">
        <v>632</v>
      </c>
      <c r="C8" s="549">
        <v>1497367402.2635047</v>
      </c>
      <c r="D8" s="548">
        <v>1255323619.9715047</v>
      </c>
      <c r="E8" s="548">
        <v>19301392.263500009</v>
      </c>
      <c r="F8" s="548">
        <v>832.23</v>
      </c>
      <c r="G8" s="548">
        <v>129701382.42049997</v>
      </c>
      <c r="H8" s="548">
        <v>14013237.809300018</v>
      </c>
      <c r="I8" s="548">
        <v>2019312.4534999991</v>
      </c>
      <c r="J8" s="548">
        <v>924247.09109999996</v>
      </c>
      <c r="K8" s="548">
        <v>41</v>
      </c>
      <c r="L8" s="548">
        <v>112342399.87150005</v>
      </c>
      <c r="M8" s="548">
        <v>5631347.8901000014</v>
      </c>
      <c r="N8" s="548">
        <v>1682655.9687000008</v>
      </c>
      <c r="O8" s="548">
        <v>3781322.8955999981</v>
      </c>
      <c r="P8" s="548">
        <v>8171287.3483000025</v>
      </c>
      <c r="Q8" s="548">
        <v>5778575.1034000013</v>
      </c>
      <c r="R8" s="548">
        <v>17531275.742899977</v>
      </c>
      <c r="S8" s="548">
        <v>0</v>
      </c>
      <c r="T8" s="548">
        <v>16404744.068600001</v>
      </c>
      <c r="U8" s="479"/>
    </row>
    <row r="9" spans="1:21" ht="13.8">
      <c r="A9" s="498">
        <v>1.1000000000000001</v>
      </c>
      <c r="B9" s="498" t="s">
        <v>647</v>
      </c>
      <c r="C9" s="549">
        <v>1200826875.470401</v>
      </c>
      <c r="D9" s="548">
        <v>997365950.380301</v>
      </c>
      <c r="E9" s="548">
        <v>13482409.246500004</v>
      </c>
      <c r="F9" s="548">
        <v>0</v>
      </c>
      <c r="G9" s="548">
        <v>119896336.25160001</v>
      </c>
      <c r="H9" s="548">
        <v>12447107.08050001</v>
      </c>
      <c r="I9" s="548">
        <v>1287557.0259</v>
      </c>
      <c r="J9" s="548">
        <v>924247.09109999996</v>
      </c>
      <c r="K9" s="548">
        <v>0</v>
      </c>
      <c r="L9" s="548">
        <v>83564588.838499978</v>
      </c>
      <c r="M9" s="548">
        <v>4294825.9301000005</v>
      </c>
      <c r="N9" s="548">
        <v>946419.15240000025</v>
      </c>
      <c r="O9" s="548">
        <v>2279520.3822999997</v>
      </c>
      <c r="P9" s="548">
        <v>4894889.4479</v>
      </c>
      <c r="Q9" s="548">
        <v>1131840.9143000001</v>
      </c>
      <c r="R9" s="548">
        <v>6389238.6789999995</v>
      </c>
      <c r="S9" s="548">
        <v>0</v>
      </c>
      <c r="T9" s="548">
        <v>16404744.068600001</v>
      </c>
      <c r="U9" s="479"/>
    </row>
    <row r="10" spans="1:21" ht="13.8">
      <c r="A10" s="520" t="s">
        <v>14</v>
      </c>
      <c r="B10" s="520" t="s">
        <v>648</v>
      </c>
      <c r="C10" s="549">
        <v>1121512669.9183004</v>
      </c>
      <c r="D10" s="548">
        <v>925935047.78370035</v>
      </c>
      <c r="E10" s="548">
        <v>9774471.3841999993</v>
      </c>
      <c r="F10" s="548">
        <v>0</v>
      </c>
      <c r="G10" s="548">
        <v>117490306.40880008</v>
      </c>
      <c r="H10" s="548">
        <v>11735806.291800002</v>
      </c>
      <c r="I10" s="548">
        <v>963041.82589999994</v>
      </c>
      <c r="J10" s="548">
        <v>924247.09109999996</v>
      </c>
      <c r="K10" s="548">
        <v>0</v>
      </c>
      <c r="L10" s="548">
        <v>78087315.725799993</v>
      </c>
      <c r="M10" s="548">
        <v>3885310.9801000012</v>
      </c>
      <c r="N10" s="548">
        <v>772953.7524</v>
      </c>
      <c r="O10" s="548">
        <v>1885127.9222999997</v>
      </c>
      <c r="P10" s="548">
        <v>4229649.3854999999</v>
      </c>
      <c r="Q10" s="548">
        <v>769647.32429999998</v>
      </c>
      <c r="R10" s="548">
        <v>6359445.6089999992</v>
      </c>
      <c r="S10" s="548">
        <v>0</v>
      </c>
      <c r="T10" s="548">
        <v>16404744.068600001</v>
      </c>
      <c r="U10" s="479"/>
    </row>
    <row r="11" spans="1:21" ht="13.8">
      <c r="A11" s="488" t="s">
        <v>649</v>
      </c>
      <c r="B11" s="488" t="s">
        <v>650</v>
      </c>
      <c r="C11" s="549">
        <v>727920908.0013001</v>
      </c>
      <c r="D11" s="548">
        <v>587713333.81529999</v>
      </c>
      <c r="E11" s="548">
        <v>6212023.7648999989</v>
      </c>
      <c r="F11" s="548">
        <v>0</v>
      </c>
      <c r="G11" s="548">
        <v>87668061.687300056</v>
      </c>
      <c r="H11" s="548">
        <v>10947687.731800003</v>
      </c>
      <c r="I11" s="548">
        <v>814823.37589999998</v>
      </c>
      <c r="J11" s="548">
        <v>924247.09109999996</v>
      </c>
      <c r="K11" s="548">
        <v>0</v>
      </c>
      <c r="L11" s="548">
        <v>52539512.498699985</v>
      </c>
      <c r="M11" s="548">
        <v>3482818.0901000011</v>
      </c>
      <c r="N11" s="548">
        <v>643982.70239999995</v>
      </c>
      <c r="O11" s="548">
        <v>1778703.9622999998</v>
      </c>
      <c r="P11" s="548">
        <v>1306238.7421000001</v>
      </c>
      <c r="Q11" s="548">
        <v>769647.32429999998</v>
      </c>
      <c r="R11" s="548">
        <v>6016470.8596000001</v>
      </c>
      <c r="S11" s="548">
        <v>0</v>
      </c>
      <c r="T11" s="548">
        <v>0</v>
      </c>
      <c r="U11" s="479"/>
    </row>
    <row r="12" spans="1:21" ht="13.8">
      <c r="A12" s="488" t="s">
        <v>651</v>
      </c>
      <c r="B12" s="488" t="s">
        <v>652</v>
      </c>
      <c r="C12" s="549">
        <v>129979321.66670001</v>
      </c>
      <c r="D12" s="548">
        <v>117406655.37890001</v>
      </c>
      <c r="E12" s="548">
        <v>2521931.9727000003</v>
      </c>
      <c r="F12" s="548">
        <v>0</v>
      </c>
      <c r="G12" s="548">
        <v>10185552.0649</v>
      </c>
      <c r="H12" s="548">
        <v>689052.63</v>
      </c>
      <c r="I12" s="548">
        <v>24618.45</v>
      </c>
      <c r="J12" s="548">
        <v>0</v>
      </c>
      <c r="K12" s="548">
        <v>0</v>
      </c>
      <c r="L12" s="548">
        <v>2387114.2228999999</v>
      </c>
      <c r="M12" s="548">
        <v>402492.89</v>
      </c>
      <c r="N12" s="548">
        <v>0</v>
      </c>
      <c r="O12" s="548">
        <v>0</v>
      </c>
      <c r="P12" s="548">
        <v>0</v>
      </c>
      <c r="Q12" s="548">
        <v>0</v>
      </c>
      <c r="R12" s="548">
        <v>342974.74939999997</v>
      </c>
      <c r="S12" s="548">
        <v>0</v>
      </c>
      <c r="T12" s="548">
        <v>0</v>
      </c>
      <c r="U12" s="479"/>
    </row>
    <row r="13" spans="1:21" ht="13.8">
      <c r="A13" s="488" t="s">
        <v>653</v>
      </c>
      <c r="B13" s="488" t="s">
        <v>654</v>
      </c>
      <c r="C13" s="549">
        <v>65459500.371399984</v>
      </c>
      <c r="D13" s="548">
        <v>58276434.029599987</v>
      </c>
      <c r="E13" s="548">
        <v>849842.53660000011</v>
      </c>
      <c r="F13" s="548">
        <v>0</v>
      </c>
      <c r="G13" s="548">
        <v>2081836.54</v>
      </c>
      <c r="H13" s="548">
        <v>99065.93</v>
      </c>
      <c r="I13" s="548">
        <v>123600</v>
      </c>
      <c r="J13" s="548">
        <v>0</v>
      </c>
      <c r="K13" s="548">
        <v>0</v>
      </c>
      <c r="L13" s="548">
        <v>5101229.8017999995</v>
      </c>
      <c r="M13" s="548">
        <v>0</v>
      </c>
      <c r="N13" s="548">
        <v>128971.05</v>
      </c>
      <c r="O13" s="548">
        <v>106423.96</v>
      </c>
      <c r="P13" s="548">
        <v>2923410.6433999999</v>
      </c>
      <c r="Q13" s="548">
        <v>0</v>
      </c>
      <c r="R13" s="548">
        <v>0</v>
      </c>
      <c r="S13" s="548">
        <v>0</v>
      </c>
      <c r="T13" s="548">
        <v>1804249.1484000001</v>
      </c>
      <c r="U13" s="479"/>
    </row>
    <row r="14" spans="1:21" ht="13.8">
      <c r="A14" s="488" t="s">
        <v>655</v>
      </c>
      <c r="B14" s="488" t="s">
        <v>656</v>
      </c>
      <c r="C14" s="549">
        <v>198152939.87889999</v>
      </c>
      <c r="D14" s="548">
        <v>162538624.55989999</v>
      </c>
      <c r="E14" s="548">
        <v>190673.11</v>
      </c>
      <c r="F14" s="548">
        <v>0</v>
      </c>
      <c r="G14" s="548">
        <v>17554856.116599999</v>
      </c>
      <c r="H14" s="548">
        <v>0</v>
      </c>
      <c r="I14" s="548">
        <v>0</v>
      </c>
      <c r="J14" s="548">
        <v>0</v>
      </c>
      <c r="K14" s="548">
        <v>0</v>
      </c>
      <c r="L14" s="548">
        <v>18059459.202399999</v>
      </c>
      <c r="M14" s="548">
        <v>0</v>
      </c>
      <c r="N14" s="548">
        <v>0</v>
      </c>
      <c r="O14" s="548">
        <v>0</v>
      </c>
      <c r="P14" s="548">
        <v>0</v>
      </c>
      <c r="Q14" s="548">
        <v>0</v>
      </c>
      <c r="R14" s="548">
        <v>0</v>
      </c>
      <c r="S14" s="548">
        <v>0</v>
      </c>
      <c r="T14" s="548">
        <v>14600494.920200001</v>
      </c>
      <c r="U14" s="479"/>
    </row>
    <row r="15" spans="1:21" ht="13.8">
      <c r="A15" s="489">
        <v>1.2</v>
      </c>
      <c r="B15" s="489" t="s">
        <v>657</v>
      </c>
      <c r="C15" s="549">
        <v>67096459.474351309</v>
      </c>
      <c r="D15" s="548">
        <v>19414218.547999311</v>
      </c>
      <c r="E15" s="548">
        <v>259521.13139999946</v>
      </c>
      <c r="F15" s="548">
        <v>0</v>
      </c>
      <c r="G15" s="548">
        <v>11980932.694900002</v>
      </c>
      <c r="H15" s="548">
        <v>1242076.5684999996</v>
      </c>
      <c r="I15" s="548">
        <v>128755.7349</v>
      </c>
      <c r="J15" s="548">
        <v>92424.700599999996</v>
      </c>
      <c r="K15" s="548">
        <v>0</v>
      </c>
      <c r="L15" s="548">
        <v>35701308.231451996</v>
      </c>
      <c r="M15" s="548">
        <v>1416498.7083999997</v>
      </c>
      <c r="N15" s="548">
        <v>308514.25660000002</v>
      </c>
      <c r="O15" s="548">
        <v>1066410.8788999999</v>
      </c>
      <c r="P15" s="548">
        <v>3188710.6800819999</v>
      </c>
      <c r="Q15" s="548">
        <v>721011.80610000005</v>
      </c>
      <c r="R15" s="548">
        <v>3604637.7881</v>
      </c>
      <c r="S15" s="548">
        <v>0</v>
      </c>
      <c r="T15" s="548">
        <v>11071265.037700001</v>
      </c>
      <c r="U15" s="479"/>
    </row>
    <row r="16" spans="1:21" ht="13.8">
      <c r="A16" s="521">
        <v>1.3</v>
      </c>
      <c r="B16" s="489" t="s">
        <v>705</v>
      </c>
      <c r="C16" s="549">
        <v>0</v>
      </c>
      <c r="D16" s="547"/>
      <c r="E16" s="547"/>
      <c r="F16" s="547"/>
      <c r="G16" s="547"/>
      <c r="H16" s="547"/>
      <c r="I16" s="547"/>
      <c r="J16" s="547"/>
      <c r="K16" s="547"/>
      <c r="L16" s="547"/>
      <c r="M16" s="547"/>
      <c r="N16" s="547"/>
      <c r="O16" s="547"/>
      <c r="P16" s="547"/>
      <c r="Q16" s="547"/>
      <c r="R16" s="547"/>
      <c r="S16" s="547"/>
      <c r="T16" s="547"/>
      <c r="U16" s="479"/>
    </row>
    <row r="17" spans="1:21" ht="13.8">
      <c r="A17" s="492" t="s">
        <v>658</v>
      </c>
      <c r="B17" s="490" t="s">
        <v>659</v>
      </c>
      <c r="C17" s="549">
        <v>1179672068.0033002</v>
      </c>
      <c r="D17" s="548">
        <v>982869267.27690005</v>
      </c>
      <c r="E17" s="548">
        <v>13396734.451000009</v>
      </c>
      <c r="F17" s="548">
        <v>0</v>
      </c>
      <c r="G17" s="548">
        <v>119594117.29060005</v>
      </c>
      <c r="H17" s="548">
        <v>12444351.100800009</v>
      </c>
      <c r="I17" s="548">
        <v>1284582.8973000003</v>
      </c>
      <c r="J17" s="548">
        <v>924247.09109999996</v>
      </c>
      <c r="K17" s="548">
        <v>0</v>
      </c>
      <c r="L17" s="548">
        <v>77208683.435799986</v>
      </c>
      <c r="M17" s="548">
        <v>4294750.3272000002</v>
      </c>
      <c r="N17" s="548">
        <v>946340.06370000029</v>
      </c>
      <c r="O17" s="548">
        <v>2278526.1443999996</v>
      </c>
      <c r="P17" s="548">
        <v>4894889.4479</v>
      </c>
      <c r="Q17" s="548">
        <v>1131840.9143000001</v>
      </c>
      <c r="R17" s="548">
        <v>6389238.6789999995</v>
      </c>
      <c r="S17" s="548">
        <v>0</v>
      </c>
      <c r="T17" s="548">
        <v>11804241.0646</v>
      </c>
      <c r="U17" s="479"/>
    </row>
    <row r="18" spans="1:21" ht="13.8">
      <c r="A18" s="491" t="s">
        <v>660</v>
      </c>
      <c r="B18" s="491" t="s">
        <v>661</v>
      </c>
      <c r="C18" s="549">
        <v>1072288944.2662003</v>
      </c>
      <c r="D18" s="548">
        <v>891313831.66280019</v>
      </c>
      <c r="E18" s="548">
        <v>9772101.589399999</v>
      </c>
      <c r="F18" s="548">
        <v>0</v>
      </c>
      <c r="G18" s="548">
        <v>107540343.8930001</v>
      </c>
      <c r="H18" s="548">
        <v>11735806.291800002</v>
      </c>
      <c r="I18" s="548">
        <v>963041.82589999994</v>
      </c>
      <c r="J18" s="548">
        <v>924247.09109999996</v>
      </c>
      <c r="K18" s="548">
        <v>0</v>
      </c>
      <c r="L18" s="548">
        <v>73434768.710399985</v>
      </c>
      <c r="M18" s="548">
        <v>3885310.9801000012</v>
      </c>
      <c r="N18" s="548">
        <v>772953.7524</v>
      </c>
      <c r="O18" s="548">
        <v>1885127.9222999997</v>
      </c>
      <c r="P18" s="548">
        <v>4229649.3854999999</v>
      </c>
      <c r="Q18" s="548">
        <v>769647.32429999998</v>
      </c>
      <c r="R18" s="548">
        <v>6359445.6089999992</v>
      </c>
      <c r="S18" s="548">
        <v>0</v>
      </c>
      <c r="T18" s="548">
        <v>11804241.0646</v>
      </c>
      <c r="U18" s="479"/>
    </row>
    <row r="19" spans="1:21" ht="13.8">
      <c r="A19" s="492" t="s">
        <v>662</v>
      </c>
      <c r="B19" s="492" t="s">
        <v>663</v>
      </c>
      <c r="C19" s="549">
        <v>4290690646.6432862</v>
      </c>
      <c r="D19" s="548">
        <v>3838341747.8269868</v>
      </c>
      <c r="E19" s="548">
        <v>9901034.9628000259</v>
      </c>
      <c r="F19" s="548">
        <v>0</v>
      </c>
      <c r="G19" s="548">
        <v>270791554.69979972</v>
      </c>
      <c r="H19" s="548">
        <v>11117695.568900013</v>
      </c>
      <c r="I19" s="548">
        <v>2104474.1996000004</v>
      </c>
      <c r="J19" s="548">
        <v>655555.99809999752</v>
      </c>
      <c r="K19" s="548">
        <v>0</v>
      </c>
      <c r="L19" s="548">
        <v>181557344.11649987</v>
      </c>
      <c r="M19" s="548">
        <v>14734235.610800002</v>
      </c>
      <c r="N19" s="548">
        <v>1116872.2890000001</v>
      </c>
      <c r="O19" s="548">
        <v>3495675.7963999989</v>
      </c>
      <c r="P19" s="548">
        <v>3836386.4352000114</v>
      </c>
      <c r="Q19" s="548">
        <v>1708027.9608000002</v>
      </c>
      <c r="R19" s="548">
        <v>28195312.702900004</v>
      </c>
      <c r="S19" s="548">
        <v>0</v>
      </c>
      <c r="T19" s="548">
        <v>296291.65110000013</v>
      </c>
      <c r="U19" s="479"/>
    </row>
    <row r="20" spans="1:21" ht="13.8">
      <c r="A20" s="491" t="s">
        <v>664</v>
      </c>
      <c r="B20" s="491" t="s">
        <v>661</v>
      </c>
      <c r="C20" s="549">
        <v>2175745029.5289989</v>
      </c>
      <c r="D20" s="548">
        <v>1783581305.5089989</v>
      </c>
      <c r="E20" s="548">
        <v>7734231.2437999984</v>
      </c>
      <c r="F20" s="548">
        <v>0</v>
      </c>
      <c r="G20" s="548">
        <v>259916728.96269992</v>
      </c>
      <c r="H20" s="548">
        <v>10676831.663500002</v>
      </c>
      <c r="I20" s="548">
        <v>1870013.0222000005</v>
      </c>
      <c r="J20" s="548">
        <v>655555.99809999997</v>
      </c>
      <c r="K20" s="548">
        <v>0</v>
      </c>
      <c r="L20" s="548">
        <v>132246995.05730002</v>
      </c>
      <c r="M20" s="548">
        <v>14384636.758700002</v>
      </c>
      <c r="N20" s="548">
        <v>908634.00659999996</v>
      </c>
      <c r="O20" s="548">
        <v>3138935.0914000003</v>
      </c>
      <c r="P20" s="548">
        <v>3325798.628</v>
      </c>
      <c r="Q20" s="548">
        <v>1441834.5507999999</v>
      </c>
      <c r="R20" s="548">
        <v>10866854.6361</v>
      </c>
      <c r="S20" s="548">
        <v>0</v>
      </c>
      <c r="T20" s="548">
        <v>296291.65110000013</v>
      </c>
      <c r="U20" s="479"/>
    </row>
    <row r="21" spans="1:21" ht="13.8">
      <c r="A21" s="493">
        <v>1.4</v>
      </c>
      <c r="B21" s="494" t="s">
        <v>665</v>
      </c>
      <c r="C21" s="549">
        <v>7949625.2592000011</v>
      </c>
      <c r="D21" s="548">
        <v>7770193.8960000006</v>
      </c>
      <c r="E21" s="548">
        <v>1481183.9728000001</v>
      </c>
      <c r="F21" s="548">
        <v>0</v>
      </c>
      <c r="G21" s="548">
        <v>134103.79519999999</v>
      </c>
      <c r="H21" s="548">
        <v>56469.878400000001</v>
      </c>
      <c r="I21" s="548">
        <v>0</v>
      </c>
      <c r="J21" s="548">
        <v>0</v>
      </c>
      <c r="K21" s="548">
        <v>0</v>
      </c>
      <c r="L21" s="548">
        <v>45327.567999999999</v>
      </c>
      <c r="M21" s="548">
        <v>24692.2</v>
      </c>
      <c r="N21" s="548">
        <v>20635.367999999999</v>
      </c>
      <c r="O21" s="548">
        <v>0</v>
      </c>
      <c r="P21" s="548">
        <v>0</v>
      </c>
      <c r="Q21" s="548">
        <v>0</v>
      </c>
      <c r="R21" s="548">
        <v>0</v>
      </c>
      <c r="S21" s="548">
        <v>0</v>
      </c>
      <c r="T21" s="548">
        <v>0</v>
      </c>
      <c r="U21" s="479"/>
    </row>
    <row r="22" spans="1:21" ht="13.8">
      <c r="A22" s="493">
        <v>1.5</v>
      </c>
      <c r="B22" s="494" t="s">
        <v>666</v>
      </c>
      <c r="C22" s="549">
        <v>0</v>
      </c>
      <c r="D22" s="548">
        <v>0</v>
      </c>
      <c r="E22" s="548">
        <v>0</v>
      </c>
      <c r="F22" s="548">
        <v>0</v>
      </c>
      <c r="G22" s="548">
        <v>0</v>
      </c>
      <c r="H22" s="548">
        <v>0</v>
      </c>
      <c r="I22" s="548">
        <v>0</v>
      </c>
      <c r="J22" s="548">
        <v>0</v>
      </c>
      <c r="K22" s="548">
        <v>0</v>
      </c>
      <c r="L22" s="548">
        <v>0</v>
      </c>
      <c r="M22" s="548">
        <v>0</v>
      </c>
      <c r="N22" s="548">
        <v>0</v>
      </c>
      <c r="O22" s="548">
        <v>0</v>
      </c>
      <c r="P22" s="548">
        <v>0</v>
      </c>
      <c r="Q22" s="548">
        <v>0</v>
      </c>
      <c r="R22" s="548">
        <v>0</v>
      </c>
      <c r="S22" s="548">
        <v>0</v>
      </c>
      <c r="T22" s="548">
        <v>0</v>
      </c>
      <c r="U22" s="479"/>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85" zoomScaleNormal="85" workbookViewId="0"/>
  </sheetViews>
  <sheetFormatPr defaultColWidth="9.109375" defaultRowHeight="12"/>
  <cols>
    <col min="1" max="1" width="11.88671875" style="476" bestFit="1" customWidth="1"/>
    <col min="2" max="2" width="93.44140625" style="476" customWidth="1"/>
    <col min="3" max="3" width="14.5546875" style="476" customWidth="1"/>
    <col min="4" max="5" width="11.44140625" style="476" customWidth="1"/>
    <col min="6" max="7" width="11.44140625" style="522" customWidth="1"/>
    <col min="8" max="9" width="11.44140625" style="476" customWidth="1"/>
    <col min="10" max="14" width="11.44140625" style="522" customWidth="1"/>
    <col min="15" max="15" width="18.88671875" style="476" bestFit="1" customWidth="1"/>
    <col min="16" max="16384" width="9.109375" style="476"/>
  </cols>
  <sheetData>
    <row r="1" spans="1:15">
      <c r="A1" s="467" t="s">
        <v>30</v>
      </c>
      <c r="B1" s="476" t="s">
        <v>710</v>
      </c>
      <c r="F1" s="476"/>
      <c r="G1" s="476"/>
      <c r="J1" s="476"/>
      <c r="K1" s="476"/>
      <c r="L1" s="476"/>
      <c r="M1" s="476"/>
      <c r="N1" s="476"/>
    </row>
    <row r="2" spans="1:15" ht="13.2">
      <c r="A2" s="468" t="s">
        <v>31</v>
      </c>
      <c r="B2" s="503">
        <v>44377</v>
      </c>
      <c r="F2" s="476"/>
      <c r="G2" s="476"/>
      <c r="J2" s="476"/>
      <c r="K2" s="476"/>
      <c r="L2" s="476"/>
      <c r="M2" s="476"/>
      <c r="N2" s="476"/>
    </row>
    <row r="3" spans="1:15">
      <c r="A3" s="469" t="s">
        <v>667</v>
      </c>
      <c r="F3" s="476"/>
      <c r="G3" s="476"/>
      <c r="J3" s="476"/>
      <c r="K3" s="476"/>
      <c r="L3" s="476"/>
      <c r="M3" s="476"/>
      <c r="N3" s="476"/>
    </row>
    <row r="4" spans="1:15">
      <c r="F4" s="476"/>
      <c r="G4" s="476"/>
      <c r="J4" s="476"/>
      <c r="K4" s="476"/>
      <c r="L4" s="476"/>
      <c r="M4" s="476"/>
      <c r="N4" s="476"/>
    </row>
    <row r="5" spans="1:15" ht="46.5" customHeight="1">
      <c r="A5" s="712" t="s">
        <v>693</v>
      </c>
      <c r="B5" s="713"/>
      <c r="C5" s="759" t="s">
        <v>668</v>
      </c>
      <c r="D5" s="760"/>
      <c r="E5" s="760"/>
      <c r="F5" s="760"/>
      <c r="G5" s="760"/>
      <c r="H5" s="761"/>
      <c r="I5" s="759" t="s">
        <v>669</v>
      </c>
      <c r="J5" s="762"/>
      <c r="K5" s="762"/>
      <c r="L5" s="762"/>
      <c r="M5" s="762"/>
      <c r="N5" s="763"/>
      <c r="O5" s="764" t="s">
        <v>670</v>
      </c>
    </row>
    <row r="6" spans="1:15" ht="75" customHeight="1">
      <c r="A6" s="716"/>
      <c r="B6" s="717"/>
      <c r="C6" s="495"/>
      <c r="D6" s="496" t="s">
        <v>671</v>
      </c>
      <c r="E6" s="496" t="s">
        <v>672</v>
      </c>
      <c r="F6" s="496" t="s">
        <v>673</v>
      </c>
      <c r="G6" s="496" t="s">
        <v>674</v>
      </c>
      <c r="H6" s="496" t="s">
        <v>675</v>
      </c>
      <c r="I6" s="501"/>
      <c r="J6" s="496" t="s">
        <v>671</v>
      </c>
      <c r="K6" s="496" t="s">
        <v>672</v>
      </c>
      <c r="L6" s="496" t="s">
        <v>673</v>
      </c>
      <c r="M6" s="496" t="s">
        <v>674</v>
      </c>
      <c r="N6" s="496" t="s">
        <v>675</v>
      </c>
      <c r="O6" s="765"/>
    </row>
    <row r="7" spans="1:15" ht="13.8">
      <c r="A7" s="473">
        <v>1</v>
      </c>
      <c r="B7" s="477" t="s">
        <v>696</v>
      </c>
      <c r="C7" s="550">
        <v>4327968.0243000006</v>
      </c>
      <c r="D7" s="550">
        <v>3958471.4341999996</v>
      </c>
      <c r="E7" s="550">
        <v>158562.86010000002</v>
      </c>
      <c r="F7" s="550">
        <v>159714.92000000001</v>
      </c>
      <c r="G7" s="550">
        <v>25338.33</v>
      </c>
      <c r="H7" s="550">
        <v>25880.480000000003</v>
      </c>
      <c r="I7" s="550">
        <v>181489.98650000003</v>
      </c>
      <c r="J7" s="550">
        <v>79169.524400000009</v>
      </c>
      <c r="K7" s="550">
        <v>15856.332099999998</v>
      </c>
      <c r="L7" s="550">
        <v>47914.47</v>
      </c>
      <c r="M7" s="550">
        <v>12669.18</v>
      </c>
      <c r="N7" s="550">
        <v>25880.480000000003</v>
      </c>
      <c r="O7" s="551"/>
    </row>
    <row r="8" spans="1:15" ht="13.8">
      <c r="A8" s="473">
        <v>2</v>
      </c>
      <c r="B8" s="477" t="s">
        <v>566</v>
      </c>
      <c r="C8" s="550">
        <v>47798173.164599992</v>
      </c>
      <c r="D8" s="550">
        <v>46378416.936299995</v>
      </c>
      <c r="E8" s="550">
        <v>749617.63459999987</v>
      </c>
      <c r="F8" s="550">
        <v>605315.65369999991</v>
      </c>
      <c r="G8" s="550">
        <v>10014.869999999999</v>
      </c>
      <c r="H8" s="550">
        <v>54808.07</v>
      </c>
      <c r="I8" s="550">
        <v>1230513.7462000004</v>
      </c>
      <c r="J8" s="550">
        <v>914643.50020000036</v>
      </c>
      <c r="K8" s="550">
        <v>74460.008699999991</v>
      </c>
      <c r="L8" s="550">
        <v>181594.72730000006</v>
      </c>
      <c r="M8" s="550">
        <v>5007.4400000000005</v>
      </c>
      <c r="N8" s="550">
        <v>54808.07</v>
      </c>
      <c r="O8" s="551"/>
    </row>
    <row r="9" spans="1:15" ht="13.8">
      <c r="A9" s="473">
        <v>3</v>
      </c>
      <c r="B9" s="477" t="s">
        <v>567</v>
      </c>
      <c r="C9" s="550">
        <v>0</v>
      </c>
      <c r="D9" s="550">
        <v>0</v>
      </c>
      <c r="E9" s="550">
        <v>0</v>
      </c>
      <c r="F9" s="550">
        <v>0</v>
      </c>
      <c r="G9" s="550">
        <v>0</v>
      </c>
      <c r="H9" s="550">
        <v>0</v>
      </c>
      <c r="I9" s="550">
        <v>0</v>
      </c>
      <c r="J9" s="550">
        <v>0</v>
      </c>
      <c r="K9" s="550">
        <v>0</v>
      </c>
      <c r="L9" s="550">
        <v>0</v>
      </c>
      <c r="M9" s="550">
        <v>0</v>
      </c>
      <c r="N9" s="550">
        <v>0</v>
      </c>
      <c r="O9" s="551"/>
    </row>
    <row r="10" spans="1:15" ht="13.8">
      <c r="A10" s="473">
        <v>4</v>
      </c>
      <c r="B10" s="477" t="s">
        <v>697</v>
      </c>
      <c r="C10" s="550">
        <v>29541536.929000005</v>
      </c>
      <c r="D10" s="550">
        <v>12549151.656300001</v>
      </c>
      <c r="E10" s="550">
        <v>0</v>
      </c>
      <c r="F10" s="550">
        <v>586898.74410000001</v>
      </c>
      <c r="G10" s="550">
        <v>6842509.8084000004</v>
      </c>
      <c r="H10" s="550">
        <v>9562976.7202000003</v>
      </c>
      <c r="I10" s="550">
        <v>11498688.934700001</v>
      </c>
      <c r="J10" s="550">
        <v>250983.03109999999</v>
      </c>
      <c r="K10" s="550">
        <v>0</v>
      </c>
      <c r="L10" s="550">
        <v>176069.63589999999</v>
      </c>
      <c r="M10" s="550">
        <v>3421254.9042000002</v>
      </c>
      <c r="N10" s="550">
        <v>7650381.3635</v>
      </c>
      <c r="O10" s="551"/>
    </row>
    <row r="11" spans="1:15" ht="13.8">
      <c r="A11" s="473">
        <v>5</v>
      </c>
      <c r="B11" s="477" t="s">
        <v>568</v>
      </c>
      <c r="C11" s="550">
        <v>83998310.920400009</v>
      </c>
      <c r="D11" s="550">
        <v>64315661.891600005</v>
      </c>
      <c r="E11" s="550">
        <v>19421404.7075</v>
      </c>
      <c r="F11" s="550">
        <v>85772.39</v>
      </c>
      <c r="G11" s="550">
        <v>1409.02</v>
      </c>
      <c r="H11" s="550">
        <v>174062.91129999998</v>
      </c>
      <c r="I11" s="550">
        <v>3333827.8400000003</v>
      </c>
      <c r="J11" s="550">
        <v>1191188.2131000001</v>
      </c>
      <c r="K11" s="550">
        <v>1942140.4556</v>
      </c>
      <c r="L11" s="550">
        <v>25731.739999999998</v>
      </c>
      <c r="M11" s="550">
        <v>704.52</v>
      </c>
      <c r="N11" s="550">
        <v>174062.91129999998</v>
      </c>
      <c r="O11" s="551"/>
    </row>
    <row r="12" spans="1:15" ht="13.8">
      <c r="A12" s="473">
        <v>6</v>
      </c>
      <c r="B12" s="477" t="s">
        <v>569</v>
      </c>
      <c r="C12" s="550">
        <v>61546039.338400006</v>
      </c>
      <c r="D12" s="550">
        <v>33804224.127700001</v>
      </c>
      <c r="E12" s="550">
        <v>27410120.5308</v>
      </c>
      <c r="F12" s="550">
        <v>202167.24999999997</v>
      </c>
      <c r="G12" s="550">
        <v>97198.339899999992</v>
      </c>
      <c r="H12" s="550">
        <v>32329.09</v>
      </c>
      <c r="I12" s="550">
        <v>3551188.5776</v>
      </c>
      <c r="J12" s="550">
        <v>668598.02650000004</v>
      </c>
      <c r="K12" s="550">
        <v>2741012.0904000001</v>
      </c>
      <c r="L12" s="550">
        <v>60650.169999999991</v>
      </c>
      <c r="M12" s="550">
        <v>48599.200700000001</v>
      </c>
      <c r="N12" s="550">
        <v>32329.09</v>
      </c>
      <c r="O12" s="551"/>
    </row>
    <row r="13" spans="1:15" ht="13.8">
      <c r="A13" s="473">
        <v>7</v>
      </c>
      <c r="B13" s="477" t="s">
        <v>570</v>
      </c>
      <c r="C13" s="550">
        <v>33496478.424000006</v>
      </c>
      <c r="D13" s="550">
        <v>33442579.994000006</v>
      </c>
      <c r="E13" s="550">
        <v>13398.45</v>
      </c>
      <c r="F13" s="550">
        <v>7301.82</v>
      </c>
      <c r="G13" s="550">
        <v>1287.29</v>
      </c>
      <c r="H13" s="550">
        <v>31910.87</v>
      </c>
      <c r="I13" s="550">
        <v>702703.90520000015</v>
      </c>
      <c r="J13" s="550">
        <v>666618.98520000011</v>
      </c>
      <c r="K13" s="550">
        <v>1339.85</v>
      </c>
      <c r="L13" s="550">
        <v>2190.5499999999997</v>
      </c>
      <c r="M13" s="550">
        <v>643.65</v>
      </c>
      <c r="N13" s="550">
        <v>31910.87</v>
      </c>
      <c r="O13" s="551"/>
    </row>
    <row r="14" spans="1:15" ht="13.8">
      <c r="A14" s="473">
        <v>8</v>
      </c>
      <c r="B14" s="477" t="s">
        <v>571</v>
      </c>
      <c r="C14" s="550">
        <v>135456860.71360004</v>
      </c>
      <c r="D14" s="550">
        <v>128015739.19940004</v>
      </c>
      <c r="E14" s="550">
        <v>4972652.7447000006</v>
      </c>
      <c r="F14" s="550">
        <v>1916759.0815999999</v>
      </c>
      <c r="G14" s="550">
        <v>517054.6654</v>
      </c>
      <c r="H14" s="550">
        <v>34655.022499999999</v>
      </c>
      <c r="I14" s="550">
        <v>3915841.6419820003</v>
      </c>
      <c r="J14" s="550">
        <v>2550366.1795000006</v>
      </c>
      <c r="K14" s="550">
        <v>497265.30989999988</v>
      </c>
      <c r="L14" s="550">
        <v>575027.73659999995</v>
      </c>
      <c r="M14" s="550">
        <v>258527.39348199998</v>
      </c>
      <c r="N14" s="550">
        <v>34655.022499999999</v>
      </c>
      <c r="O14" s="551"/>
    </row>
    <row r="15" spans="1:15" ht="13.8">
      <c r="A15" s="473">
        <v>9</v>
      </c>
      <c r="B15" s="477" t="s">
        <v>572</v>
      </c>
      <c r="C15" s="550">
        <v>62775701.2487</v>
      </c>
      <c r="D15" s="550">
        <v>26711243.079899997</v>
      </c>
      <c r="E15" s="550">
        <v>30539427.9551</v>
      </c>
      <c r="F15" s="550">
        <v>26079.010000000002</v>
      </c>
      <c r="G15" s="550">
        <v>5484393.1836999999</v>
      </c>
      <c r="H15" s="550">
        <v>14558.019999999997</v>
      </c>
      <c r="I15" s="550">
        <v>6236658.8104999997</v>
      </c>
      <c r="J15" s="550">
        <v>418137.66849999997</v>
      </c>
      <c r="K15" s="550">
        <v>3053942.8044000003</v>
      </c>
      <c r="L15" s="550">
        <v>7823.7</v>
      </c>
      <c r="M15" s="550">
        <v>2742196.6176</v>
      </c>
      <c r="N15" s="550">
        <v>14558.019999999997</v>
      </c>
      <c r="O15" s="551"/>
    </row>
    <row r="16" spans="1:15" ht="13.8">
      <c r="A16" s="473">
        <v>10</v>
      </c>
      <c r="B16" s="477" t="s">
        <v>573</v>
      </c>
      <c r="C16" s="550">
        <v>3112950.6749999998</v>
      </c>
      <c r="D16" s="550">
        <v>3045497.1736999997</v>
      </c>
      <c r="E16" s="550">
        <v>9199.5400000000009</v>
      </c>
      <c r="F16" s="550">
        <v>45533.741299999994</v>
      </c>
      <c r="G16" s="550">
        <v>0</v>
      </c>
      <c r="H16" s="550">
        <v>12720.220000000001</v>
      </c>
      <c r="I16" s="550">
        <v>88210.281400000007</v>
      </c>
      <c r="J16" s="550">
        <v>60909.977800000001</v>
      </c>
      <c r="K16" s="550">
        <v>919.96000000000015</v>
      </c>
      <c r="L16" s="550">
        <v>13660.123599999999</v>
      </c>
      <c r="M16" s="550">
        <v>0</v>
      </c>
      <c r="N16" s="550">
        <v>12720.220000000001</v>
      </c>
      <c r="O16" s="551"/>
    </row>
    <row r="17" spans="1:15" ht="13.8">
      <c r="A17" s="473">
        <v>11</v>
      </c>
      <c r="B17" s="477" t="s">
        <v>574</v>
      </c>
      <c r="C17" s="550">
        <v>828385.83370000008</v>
      </c>
      <c r="D17" s="550">
        <v>725314.78650000016</v>
      </c>
      <c r="E17" s="550">
        <v>1090.75</v>
      </c>
      <c r="F17" s="550">
        <v>11254.57</v>
      </c>
      <c r="G17" s="550">
        <v>90725.727199999994</v>
      </c>
      <c r="H17" s="550">
        <v>0</v>
      </c>
      <c r="I17" s="550">
        <v>63354.556700000001</v>
      </c>
      <c r="J17" s="550">
        <v>14506.2343</v>
      </c>
      <c r="K17" s="550">
        <v>109.07000000000001</v>
      </c>
      <c r="L17" s="550">
        <v>3376.37</v>
      </c>
      <c r="M17" s="550">
        <v>45362.882400000002</v>
      </c>
      <c r="N17" s="550">
        <v>0</v>
      </c>
      <c r="O17" s="551"/>
    </row>
    <row r="18" spans="1:15" ht="13.8">
      <c r="A18" s="473">
        <v>12</v>
      </c>
      <c r="B18" s="477" t="s">
        <v>575</v>
      </c>
      <c r="C18" s="550">
        <v>63337870.116500005</v>
      </c>
      <c r="D18" s="550">
        <v>62269138.605299994</v>
      </c>
      <c r="E18" s="550">
        <v>421187.44119999994</v>
      </c>
      <c r="F18" s="550">
        <v>558504.38</v>
      </c>
      <c r="G18" s="550">
        <v>29335.63</v>
      </c>
      <c r="H18" s="550">
        <v>59704.060000000005</v>
      </c>
      <c r="I18" s="550">
        <v>1495619.7401000008</v>
      </c>
      <c r="J18" s="550">
        <v>1211577.7560000005</v>
      </c>
      <c r="K18" s="550">
        <v>42118.764100000008</v>
      </c>
      <c r="L18" s="550">
        <v>167551.32999999999</v>
      </c>
      <c r="M18" s="550">
        <v>14667.83</v>
      </c>
      <c r="N18" s="550">
        <v>59704.060000000005</v>
      </c>
      <c r="O18" s="551"/>
    </row>
    <row r="19" spans="1:15" ht="13.8">
      <c r="A19" s="473">
        <v>13</v>
      </c>
      <c r="B19" s="477" t="s">
        <v>576</v>
      </c>
      <c r="C19" s="550">
        <v>7535017.3094000006</v>
      </c>
      <c r="D19" s="550">
        <v>7532803.8994000005</v>
      </c>
      <c r="E19" s="550">
        <v>0</v>
      </c>
      <c r="F19" s="550">
        <v>0</v>
      </c>
      <c r="G19" s="550">
        <v>1682.48</v>
      </c>
      <c r="H19" s="550">
        <v>530.92999999999995</v>
      </c>
      <c r="I19" s="550">
        <v>152028.26879999996</v>
      </c>
      <c r="J19" s="550">
        <v>150656.09879999998</v>
      </c>
      <c r="K19" s="550">
        <v>0</v>
      </c>
      <c r="L19" s="550">
        <v>0</v>
      </c>
      <c r="M19" s="550">
        <v>841.24</v>
      </c>
      <c r="N19" s="550">
        <v>530.92999999999995</v>
      </c>
      <c r="O19" s="551"/>
    </row>
    <row r="20" spans="1:15" ht="13.8">
      <c r="A20" s="473">
        <v>14</v>
      </c>
      <c r="B20" s="477" t="s">
        <v>577</v>
      </c>
      <c r="C20" s="550">
        <v>52475027.981199995</v>
      </c>
      <c r="D20" s="550">
        <v>28353884.2667</v>
      </c>
      <c r="E20" s="550">
        <v>9344330.0170999989</v>
      </c>
      <c r="F20" s="550">
        <v>14776798.337400001</v>
      </c>
      <c r="G20" s="550">
        <v>0</v>
      </c>
      <c r="H20" s="550">
        <v>15.36</v>
      </c>
      <c r="I20" s="550">
        <v>5934565.5249000005</v>
      </c>
      <c r="J20" s="550">
        <v>567077.68329999992</v>
      </c>
      <c r="K20" s="550">
        <v>934433.00040000014</v>
      </c>
      <c r="L20" s="550">
        <v>4433039.4812000003</v>
      </c>
      <c r="M20" s="550">
        <v>0</v>
      </c>
      <c r="N20" s="550">
        <v>15.36</v>
      </c>
      <c r="O20" s="551"/>
    </row>
    <row r="21" spans="1:15" ht="13.8">
      <c r="A21" s="473">
        <v>15</v>
      </c>
      <c r="B21" s="477" t="s">
        <v>578</v>
      </c>
      <c r="C21" s="550">
        <v>10860555.112899998</v>
      </c>
      <c r="D21" s="550">
        <v>9769022.8760999981</v>
      </c>
      <c r="E21" s="550">
        <v>454828.56110000005</v>
      </c>
      <c r="F21" s="550">
        <v>461833.609</v>
      </c>
      <c r="G21" s="550">
        <v>2459.35</v>
      </c>
      <c r="H21" s="550">
        <v>172410.71669999999</v>
      </c>
      <c r="I21" s="550">
        <v>552943.25099999993</v>
      </c>
      <c r="J21" s="550">
        <v>195269.86900000004</v>
      </c>
      <c r="K21" s="550">
        <v>45482.898399999991</v>
      </c>
      <c r="L21" s="550">
        <v>138550.08690000002</v>
      </c>
      <c r="M21" s="550">
        <v>1229.68</v>
      </c>
      <c r="N21" s="550">
        <v>172410.71669999999</v>
      </c>
      <c r="O21" s="551"/>
    </row>
    <row r="22" spans="1:15" ht="13.8">
      <c r="A22" s="473">
        <v>16</v>
      </c>
      <c r="B22" s="477" t="s">
        <v>579</v>
      </c>
      <c r="C22" s="550">
        <v>26840953.358999997</v>
      </c>
      <c r="D22" s="550">
        <v>26430834.251399998</v>
      </c>
      <c r="E22" s="550">
        <v>211687.05759999994</v>
      </c>
      <c r="F22" s="550">
        <v>173725.32</v>
      </c>
      <c r="G22" s="550">
        <v>4705.38</v>
      </c>
      <c r="H22" s="550">
        <v>20001.349999999999</v>
      </c>
      <c r="I22" s="550">
        <v>617294.72879999992</v>
      </c>
      <c r="J22" s="550">
        <v>528616.6272000001</v>
      </c>
      <c r="K22" s="550">
        <v>21168.741600000001</v>
      </c>
      <c r="L22" s="550">
        <v>45155.319999999985</v>
      </c>
      <c r="M22" s="550">
        <v>2352.69</v>
      </c>
      <c r="N22" s="550">
        <v>20001.349999999999</v>
      </c>
      <c r="O22" s="551"/>
    </row>
    <row r="23" spans="1:15" ht="13.8">
      <c r="A23" s="473">
        <v>17</v>
      </c>
      <c r="B23" s="477" t="s">
        <v>700</v>
      </c>
      <c r="C23" s="550">
        <v>29613861.142500002</v>
      </c>
      <c r="D23" s="550">
        <v>26202768.649100002</v>
      </c>
      <c r="E23" s="550">
        <v>0</v>
      </c>
      <c r="F23" s="550">
        <v>0</v>
      </c>
      <c r="G23" s="550">
        <v>2923410.6433999999</v>
      </c>
      <c r="H23" s="550">
        <v>487681.85000000003</v>
      </c>
      <c r="I23" s="550">
        <v>2473442.5663999999</v>
      </c>
      <c r="J23" s="550">
        <v>524055.37890000001</v>
      </c>
      <c r="K23" s="550">
        <v>0</v>
      </c>
      <c r="L23" s="550">
        <v>0</v>
      </c>
      <c r="M23" s="550">
        <v>1461705.3374999999</v>
      </c>
      <c r="N23" s="550">
        <v>487681.85000000003</v>
      </c>
      <c r="O23" s="551"/>
    </row>
    <row r="24" spans="1:15" ht="13.8">
      <c r="A24" s="473">
        <v>18</v>
      </c>
      <c r="B24" s="477" t="s">
        <v>580</v>
      </c>
      <c r="C24" s="550">
        <v>47356868.917600006</v>
      </c>
      <c r="D24" s="550">
        <v>46634450.022400007</v>
      </c>
      <c r="E24" s="550">
        <v>582703.26900000009</v>
      </c>
      <c r="F24" s="550">
        <v>106999.64000000001</v>
      </c>
      <c r="G24" s="550">
        <v>21540.86</v>
      </c>
      <c r="H24" s="550">
        <v>11175.126199999999</v>
      </c>
      <c r="I24" s="550">
        <v>1043463.8640000003</v>
      </c>
      <c r="J24" s="550">
        <v>932616.0467000003</v>
      </c>
      <c r="K24" s="550">
        <v>56802.351100000014</v>
      </c>
      <c r="L24" s="550">
        <v>32099.89</v>
      </c>
      <c r="M24" s="550">
        <v>10770.449999999999</v>
      </c>
      <c r="N24" s="550">
        <v>11175.126199999999</v>
      </c>
      <c r="O24" s="551"/>
    </row>
    <row r="25" spans="1:15" ht="13.8">
      <c r="A25" s="473">
        <v>19</v>
      </c>
      <c r="B25" s="477" t="s">
        <v>581</v>
      </c>
      <c r="C25" s="550">
        <v>11416393.2905</v>
      </c>
      <c r="D25" s="550">
        <v>8268739.2516999999</v>
      </c>
      <c r="E25" s="550">
        <v>226932.48379999999</v>
      </c>
      <c r="F25" s="550">
        <v>2920721.5549999997</v>
      </c>
      <c r="G25" s="550">
        <v>0</v>
      </c>
      <c r="H25" s="550">
        <v>0</v>
      </c>
      <c r="I25" s="550">
        <v>1062609.8310700001</v>
      </c>
      <c r="J25" s="550">
        <v>163700.11110000001</v>
      </c>
      <c r="K25" s="550">
        <v>22693.260999999999</v>
      </c>
      <c r="L25" s="550">
        <v>876216.45897000004</v>
      </c>
      <c r="M25" s="550">
        <v>0</v>
      </c>
      <c r="N25" s="550">
        <v>0</v>
      </c>
      <c r="O25" s="551"/>
    </row>
    <row r="26" spans="1:15" ht="13.8">
      <c r="A26" s="473">
        <v>20</v>
      </c>
      <c r="B26" s="477" t="s">
        <v>699</v>
      </c>
      <c r="C26" s="550">
        <v>71342318.563900009</v>
      </c>
      <c r="D26" s="550">
        <v>70827283.008300021</v>
      </c>
      <c r="E26" s="550">
        <v>304450.29560000007</v>
      </c>
      <c r="F26" s="550">
        <v>178796.57</v>
      </c>
      <c r="G26" s="550">
        <v>8207.3499999999985</v>
      </c>
      <c r="H26" s="550">
        <v>23581.34</v>
      </c>
      <c r="I26" s="550">
        <v>1515670.3414</v>
      </c>
      <c r="J26" s="550">
        <v>1403901.2607</v>
      </c>
      <c r="K26" s="550">
        <v>30445.070699999997</v>
      </c>
      <c r="L26" s="550">
        <v>53638.98000000001</v>
      </c>
      <c r="M26" s="550">
        <v>4103.6899999999996</v>
      </c>
      <c r="N26" s="550">
        <v>23581.34</v>
      </c>
      <c r="O26" s="551"/>
    </row>
    <row r="27" spans="1:15" ht="13.8">
      <c r="A27" s="473">
        <v>21</v>
      </c>
      <c r="B27" s="477" t="s">
        <v>582</v>
      </c>
      <c r="C27" s="550">
        <v>3980752.5887999996</v>
      </c>
      <c r="D27" s="550">
        <v>3979598.5187999997</v>
      </c>
      <c r="E27" s="550">
        <v>1154.07</v>
      </c>
      <c r="F27" s="550">
        <v>0</v>
      </c>
      <c r="G27" s="550">
        <v>0</v>
      </c>
      <c r="H27" s="550">
        <v>0</v>
      </c>
      <c r="I27" s="550">
        <v>79707.399600000004</v>
      </c>
      <c r="J27" s="550">
        <v>79591.989600000001</v>
      </c>
      <c r="K27" s="550">
        <v>115.41</v>
      </c>
      <c r="L27" s="550">
        <v>0</v>
      </c>
      <c r="M27" s="550">
        <v>0</v>
      </c>
      <c r="N27" s="550">
        <v>0</v>
      </c>
      <c r="O27" s="551"/>
    </row>
    <row r="28" spans="1:15" ht="13.8">
      <c r="A28" s="473">
        <v>22</v>
      </c>
      <c r="B28" s="477" t="s">
        <v>583</v>
      </c>
      <c r="C28" s="550">
        <v>2253393.5570999999</v>
      </c>
      <c r="D28" s="550">
        <v>2100991.9676999999</v>
      </c>
      <c r="E28" s="550">
        <v>125233.45940000001</v>
      </c>
      <c r="F28" s="550">
        <v>27168.13</v>
      </c>
      <c r="G28" s="550">
        <v>0</v>
      </c>
      <c r="H28" s="550">
        <v>0</v>
      </c>
      <c r="I28" s="550">
        <v>49139.1446</v>
      </c>
      <c r="J28" s="550">
        <v>28465.309599999997</v>
      </c>
      <c r="K28" s="550">
        <v>12523.395</v>
      </c>
      <c r="L28" s="550">
        <v>8150.4400000000005</v>
      </c>
      <c r="M28" s="550">
        <v>0</v>
      </c>
      <c r="N28" s="550">
        <v>0</v>
      </c>
      <c r="O28" s="551"/>
    </row>
    <row r="29" spans="1:15" ht="13.8">
      <c r="A29" s="473">
        <v>23</v>
      </c>
      <c r="B29" s="477" t="s">
        <v>584</v>
      </c>
      <c r="C29" s="550">
        <v>97224244.835100099</v>
      </c>
      <c r="D29" s="550">
        <v>76388260.102800101</v>
      </c>
      <c r="E29" s="550">
        <v>4433883.5458000004</v>
      </c>
      <c r="F29" s="550">
        <v>15789754.005099997</v>
      </c>
      <c r="G29" s="550">
        <v>101673.59440000003</v>
      </c>
      <c r="H29" s="550">
        <v>510673.58699999994</v>
      </c>
      <c r="I29" s="550">
        <v>7263838.5810999973</v>
      </c>
      <c r="J29" s="550">
        <v>1522413.1526999981</v>
      </c>
      <c r="K29" s="550">
        <v>442988.73200000002</v>
      </c>
      <c r="L29" s="550">
        <v>4736926.2571999989</v>
      </c>
      <c r="M29" s="550">
        <v>50836.852200000008</v>
      </c>
      <c r="N29" s="550">
        <v>510673.58699999994</v>
      </c>
      <c r="O29" s="551"/>
    </row>
    <row r="30" spans="1:15" ht="13.8">
      <c r="A30" s="473">
        <v>24</v>
      </c>
      <c r="B30" s="477" t="s">
        <v>698</v>
      </c>
      <c r="C30" s="550">
        <v>109401752.19450001</v>
      </c>
      <c r="D30" s="550">
        <v>102877586.45350002</v>
      </c>
      <c r="E30" s="550">
        <v>3310214.3688999992</v>
      </c>
      <c r="F30" s="550">
        <v>1927995.6000999999</v>
      </c>
      <c r="G30" s="550">
        <v>463865.22200000001</v>
      </c>
      <c r="H30" s="550">
        <v>822090.55000000016</v>
      </c>
      <c r="I30" s="550">
        <v>3948858.6846999982</v>
      </c>
      <c r="J30" s="550">
        <v>1985415.3726999976</v>
      </c>
      <c r="K30" s="550">
        <v>331021.43320000009</v>
      </c>
      <c r="L30" s="550">
        <v>578398.7178000001</v>
      </c>
      <c r="M30" s="550">
        <v>231932.611</v>
      </c>
      <c r="N30" s="550">
        <v>822090.55000000016</v>
      </c>
      <c r="O30" s="551"/>
    </row>
    <row r="31" spans="1:15" ht="13.8">
      <c r="A31" s="473">
        <v>25</v>
      </c>
      <c r="B31" s="477" t="s">
        <v>585</v>
      </c>
      <c r="C31" s="550">
        <v>1843581.6384999999</v>
      </c>
      <c r="D31" s="550">
        <v>1811523.6884999999</v>
      </c>
      <c r="E31" s="550">
        <v>32057.95</v>
      </c>
      <c r="F31" s="550">
        <v>0</v>
      </c>
      <c r="G31" s="550">
        <v>0</v>
      </c>
      <c r="H31" s="550">
        <v>0</v>
      </c>
      <c r="I31" s="550">
        <v>25904.420599999998</v>
      </c>
      <c r="J31" s="550">
        <v>22698.620599999998</v>
      </c>
      <c r="K31" s="550">
        <v>3205.8</v>
      </c>
      <c r="L31" s="550">
        <v>0</v>
      </c>
      <c r="M31" s="550">
        <v>0</v>
      </c>
      <c r="N31" s="550">
        <v>0</v>
      </c>
      <c r="O31" s="551"/>
    </row>
    <row r="32" spans="1:15" ht="13.8">
      <c r="A32" s="473">
        <v>26</v>
      </c>
      <c r="B32" s="477" t="s">
        <v>695</v>
      </c>
      <c r="C32" s="550">
        <v>499002406.384305</v>
      </c>
      <c r="D32" s="550">
        <v>428930434.13020498</v>
      </c>
      <c r="E32" s="550">
        <v>26977244.728200071</v>
      </c>
      <c r="F32" s="550">
        <v>19224317.976200003</v>
      </c>
      <c r="G32" s="550">
        <v>3344502.9279999994</v>
      </c>
      <c r="H32" s="550">
        <v>20525906.621699963</v>
      </c>
      <c r="I32" s="550">
        <v>39088232.032973558</v>
      </c>
      <c r="J32" s="550">
        <v>8442199.5564735867</v>
      </c>
      <c r="K32" s="550">
        <v>2691394.1664999947</v>
      </c>
      <c r="L32" s="550">
        <v>5759619.8038000111</v>
      </c>
      <c r="M32" s="550">
        <v>1669111.8845000018</v>
      </c>
      <c r="N32" s="550">
        <v>20525906.621699963</v>
      </c>
      <c r="O32" s="551"/>
    </row>
    <row r="33" spans="1:15" ht="13.8">
      <c r="A33" s="473">
        <v>27</v>
      </c>
      <c r="B33" s="497" t="s">
        <v>108</v>
      </c>
      <c r="C33" s="552">
        <v>1497367402.2635052</v>
      </c>
      <c r="D33" s="552">
        <v>1255323619.9715054</v>
      </c>
      <c r="E33" s="552">
        <v>129701382.42050007</v>
      </c>
      <c r="F33" s="552">
        <v>59793412.303500012</v>
      </c>
      <c r="G33" s="552">
        <v>19971314.672399998</v>
      </c>
      <c r="H33" s="552">
        <v>32577672.895599961</v>
      </c>
      <c r="I33" s="552">
        <v>96105796.660825551</v>
      </c>
      <c r="J33" s="552">
        <v>24573376.173973586</v>
      </c>
      <c r="K33" s="552">
        <v>12961438.905099994</v>
      </c>
      <c r="L33" s="552">
        <v>17923385.989270013</v>
      </c>
      <c r="M33" s="552">
        <v>9982518.0535820033</v>
      </c>
      <c r="N33" s="552">
        <v>30665077.538899958</v>
      </c>
      <c r="O33" s="552">
        <v>16526844</v>
      </c>
    </row>
    <row r="34" spans="1:15">
      <c r="A34" s="479"/>
      <c r="B34" s="479"/>
      <c r="C34" s="479"/>
      <c r="D34" s="479"/>
      <c r="E34" s="479"/>
      <c r="H34" s="479"/>
      <c r="I34" s="479"/>
      <c r="O34" s="479"/>
    </row>
    <row r="35" spans="1:15">
      <c r="A35" s="479"/>
      <c r="B35" s="512"/>
      <c r="C35" s="512"/>
      <c r="D35" s="479"/>
      <c r="E35" s="479"/>
      <c r="H35" s="479"/>
      <c r="I35" s="479"/>
      <c r="O35" s="479"/>
    </row>
    <row r="36" spans="1:15">
      <c r="A36" s="479"/>
      <c r="B36" s="479"/>
      <c r="C36" s="479"/>
      <c r="D36" s="479"/>
      <c r="E36" s="479"/>
      <c r="H36" s="479"/>
      <c r="I36" s="479"/>
      <c r="O36" s="479"/>
    </row>
    <row r="37" spans="1:15">
      <c r="A37" s="479"/>
      <c r="B37" s="479"/>
      <c r="C37" s="479"/>
      <c r="D37" s="479"/>
      <c r="E37" s="479"/>
      <c r="H37" s="479"/>
      <c r="I37" s="479"/>
      <c r="O37" s="479"/>
    </row>
    <row r="38" spans="1:15">
      <c r="A38" s="479"/>
      <c r="B38" s="479"/>
      <c r="C38" s="479"/>
      <c r="D38" s="479"/>
      <c r="E38" s="479"/>
      <c r="H38" s="479"/>
      <c r="I38" s="479"/>
      <c r="O38" s="479"/>
    </row>
    <row r="39" spans="1:15">
      <c r="A39" s="479"/>
      <c r="B39" s="479"/>
      <c r="C39" s="479"/>
      <c r="D39" s="479"/>
      <c r="E39" s="479"/>
      <c r="H39" s="479"/>
      <c r="I39" s="479"/>
      <c r="O39" s="479"/>
    </row>
    <row r="40" spans="1:15">
      <c r="A40" s="479"/>
      <c r="B40" s="479"/>
      <c r="C40" s="479"/>
      <c r="D40" s="479"/>
      <c r="E40" s="479"/>
      <c r="H40" s="479"/>
      <c r="I40" s="479"/>
      <c r="O40" s="479"/>
    </row>
    <row r="41" spans="1:15">
      <c r="A41" s="513"/>
      <c r="B41" s="513"/>
      <c r="C41" s="513"/>
      <c r="D41" s="479"/>
      <c r="E41" s="479"/>
      <c r="H41" s="479"/>
      <c r="I41" s="479"/>
      <c r="O41" s="479"/>
    </row>
    <row r="42" spans="1:15">
      <c r="A42" s="513"/>
      <c r="B42" s="513"/>
      <c r="C42" s="513"/>
      <c r="D42" s="479"/>
      <c r="E42" s="479"/>
      <c r="H42" s="479"/>
      <c r="I42" s="479"/>
      <c r="O42" s="479"/>
    </row>
    <row r="43" spans="1:15">
      <c r="A43" s="479"/>
      <c r="B43" s="479"/>
      <c r="C43" s="479"/>
      <c r="D43" s="479"/>
      <c r="E43" s="479"/>
      <c r="H43" s="479"/>
      <c r="I43" s="479"/>
      <c r="O43" s="479"/>
    </row>
    <row r="44" spans="1:15">
      <c r="A44" s="479"/>
      <c r="B44" s="479"/>
      <c r="C44" s="479"/>
      <c r="D44" s="479"/>
      <c r="E44" s="479"/>
      <c r="H44" s="479"/>
      <c r="I44" s="479"/>
      <c r="O44" s="479"/>
    </row>
    <row r="45" spans="1:15">
      <c r="A45" s="479"/>
      <c r="B45" s="479"/>
      <c r="C45" s="479"/>
      <c r="D45" s="479"/>
      <c r="E45" s="479"/>
      <c r="H45" s="479"/>
      <c r="I45" s="479"/>
      <c r="O45" s="479"/>
    </row>
    <row r="46" spans="1:15">
      <c r="A46" s="479"/>
      <c r="B46" s="479"/>
      <c r="C46" s="479"/>
      <c r="D46" s="479"/>
      <c r="E46" s="479"/>
      <c r="H46" s="479"/>
      <c r="I46" s="479"/>
      <c r="O46" s="479"/>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85" zoomScaleNormal="85" workbookViewId="0">
      <selection activeCell="K11" sqref="C6:K11"/>
    </sheetView>
  </sheetViews>
  <sheetFormatPr defaultColWidth="8.6640625" defaultRowHeight="12"/>
  <cols>
    <col min="1" max="1" width="11.88671875" style="523" bestFit="1" customWidth="1"/>
    <col min="2" max="2" width="80.109375" style="523" customWidth="1"/>
    <col min="3" max="3" width="17.109375" style="523" bestFit="1" customWidth="1"/>
    <col min="4" max="4" width="22.44140625" style="523" bestFit="1" customWidth="1"/>
    <col min="5" max="5" width="22.33203125" style="523" bestFit="1" customWidth="1"/>
    <col min="6" max="6" width="20.109375" style="523" bestFit="1" customWidth="1"/>
    <col min="7" max="7" width="20.88671875" style="523" bestFit="1" customWidth="1"/>
    <col min="8" max="8" width="23.44140625" style="523" bestFit="1" customWidth="1"/>
    <col min="9" max="9" width="22.109375" style="523" customWidth="1"/>
    <col min="10" max="10" width="19.109375" style="523" bestFit="1" customWidth="1"/>
    <col min="11" max="11" width="17.88671875" style="523" bestFit="1" customWidth="1"/>
    <col min="12" max="16384" width="8.6640625" style="523"/>
  </cols>
  <sheetData>
    <row r="1" spans="1:11" s="476" customFormat="1">
      <c r="A1" s="467" t="s">
        <v>30</v>
      </c>
      <c r="B1" s="476" t="s">
        <v>710</v>
      </c>
    </row>
    <row r="2" spans="1:11" s="476" customFormat="1" ht="13.2">
      <c r="A2" s="468" t="s">
        <v>31</v>
      </c>
      <c r="B2" s="503">
        <v>44377</v>
      </c>
    </row>
    <row r="3" spans="1:11" s="476" customFormat="1">
      <c r="A3" s="469" t="s">
        <v>676</v>
      </c>
    </row>
    <row r="4" spans="1:11">
      <c r="C4" s="524" t="s">
        <v>0</v>
      </c>
      <c r="D4" s="524" t="s">
        <v>1</v>
      </c>
      <c r="E4" s="524" t="s">
        <v>2</v>
      </c>
      <c r="F4" s="524" t="s">
        <v>3</v>
      </c>
      <c r="G4" s="524" t="s">
        <v>4</v>
      </c>
      <c r="H4" s="524" t="s">
        <v>5</v>
      </c>
      <c r="I4" s="524" t="s">
        <v>8</v>
      </c>
      <c r="J4" s="524" t="s">
        <v>9</v>
      </c>
      <c r="K4" s="524" t="s">
        <v>10</v>
      </c>
    </row>
    <row r="5" spans="1:11" ht="105" customHeight="1">
      <c r="A5" s="766" t="s">
        <v>677</v>
      </c>
      <c r="B5" s="767"/>
      <c r="C5" s="500" t="s">
        <v>678</v>
      </c>
      <c r="D5" s="500" t="s">
        <v>679</v>
      </c>
      <c r="E5" s="500" t="s">
        <v>680</v>
      </c>
      <c r="F5" s="525" t="s">
        <v>681</v>
      </c>
      <c r="G5" s="500" t="s">
        <v>682</v>
      </c>
      <c r="H5" s="500" t="s">
        <v>683</v>
      </c>
      <c r="I5" s="500" t="s">
        <v>684</v>
      </c>
      <c r="J5" s="500" t="s">
        <v>685</v>
      </c>
      <c r="K5" s="500" t="s">
        <v>686</v>
      </c>
    </row>
    <row r="6" spans="1:11" ht="13.8">
      <c r="A6" s="473">
        <v>1</v>
      </c>
      <c r="B6" s="473" t="s">
        <v>632</v>
      </c>
      <c r="C6" s="553">
        <v>36288735.288000025</v>
      </c>
      <c r="D6" s="553">
        <v>7949625.2592000002</v>
      </c>
      <c r="E6" s="553">
        <v>0</v>
      </c>
      <c r="F6" s="553">
        <v>24744428.347499985</v>
      </c>
      <c r="G6" s="553">
        <v>1057866431.5834993</v>
      </c>
      <c r="H6" s="553">
        <v>8867135.9968999997</v>
      </c>
      <c r="I6" s="553">
        <v>51905336.7874</v>
      </c>
      <c r="J6" s="553">
        <v>87927090.210500032</v>
      </c>
      <c r="K6" s="553">
        <f>229768244.049705-7949625.2592</f>
        <v>221818618.79050499</v>
      </c>
    </row>
    <row r="7" spans="1:11" ht="13.8">
      <c r="A7" s="473">
        <v>2</v>
      </c>
      <c r="B7" s="473" t="s">
        <v>687</v>
      </c>
      <c r="C7" s="553"/>
      <c r="D7" s="553"/>
      <c r="E7" s="553"/>
      <c r="F7" s="553"/>
      <c r="G7" s="553"/>
      <c r="H7" s="553"/>
      <c r="I7" s="553"/>
      <c r="J7" s="553"/>
      <c r="K7" s="655">
        <f>SUM('22. Quality'!C19:C20)</f>
        <v>33600000</v>
      </c>
    </row>
    <row r="8" spans="1:11" ht="13.8">
      <c r="A8" s="473">
        <v>3</v>
      </c>
      <c r="B8" s="473" t="s">
        <v>640</v>
      </c>
      <c r="C8" s="553">
        <v>18340806.382600002</v>
      </c>
      <c r="D8" s="553">
        <v>0</v>
      </c>
      <c r="E8" s="553">
        <v>0</v>
      </c>
      <c r="F8" s="553">
        <v>0</v>
      </c>
      <c r="G8" s="553">
        <v>113993860.2085</v>
      </c>
      <c r="H8" s="553">
        <v>42159.999100000015</v>
      </c>
      <c r="I8" s="553">
        <v>7252961.3169000102</v>
      </c>
      <c r="J8" s="553">
        <v>4221069.2124999892</v>
      </c>
      <c r="K8" s="553">
        <v>76284947.443200022</v>
      </c>
    </row>
    <row r="9" spans="1:11" ht="13.8">
      <c r="A9" s="473">
        <v>4</v>
      </c>
      <c r="B9" s="498" t="s">
        <v>688</v>
      </c>
      <c r="C9" s="553">
        <v>136472.234</v>
      </c>
      <c r="D9" s="553">
        <v>0</v>
      </c>
      <c r="E9" s="553">
        <v>0</v>
      </c>
      <c r="F9" s="553">
        <v>96038.676600000006</v>
      </c>
      <c r="G9" s="553">
        <v>73298296.476399943</v>
      </c>
      <c r="H9" s="553">
        <v>0</v>
      </c>
      <c r="I9" s="553">
        <v>3677876.0487999972</v>
      </c>
      <c r="J9" s="553">
        <v>2875368.2673000004</v>
      </c>
      <c r="K9" s="553">
        <v>32258348.168399978</v>
      </c>
    </row>
    <row r="10" spans="1:11" ht="13.8">
      <c r="A10" s="473">
        <v>5</v>
      </c>
      <c r="B10" s="498" t="s">
        <v>689</v>
      </c>
      <c r="C10" s="553"/>
      <c r="D10" s="553"/>
      <c r="E10" s="553"/>
      <c r="F10" s="553"/>
      <c r="G10" s="553"/>
      <c r="H10" s="553"/>
      <c r="I10" s="553"/>
      <c r="J10" s="553"/>
      <c r="K10" s="553"/>
    </row>
    <row r="11" spans="1:11" ht="13.8">
      <c r="A11" s="473">
        <v>6</v>
      </c>
      <c r="B11" s="498" t="s">
        <v>690</v>
      </c>
      <c r="C11" s="553">
        <v>0</v>
      </c>
      <c r="D11" s="553">
        <v>0</v>
      </c>
      <c r="E11" s="553">
        <v>0</v>
      </c>
      <c r="F11" s="553">
        <v>0</v>
      </c>
      <c r="G11" s="553">
        <v>632060</v>
      </c>
      <c r="H11" s="553">
        <v>0</v>
      </c>
      <c r="I11" s="553">
        <v>0</v>
      </c>
      <c r="J11" s="553">
        <v>0</v>
      </c>
      <c r="K11" s="553">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90" zoomScaleNormal="90" workbookViewId="0">
      <pane xSplit="1" ySplit="5" topLeftCell="B6" activePane="bottomRight" state="frozen"/>
      <selection activeCell="B3" sqref="B3"/>
      <selection pane="topRight" activeCell="B3" sqref="B3"/>
      <selection pane="bottomLeft" activeCell="B3" sqref="B3"/>
      <selection pane="bottomRight" activeCell="B3" sqref="B3"/>
    </sheetView>
  </sheetViews>
  <sheetFormatPr defaultColWidth="9.109375" defaultRowHeight="13.8"/>
  <cols>
    <col min="1" max="1" width="9.5546875" style="4" bestFit="1" customWidth="1"/>
    <col min="2" max="2" width="55.109375" style="4" bestFit="1" customWidth="1"/>
    <col min="3" max="3" width="11.6640625" style="4" customWidth="1"/>
    <col min="4" max="4" width="13.33203125" style="4" customWidth="1"/>
    <col min="5" max="5" width="14.5546875" style="4" customWidth="1"/>
    <col min="6" max="6" width="11.6640625" style="4" customWidth="1"/>
    <col min="7" max="7" width="13.6640625" style="4" customWidth="1"/>
    <col min="8" max="8" width="14.5546875" style="4" customWidth="1"/>
    <col min="9" max="16384" width="9.109375" style="5"/>
  </cols>
  <sheetData>
    <row r="1" spans="1:8">
      <c r="A1" s="2" t="s">
        <v>30</v>
      </c>
      <c r="B1" s="4" t="str">
        <f>'Info '!C2</f>
        <v>JSC "VTB Bank (Georgia)"</v>
      </c>
    </row>
    <row r="2" spans="1:8">
      <c r="A2" s="2" t="s">
        <v>31</v>
      </c>
      <c r="B2" s="422">
        <v>44377</v>
      </c>
    </row>
    <row r="3" spans="1:8">
      <c r="A3" s="2"/>
    </row>
    <row r="4" spans="1:8" ht="14.4" thickBot="1">
      <c r="A4" s="17" t="s">
        <v>32</v>
      </c>
      <c r="B4" s="18" t="s">
        <v>33</v>
      </c>
      <c r="C4" s="17"/>
      <c r="D4" s="19"/>
      <c r="E4" s="19"/>
      <c r="F4" s="20"/>
      <c r="G4" s="20"/>
      <c r="H4" s="21" t="s">
        <v>73</v>
      </c>
    </row>
    <row r="5" spans="1:8">
      <c r="A5" s="22"/>
      <c r="B5" s="23"/>
      <c r="C5" s="664" t="s">
        <v>68</v>
      </c>
      <c r="D5" s="665"/>
      <c r="E5" s="666"/>
      <c r="F5" s="664" t="s">
        <v>72</v>
      </c>
      <c r="G5" s="665"/>
      <c r="H5" s="667"/>
    </row>
    <row r="6" spans="1:8">
      <c r="A6" s="24" t="s">
        <v>6</v>
      </c>
      <c r="B6" s="25" t="s">
        <v>34</v>
      </c>
      <c r="C6" s="26" t="s">
        <v>69</v>
      </c>
      <c r="D6" s="26" t="s">
        <v>70</v>
      </c>
      <c r="E6" s="26" t="s">
        <v>71</v>
      </c>
      <c r="F6" s="26" t="s">
        <v>69</v>
      </c>
      <c r="G6" s="26" t="s">
        <v>70</v>
      </c>
      <c r="H6" s="27" t="s">
        <v>71</v>
      </c>
    </row>
    <row r="7" spans="1:8">
      <c r="A7" s="24">
        <v>1</v>
      </c>
      <c r="B7" s="28" t="s">
        <v>35</v>
      </c>
      <c r="C7" s="29">
        <v>32703154</v>
      </c>
      <c r="D7" s="29">
        <v>28131860</v>
      </c>
      <c r="E7" s="30">
        <v>60835014</v>
      </c>
      <c r="F7" s="31">
        <v>30496950</v>
      </c>
      <c r="G7" s="32">
        <v>33188898</v>
      </c>
      <c r="H7" s="33">
        <v>63685848</v>
      </c>
    </row>
    <row r="8" spans="1:8">
      <c r="A8" s="24">
        <v>2</v>
      </c>
      <c r="B8" s="28" t="s">
        <v>36</v>
      </c>
      <c r="C8" s="29">
        <v>24034376</v>
      </c>
      <c r="D8" s="29">
        <v>218349133</v>
      </c>
      <c r="E8" s="30">
        <v>242383509</v>
      </c>
      <c r="F8" s="31">
        <v>50041557</v>
      </c>
      <c r="G8" s="32">
        <v>215063368</v>
      </c>
      <c r="H8" s="33">
        <v>265104925</v>
      </c>
    </row>
    <row r="9" spans="1:8">
      <c r="A9" s="24">
        <v>3</v>
      </c>
      <c r="B9" s="28" t="s">
        <v>37</v>
      </c>
      <c r="C9" s="29">
        <v>96012</v>
      </c>
      <c r="D9" s="29">
        <v>52080913</v>
      </c>
      <c r="E9" s="30">
        <v>52176925</v>
      </c>
      <c r="F9" s="31">
        <v>85398</v>
      </c>
      <c r="G9" s="32">
        <v>28160935</v>
      </c>
      <c r="H9" s="33">
        <v>28246333</v>
      </c>
    </row>
    <row r="10" spans="1:8">
      <c r="A10" s="24">
        <v>4</v>
      </c>
      <c r="B10" s="28" t="s">
        <v>38</v>
      </c>
      <c r="C10" s="29">
        <v>0</v>
      </c>
      <c r="D10" s="29">
        <v>0</v>
      </c>
      <c r="E10" s="30">
        <v>0</v>
      </c>
      <c r="F10" s="31">
        <v>0</v>
      </c>
      <c r="G10" s="32">
        <v>0</v>
      </c>
      <c r="H10" s="33">
        <v>0</v>
      </c>
    </row>
    <row r="11" spans="1:8">
      <c r="A11" s="24">
        <v>5</v>
      </c>
      <c r="B11" s="28" t="s">
        <v>39</v>
      </c>
      <c r="C11" s="29">
        <v>164707584</v>
      </c>
      <c r="D11" s="29">
        <v>0</v>
      </c>
      <c r="E11" s="30">
        <v>164707584</v>
      </c>
      <c r="F11" s="31">
        <v>176054670</v>
      </c>
      <c r="G11" s="32">
        <v>0</v>
      </c>
      <c r="H11" s="33">
        <v>176054670</v>
      </c>
    </row>
    <row r="12" spans="1:8">
      <c r="A12" s="24">
        <v>6.1</v>
      </c>
      <c r="B12" s="34" t="s">
        <v>40</v>
      </c>
      <c r="C12" s="29">
        <v>878882253.92000103</v>
      </c>
      <c r="D12" s="29">
        <v>618485148.34350407</v>
      </c>
      <c r="E12" s="30">
        <v>1497367402.263505</v>
      </c>
      <c r="F12" s="31">
        <v>629469297.02000237</v>
      </c>
      <c r="G12" s="32">
        <v>593481180.71273947</v>
      </c>
      <c r="H12" s="33">
        <v>1222950477.7327418</v>
      </c>
    </row>
    <row r="13" spans="1:8">
      <c r="A13" s="24">
        <v>6.2</v>
      </c>
      <c r="B13" s="34" t="s">
        <v>41</v>
      </c>
      <c r="C13" s="29">
        <v>-60383646.337150939</v>
      </c>
      <c r="D13" s="29">
        <v>-52248994.323678948</v>
      </c>
      <c r="E13" s="30">
        <v>-112632640.66082989</v>
      </c>
      <c r="F13" s="31">
        <v>-50930608.719528861</v>
      </c>
      <c r="G13" s="32">
        <v>-61538900.063700162</v>
      </c>
      <c r="H13" s="33">
        <v>-112469508.78322902</v>
      </c>
    </row>
    <row r="14" spans="1:8">
      <c r="A14" s="24">
        <v>6</v>
      </c>
      <c r="B14" s="28" t="s">
        <v>42</v>
      </c>
      <c r="C14" s="30">
        <v>818498607.5828501</v>
      </c>
      <c r="D14" s="30">
        <v>566236154.0198251</v>
      </c>
      <c r="E14" s="30">
        <v>1384734761.6026752</v>
      </c>
      <c r="F14" s="30">
        <v>578538688.30047345</v>
      </c>
      <c r="G14" s="30">
        <v>531942280.64903933</v>
      </c>
      <c r="H14" s="33">
        <v>1110480968.9495127</v>
      </c>
    </row>
    <row r="15" spans="1:8">
      <c r="A15" s="24">
        <v>7</v>
      </c>
      <c r="B15" s="28" t="s">
        <v>43</v>
      </c>
      <c r="C15" s="29">
        <v>18708292.199999999</v>
      </c>
      <c r="D15" s="29">
        <v>6109960</v>
      </c>
      <c r="E15" s="30">
        <v>24818252.199999999</v>
      </c>
      <c r="F15" s="31">
        <v>20720060</v>
      </c>
      <c r="G15" s="32">
        <v>7215531</v>
      </c>
      <c r="H15" s="33">
        <v>27935591</v>
      </c>
    </row>
    <row r="16" spans="1:8">
      <c r="A16" s="24">
        <v>8</v>
      </c>
      <c r="B16" s="28" t="s">
        <v>198</v>
      </c>
      <c r="C16" s="29">
        <v>19439189.690000001</v>
      </c>
      <c r="D16" s="29" t="s">
        <v>714</v>
      </c>
      <c r="E16" s="30">
        <v>19439189.690000001</v>
      </c>
      <c r="F16" s="31">
        <v>9570308.6099999994</v>
      </c>
      <c r="G16" s="32" t="s">
        <v>714</v>
      </c>
      <c r="H16" s="33">
        <v>9570308.6099999994</v>
      </c>
    </row>
    <row r="17" spans="1:8">
      <c r="A17" s="24">
        <v>9</v>
      </c>
      <c r="B17" s="28" t="s">
        <v>44</v>
      </c>
      <c r="C17" s="29">
        <v>54000</v>
      </c>
      <c r="D17" s="29">
        <v>0</v>
      </c>
      <c r="E17" s="30">
        <v>54000</v>
      </c>
      <c r="F17" s="31">
        <v>54000</v>
      </c>
      <c r="G17" s="32">
        <v>0</v>
      </c>
      <c r="H17" s="33">
        <v>54000</v>
      </c>
    </row>
    <row r="18" spans="1:8">
      <c r="A18" s="24">
        <v>10</v>
      </c>
      <c r="B18" s="28" t="s">
        <v>45</v>
      </c>
      <c r="C18" s="29">
        <v>66461150</v>
      </c>
      <c r="D18" s="29" t="s">
        <v>714</v>
      </c>
      <c r="E18" s="30">
        <v>66461150</v>
      </c>
      <c r="F18" s="31">
        <v>61130760</v>
      </c>
      <c r="G18" s="32" t="s">
        <v>714</v>
      </c>
      <c r="H18" s="33">
        <v>61130760</v>
      </c>
    </row>
    <row r="19" spans="1:8">
      <c r="A19" s="24">
        <v>11</v>
      </c>
      <c r="B19" s="28" t="s">
        <v>46</v>
      </c>
      <c r="C19" s="29">
        <v>37152963.355599999</v>
      </c>
      <c r="D19" s="29">
        <v>6964565</v>
      </c>
      <c r="E19" s="30">
        <v>44117528.355599999</v>
      </c>
      <c r="F19" s="31">
        <v>34538732.456799999</v>
      </c>
      <c r="G19" s="32">
        <v>3105268</v>
      </c>
      <c r="H19" s="33">
        <v>37644000.456799999</v>
      </c>
    </row>
    <row r="20" spans="1:8">
      <c r="A20" s="24">
        <v>12</v>
      </c>
      <c r="B20" s="36" t="s">
        <v>47</v>
      </c>
      <c r="C20" s="30">
        <v>1181855328.8284502</v>
      </c>
      <c r="D20" s="30">
        <v>877872585.0198251</v>
      </c>
      <c r="E20" s="30">
        <v>2059727913.8482752</v>
      </c>
      <c r="F20" s="30">
        <v>961231124.36727345</v>
      </c>
      <c r="G20" s="30">
        <v>818676280.64903927</v>
      </c>
      <c r="H20" s="33">
        <v>1779907405.0163126</v>
      </c>
    </row>
    <row r="21" spans="1:8">
      <c r="A21" s="24"/>
      <c r="B21" s="25" t="s">
        <v>48</v>
      </c>
      <c r="C21" s="37"/>
      <c r="D21" s="37"/>
      <c r="E21" s="37"/>
      <c r="F21" s="38"/>
      <c r="G21" s="39"/>
      <c r="H21" s="40"/>
    </row>
    <row r="22" spans="1:8">
      <c r="A22" s="24">
        <v>13</v>
      </c>
      <c r="B22" s="28" t="s">
        <v>49</v>
      </c>
      <c r="C22" s="29">
        <v>2849554</v>
      </c>
      <c r="D22" s="29">
        <v>14367030</v>
      </c>
      <c r="E22" s="30">
        <v>17216584</v>
      </c>
      <c r="F22" s="31">
        <v>2135444</v>
      </c>
      <c r="G22" s="32">
        <v>11902329</v>
      </c>
      <c r="H22" s="33">
        <v>14037773</v>
      </c>
    </row>
    <row r="23" spans="1:8">
      <c r="A23" s="24">
        <v>14</v>
      </c>
      <c r="B23" s="28" t="s">
        <v>50</v>
      </c>
      <c r="C23" s="29">
        <v>184052401</v>
      </c>
      <c r="D23" s="29">
        <v>237038942</v>
      </c>
      <c r="E23" s="30">
        <v>421091343</v>
      </c>
      <c r="F23" s="31">
        <v>205656917</v>
      </c>
      <c r="G23" s="32">
        <v>163415095</v>
      </c>
      <c r="H23" s="33">
        <v>369072012</v>
      </c>
    </row>
    <row r="24" spans="1:8">
      <c r="A24" s="24">
        <v>15</v>
      </c>
      <c r="B24" s="28" t="s">
        <v>51</v>
      </c>
      <c r="C24" s="29">
        <v>122559326</v>
      </c>
      <c r="D24" s="29">
        <v>78180457</v>
      </c>
      <c r="E24" s="30">
        <v>200739783</v>
      </c>
      <c r="F24" s="31">
        <v>141909596</v>
      </c>
      <c r="G24" s="32">
        <v>85372207</v>
      </c>
      <c r="H24" s="33">
        <v>227281803</v>
      </c>
    </row>
    <row r="25" spans="1:8">
      <c r="A25" s="24">
        <v>16</v>
      </c>
      <c r="B25" s="28" t="s">
        <v>52</v>
      </c>
      <c r="C25" s="29">
        <v>401759384</v>
      </c>
      <c r="D25" s="29">
        <v>472453246</v>
      </c>
      <c r="E25" s="30">
        <v>874212630</v>
      </c>
      <c r="F25" s="31">
        <v>234603115</v>
      </c>
      <c r="G25" s="32">
        <v>449206801</v>
      </c>
      <c r="H25" s="33">
        <v>683809916</v>
      </c>
    </row>
    <row r="26" spans="1:8">
      <c r="A26" s="24">
        <v>17</v>
      </c>
      <c r="B26" s="28" t="s">
        <v>53</v>
      </c>
      <c r="C26" s="37"/>
      <c r="D26" s="37"/>
      <c r="E26" s="30">
        <v>0</v>
      </c>
      <c r="F26" s="38"/>
      <c r="G26" s="39"/>
      <c r="H26" s="33">
        <v>0</v>
      </c>
    </row>
    <row r="27" spans="1:8">
      <c r="A27" s="24">
        <v>18</v>
      </c>
      <c r="B27" s="28" t="s">
        <v>54</v>
      </c>
      <c r="C27" s="29">
        <v>147809580.13</v>
      </c>
      <c r="D27" s="29">
        <v>39810146.109999992</v>
      </c>
      <c r="E27" s="30">
        <v>187619726.23999998</v>
      </c>
      <c r="F27" s="31">
        <v>85000000</v>
      </c>
      <c r="G27" s="32">
        <v>92620282.789999992</v>
      </c>
      <c r="H27" s="33">
        <v>177620282.78999999</v>
      </c>
    </row>
    <row r="28" spans="1:8">
      <c r="A28" s="24">
        <v>19</v>
      </c>
      <c r="B28" s="28" t="s">
        <v>55</v>
      </c>
      <c r="C28" s="29">
        <v>7590312</v>
      </c>
      <c r="D28" s="29">
        <v>5301016</v>
      </c>
      <c r="E28" s="30">
        <v>12891328</v>
      </c>
      <c r="F28" s="31">
        <v>6040387</v>
      </c>
      <c r="G28" s="32">
        <v>6361829</v>
      </c>
      <c r="H28" s="33">
        <v>12402216</v>
      </c>
    </row>
    <row r="29" spans="1:8">
      <c r="A29" s="24">
        <v>20</v>
      </c>
      <c r="B29" s="28" t="s">
        <v>56</v>
      </c>
      <c r="C29" s="29">
        <v>13175395.91</v>
      </c>
      <c r="D29" s="29">
        <v>15348081.460000001</v>
      </c>
      <c r="E29" s="30">
        <v>28523477.370000001</v>
      </c>
      <c r="F29" s="31">
        <v>13930124.440000001</v>
      </c>
      <c r="G29" s="32">
        <v>14553571.6</v>
      </c>
      <c r="H29" s="33">
        <v>28483696.039999999</v>
      </c>
    </row>
    <row r="30" spans="1:8">
      <c r="A30" s="24">
        <v>21</v>
      </c>
      <c r="B30" s="28" t="s">
        <v>57</v>
      </c>
      <c r="C30" s="29">
        <v>0</v>
      </c>
      <c r="D30" s="29">
        <v>91984068.030000001</v>
      </c>
      <c r="E30" s="30">
        <v>91984068.030000001</v>
      </c>
      <c r="F30" s="31">
        <v>0</v>
      </c>
      <c r="G30" s="32">
        <v>72436020.170000002</v>
      </c>
      <c r="H30" s="33">
        <v>72436020.170000002</v>
      </c>
    </row>
    <row r="31" spans="1:8">
      <c r="A31" s="24">
        <v>22</v>
      </c>
      <c r="B31" s="36" t="s">
        <v>58</v>
      </c>
      <c r="C31" s="30">
        <v>879795953.03999996</v>
      </c>
      <c r="D31" s="30">
        <v>954482986.60000002</v>
      </c>
      <c r="E31" s="30">
        <v>1834278939.6399999</v>
      </c>
      <c r="F31" s="30">
        <v>689275583.44000006</v>
      </c>
      <c r="G31" s="30">
        <v>895868135.55999994</v>
      </c>
      <c r="H31" s="33">
        <v>1585143719</v>
      </c>
    </row>
    <row r="32" spans="1:8">
      <c r="A32" s="24"/>
      <c r="B32" s="25" t="s">
        <v>59</v>
      </c>
      <c r="C32" s="37"/>
      <c r="D32" s="37"/>
      <c r="E32" s="29"/>
      <c r="F32" s="38"/>
      <c r="G32" s="39"/>
      <c r="H32" s="40"/>
    </row>
    <row r="33" spans="1:8">
      <c r="A33" s="24">
        <v>23</v>
      </c>
      <c r="B33" s="28" t="s">
        <v>60</v>
      </c>
      <c r="C33" s="29">
        <v>209008277</v>
      </c>
      <c r="D33" s="37" t="s">
        <v>714</v>
      </c>
      <c r="E33" s="30">
        <v>209008277</v>
      </c>
      <c r="F33" s="31">
        <v>209008277</v>
      </c>
      <c r="G33" s="39" t="s">
        <v>714</v>
      </c>
      <c r="H33" s="33">
        <v>209008277</v>
      </c>
    </row>
    <row r="34" spans="1:8">
      <c r="A34" s="24">
        <v>24</v>
      </c>
      <c r="B34" s="28" t="s">
        <v>61</v>
      </c>
      <c r="C34" s="29">
        <v>0</v>
      </c>
      <c r="D34" s="37" t="s">
        <v>714</v>
      </c>
      <c r="E34" s="30">
        <v>0</v>
      </c>
      <c r="F34" s="31">
        <v>0</v>
      </c>
      <c r="G34" s="39" t="s">
        <v>714</v>
      </c>
      <c r="H34" s="33">
        <v>0</v>
      </c>
    </row>
    <row r="35" spans="1:8">
      <c r="A35" s="24">
        <v>25</v>
      </c>
      <c r="B35" s="35" t="s">
        <v>62</v>
      </c>
      <c r="C35" s="29">
        <v>0</v>
      </c>
      <c r="D35" s="37" t="s">
        <v>714</v>
      </c>
      <c r="E35" s="30">
        <v>0</v>
      </c>
      <c r="F35" s="31">
        <v>0</v>
      </c>
      <c r="G35" s="39" t="s">
        <v>714</v>
      </c>
      <c r="H35" s="33">
        <v>0</v>
      </c>
    </row>
    <row r="36" spans="1:8">
      <c r="A36" s="24">
        <v>26</v>
      </c>
      <c r="B36" s="28" t="s">
        <v>63</v>
      </c>
      <c r="C36" s="29">
        <v>0</v>
      </c>
      <c r="D36" s="37" t="s">
        <v>714</v>
      </c>
      <c r="E36" s="30">
        <v>0</v>
      </c>
      <c r="F36" s="31">
        <v>0</v>
      </c>
      <c r="G36" s="39" t="s">
        <v>714</v>
      </c>
      <c r="H36" s="33">
        <v>0</v>
      </c>
    </row>
    <row r="37" spans="1:8">
      <c r="A37" s="24">
        <v>27</v>
      </c>
      <c r="B37" s="28" t="s">
        <v>64</v>
      </c>
      <c r="C37" s="29">
        <v>0</v>
      </c>
      <c r="D37" s="37" t="s">
        <v>714</v>
      </c>
      <c r="E37" s="30">
        <v>0</v>
      </c>
      <c r="F37" s="31">
        <v>0</v>
      </c>
      <c r="G37" s="39" t="s">
        <v>714</v>
      </c>
      <c r="H37" s="33">
        <v>0</v>
      </c>
    </row>
    <row r="38" spans="1:8">
      <c r="A38" s="24">
        <v>28</v>
      </c>
      <c r="B38" s="28" t="s">
        <v>65</v>
      </c>
      <c r="C38" s="29">
        <v>6952861.0000000112</v>
      </c>
      <c r="D38" s="37" t="s">
        <v>714</v>
      </c>
      <c r="E38" s="30">
        <v>6952861.0000000112</v>
      </c>
      <c r="F38" s="31">
        <v>-23841644</v>
      </c>
      <c r="G38" s="39" t="s">
        <v>714</v>
      </c>
      <c r="H38" s="33">
        <v>-23841644</v>
      </c>
    </row>
    <row r="39" spans="1:8">
      <c r="A39" s="24">
        <v>29</v>
      </c>
      <c r="B39" s="28" t="s">
        <v>66</v>
      </c>
      <c r="C39" s="29">
        <v>9487836</v>
      </c>
      <c r="D39" s="37" t="s">
        <v>714</v>
      </c>
      <c r="E39" s="30">
        <v>9487836</v>
      </c>
      <c r="F39" s="31">
        <v>9597053</v>
      </c>
      <c r="G39" s="39" t="s">
        <v>714</v>
      </c>
      <c r="H39" s="33">
        <v>9597053</v>
      </c>
    </row>
    <row r="40" spans="1:8">
      <c r="A40" s="24">
        <v>30</v>
      </c>
      <c r="B40" s="263" t="s">
        <v>265</v>
      </c>
      <c r="C40" s="29">
        <v>225448974</v>
      </c>
      <c r="D40" s="37" t="s">
        <v>714</v>
      </c>
      <c r="E40" s="30">
        <v>225448974</v>
      </c>
      <c r="F40" s="31">
        <v>194763686</v>
      </c>
      <c r="G40" s="39" t="s">
        <v>714</v>
      </c>
      <c r="H40" s="33">
        <v>194763686</v>
      </c>
    </row>
    <row r="41" spans="1:8" ht="14.4" thickBot="1">
      <c r="A41" s="41">
        <v>31</v>
      </c>
      <c r="B41" s="42" t="s">
        <v>67</v>
      </c>
      <c r="C41" s="43">
        <v>1105244927.04</v>
      </c>
      <c r="D41" s="43">
        <v>954482986.60000002</v>
      </c>
      <c r="E41" s="43">
        <v>2059727913.6399999</v>
      </c>
      <c r="F41" s="43">
        <v>884039269.44000006</v>
      </c>
      <c r="G41" s="43">
        <v>895868135.55999994</v>
      </c>
      <c r="H41" s="44">
        <v>1779907405</v>
      </c>
    </row>
    <row r="43" spans="1:8">
      <c r="B43" s="45"/>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zoomScaleNormal="100" workbookViewId="0">
      <pane xSplit="1" ySplit="6" topLeftCell="B7" activePane="bottomRight" state="frozen"/>
      <selection activeCell="B3" sqref="B3"/>
      <selection pane="topRight" activeCell="B3" sqref="B3"/>
      <selection pane="bottomLeft" activeCell="B3" sqref="B3"/>
      <selection pane="bottomRight" activeCell="B7" sqref="B7"/>
    </sheetView>
  </sheetViews>
  <sheetFormatPr defaultColWidth="9.109375" defaultRowHeight="13.2"/>
  <cols>
    <col min="1" max="1" width="9.5546875" style="4" bestFit="1" customWidth="1"/>
    <col min="2" max="2" width="89.109375" style="4" customWidth="1"/>
    <col min="3" max="8" width="12.6640625" style="4" customWidth="1"/>
    <col min="9" max="9" width="8.88671875" style="4" customWidth="1"/>
    <col min="10" max="16384" width="9.109375" style="4"/>
  </cols>
  <sheetData>
    <row r="1" spans="1:8">
      <c r="A1" s="2" t="s">
        <v>30</v>
      </c>
      <c r="B1" s="3" t="str">
        <f>'Info '!C2</f>
        <v>JSC "VTB Bank (Georgia)"</v>
      </c>
      <c r="C1" s="3"/>
    </row>
    <row r="2" spans="1:8">
      <c r="A2" s="2" t="s">
        <v>31</v>
      </c>
      <c r="B2" s="421">
        <v>44377</v>
      </c>
      <c r="C2" s="421"/>
      <c r="D2" s="7"/>
      <c r="E2" s="7"/>
      <c r="F2" s="7"/>
      <c r="G2" s="7"/>
      <c r="H2" s="7"/>
    </row>
    <row r="3" spans="1:8">
      <c r="A3" s="2"/>
      <c r="B3" s="3"/>
      <c r="C3" s="6"/>
      <c r="D3" s="7"/>
      <c r="E3" s="7"/>
      <c r="F3" s="7"/>
      <c r="G3" s="7"/>
      <c r="H3" s="7"/>
    </row>
    <row r="4" spans="1:8" ht="13.8" thickBot="1">
      <c r="A4" s="47" t="s">
        <v>194</v>
      </c>
      <c r="B4" s="215" t="s">
        <v>22</v>
      </c>
      <c r="C4" s="17"/>
      <c r="D4" s="19"/>
      <c r="E4" s="19"/>
      <c r="F4" s="20"/>
      <c r="G4" s="20"/>
      <c r="H4" s="48" t="s">
        <v>73</v>
      </c>
    </row>
    <row r="5" spans="1:8">
      <c r="A5" s="49" t="s">
        <v>6</v>
      </c>
      <c r="B5" s="50"/>
      <c r="C5" s="664" t="s">
        <v>68</v>
      </c>
      <c r="D5" s="665"/>
      <c r="E5" s="666"/>
      <c r="F5" s="664" t="s">
        <v>72</v>
      </c>
      <c r="G5" s="665"/>
      <c r="H5" s="667"/>
    </row>
    <row r="6" spans="1:8">
      <c r="A6" s="51" t="s">
        <v>6</v>
      </c>
      <c r="B6" s="52"/>
      <c r="C6" s="53" t="s">
        <v>69</v>
      </c>
      <c r="D6" s="53" t="s">
        <v>70</v>
      </c>
      <c r="E6" s="53" t="s">
        <v>71</v>
      </c>
      <c r="F6" s="53" t="s">
        <v>69</v>
      </c>
      <c r="G6" s="53" t="s">
        <v>70</v>
      </c>
      <c r="H6" s="54" t="s">
        <v>71</v>
      </c>
    </row>
    <row r="7" spans="1:8">
      <c r="A7" s="55"/>
      <c r="B7" s="215" t="s">
        <v>193</v>
      </c>
      <c r="C7" s="56"/>
      <c r="D7" s="56"/>
      <c r="E7" s="56"/>
      <c r="F7" s="56"/>
      <c r="G7" s="56"/>
      <c r="H7" s="57"/>
    </row>
    <row r="8" spans="1:8">
      <c r="A8" s="55">
        <v>1</v>
      </c>
      <c r="B8" s="58" t="s">
        <v>192</v>
      </c>
      <c r="C8" s="581">
        <v>1590223</v>
      </c>
      <c r="D8" s="581">
        <v>-420630</v>
      </c>
      <c r="E8" s="582">
        <v>1169593</v>
      </c>
      <c r="F8" s="581">
        <v>1166743</v>
      </c>
      <c r="G8" s="581">
        <v>187837</v>
      </c>
      <c r="H8" s="583">
        <v>1354580</v>
      </c>
    </row>
    <row r="9" spans="1:8">
      <c r="A9" s="55">
        <v>2</v>
      </c>
      <c r="B9" s="58" t="s">
        <v>191</v>
      </c>
      <c r="C9" s="584">
        <v>53462517.000000007</v>
      </c>
      <c r="D9" s="584">
        <v>20534725</v>
      </c>
      <c r="E9" s="582">
        <v>73997242</v>
      </c>
      <c r="F9" s="584">
        <v>39726168</v>
      </c>
      <c r="G9" s="584">
        <v>18451299.999999996</v>
      </c>
      <c r="H9" s="583">
        <v>58177468</v>
      </c>
    </row>
    <row r="10" spans="1:8">
      <c r="A10" s="55">
        <v>2.1</v>
      </c>
      <c r="B10" s="59" t="s">
        <v>190</v>
      </c>
      <c r="C10" s="581">
        <v>0</v>
      </c>
      <c r="D10" s="581">
        <v>0</v>
      </c>
      <c r="E10" s="582">
        <v>0</v>
      </c>
      <c r="F10" s="581">
        <v>0</v>
      </c>
      <c r="G10" s="581">
        <v>0</v>
      </c>
      <c r="H10" s="583">
        <v>0</v>
      </c>
    </row>
    <row r="11" spans="1:8">
      <c r="A11" s="55">
        <v>2.2000000000000002</v>
      </c>
      <c r="B11" s="59" t="s">
        <v>189</v>
      </c>
      <c r="C11" s="581">
        <v>697991.01000000024</v>
      </c>
      <c r="D11" s="581">
        <v>652142.57999999996</v>
      </c>
      <c r="E11" s="582">
        <v>1350133.5900000003</v>
      </c>
      <c r="F11" s="581">
        <v>447577.67</v>
      </c>
      <c r="G11" s="581">
        <v>496678.5400000001</v>
      </c>
      <c r="H11" s="583">
        <v>944256.21000000008</v>
      </c>
    </row>
    <row r="12" spans="1:8">
      <c r="A12" s="55">
        <v>2.2999999999999998</v>
      </c>
      <c r="B12" s="59" t="s">
        <v>188</v>
      </c>
      <c r="C12" s="581">
        <v>7537.67</v>
      </c>
      <c r="D12" s="581">
        <v>115906.81</v>
      </c>
      <c r="E12" s="582">
        <v>123444.48</v>
      </c>
      <c r="F12" s="581">
        <v>20305.689999999999</v>
      </c>
      <c r="G12" s="581">
        <v>62675.59</v>
      </c>
      <c r="H12" s="583">
        <v>82981.279999999999</v>
      </c>
    </row>
    <row r="13" spans="1:8">
      <c r="A13" s="55">
        <v>2.4</v>
      </c>
      <c r="B13" s="59" t="s">
        <v>187</v>
      </c>
      <c r="C13" s="581">
        <v>436250.82</v>
      </c>
      <c r="D13" s="581">
        <v>31028.670000000002</v>
      </c>
      <c r="E13" s="582">
        <v>467279.49</v>
      </c>
      <c r="F13" s="581">
        <v>297054.54000000004</v>
      </c>
      <c r="G13" s="581">
        <v>36985.530000000006</v>
      </c>
      <c r="H13" s="583">
        <v>334040.07000000007</v>
      </c>
    </row>
    <row r="14" spans="1:8">
      <c r="A14" s="55">
        <v>2.5</v>
      </c>
      <c r="B14" s="59" t="s">
        <v>186</v>
      </c>
      <c r="C14" s="581">
        <v>34298.51</v>
      </c>
      <c r="D14" s="581">
        <v>82242.89</v>
      </c>
      <c r="E14" s="582">
        <v>116541.4</v>
      </c>
      <c r="F14" s="581">
        <v>9463.85</v>
      </c>
      <c r="G14" s="581">
        <v>59075.94</v>
      </c>
      <c r="H14" s="583">
        <v>68539.790000000008</v>
      </c>
    </row>
    <row r="15" spans="1:8">
      <c r="A15" s="55">
        <v>2.6</v>
      </c>
      <c r="B15" s="59" t="s">
        <v>185</v>
      </c>
      <c r="C15" s="581">
        <v>103818.82</v>
      </c>
      <c r="D15" s="581">
        <v>139075.1</v>
      </c>
      <c r="E15" s="582">
        <v>242893.92</v>
      </c>
      <c r="F15" s="581">
        <v>-60881.83</v>
      </c>
      <c r="G15" s="581">
        <v>-55873.04</v>
      </c>
      <c r="H15" s="583">
        <v>-116754.87</v>
      </c>
    </row>
    <row r="16" spans="1:8">
      <c r="A16" s="55">
        <v>2.7</v>
      </c>
      <c r="B16" s="59" t="s">
        <v>184</v>
      </c>
      <c r="C16" s="581">
        <v>12486.410000000002</v>
      </c>
      <c r="D16" s="581">
        <v>26788.93</v>
      </c>
      <c r="E16" s="582">
        <v>39275.340000000004</v>
      </c>
      <c r="F16" s="581">
        <v>18836.91</v>
      </c>
      <c r="G16" s="581">
        <v>43085.280000000006</v>
      </c>
      <c r="H16" s="583">
        <v>61922.19</v>
      </c>
    </row>
    <row r="17" spans="1:8">
      <c r="A17" s="55">
        <v>2.8</v>
      </c>
      <c r="B17" s="59" t="s">
        <v>183</v>
      </c>
      <c r="C17" s="581">
        <v>32881048</v>
      </c>
      <c r="D17" s="581">
        <v>4222150</v>
      </c>
      <c r="E17" s="582">
        <v>37103198</v>
      </c>
      <c r="F17" s="581">
        <v>24838937</v>
      </c>
      <c r="G17" s="581">
        <v>4646781</v>
      </c>
      <c r="H17" s="583">
        <v>29485718</v>
      </c>
    </row>
    <row r="18" spans="1:8">
      <c r="A18" s="55">
        <v>2.9</v>
      </c>
      <c r="B18" s="59" t="s">
        <v>182</v>
      </c>
      <c r="C18" s="581">
        <v>19289085.760000005</v>
      </c>
      <c r="D18" s="581">
        <v>15265390.02</v>
      </c>
      <c r="E18" s="582">
        <v>34554475.780000001</v>
      </c>
      <c r="F18" s="581">
        <v>14154874.170000002</v>
      </c>
      <c r="G18" s="581">
        <v>13161891.159999996</v>
      </c>
      <c r="H18" s="583">
        <v>27316765.329999998</v>
      </c>
    </row>
    <row r="19" spans="1:8">
      <c r="A19" s="55">
        <v>3</v>
      </c>
      <c r="B19" s="58" t="s">
        <v>181</v>
      </c>
      <c r="C19" s="581"/>
      <c r="D19" s="581"/>
      <c r="E19" s="582">
        <v>0</v>
      </c>
      <c r="F19" s="581"/>
      <c r="G19" s="581"/>
      <c r="H19" s="583">
        <v>0</v>
      </c>
    </row>
    <row r="20" spans="1:8">
      <c r="A20" s="55">
        <v>4</v>
      </c>
      <c r="B20" s="58" t="s">
        <v>180</v>
      </c>
      <c r="C20" s="581">
        <v>7651199</v>
      </c>
      <c r="D20" s="581">
        <v>0</v>
      </c>
      <c r="E20" s="582">
        <v>7651199</v>
      </c>
      <c r="F20" s="581">
        <v>6171600</v>
      </c>
      <c r="G20" s="581">
        <v>0</v>
      </c>
      <c r="H20" s="583">
        <v>6171600</v>
      </c>
    </row>
    <row r="21" spans="1:8">
      <c r="A21" s="55">
        <v>5</v>
      </c>
      <c r="B21" s="58" t="s">
        <v>179</v>
      </c>
      <c r="C21" s="581">
        <v>1118984.8799999999</v>
      </c>
      <c r="D21" s="581">
        <v>0</v>
      </c>
      <c r="E21" s="582">
        <v>1118984.8799999999</v>
      </c>
      <c r="F21" s="581">
        <v>923973.95000000007</v>
      </c>
      <c r="G21" s="581">
        <v>1831</v>
      </c>
      <c r="H21" s="583">
        <v>925804.95000000007</v>
      </c>
    </row>
    <row r="22" spans="1:8">
      <c r="A22" s="55">
        <v>6</v>
      </c>
      <c r="B22" s="60" t="s">
        <v>178</v>
      </c>
      <c r="C22" s="584">
        <v>63822923.88000001</v>
      </c>
      <c r="D22" s="584">
        <v>20114095</v>
      </c>
      <c r="E22" s="582">
        <v>83937018.88000001</v>
      </c>
      <c r="F22" s="584">
        <v>47988484.950000003</v>
      </c>
      <c r="G22" s="584">
        <v>18640967.999999996</v>
      </c>
      <c r="H22" s="583">
        <v>66629452.950000003</v>
      </c>
    </row>
    <row r="23" spans="1:8">
      <c r="A23" s="55"/>
      <c r="B23" s="215" t="s">
        <v>177</v>
      </c>
      <c r="C23" s="589"/>
      <c r="D23" s="589"/>
      <c r="E23" s="587"/>
      <c r="F23" s="589"/>
      <c r="G23" s="589"/>
      <c r="H23" s="588"/>
    </row>
    <row r="24" spans="1:8">
      <c r="A24" s="55">
        <v>7</v>
      </c>
      <c r="B24" s="58" t="s">
        <v>176</v>
      </c>
      <c r="C24" s="581">
        <v>8699752.9700000007</v>
      </c>
      <c r="D24" s="581">
        <v>1395641.3900000001</v>
      </c>
      <c r="E24" s="582">
        <v>10095394.360000001</v>
      </c>
      <c r="F24" s="581">
        <v>9530056.1900000013</v>
      </c>
      <c r="G24" s="581">
        <v>1201786.6800000002</v>
      </c>
      <c r="H24" s="583">
        <v>10731842.870000001</v>
      </c>
    </row>
    <row r="25" spans="1:8">
      <c r="A25" s="55">
        <v>8</v>
      </c>
      <c r="B25" s="58" t="s">
        <v>175</v>
      </c>
      <c r="C25" s="581">
        <v>18771357.029999997</v>
      </c>
      <c r="D25" s="581">
        <v>6373649.6100000003</v>
      </c>
      <c r="E25" s="582">
        <v>25145006.639999997</v>
      </c>
      <c r="F25" s="581">
        <v>11527698.809999999</v>
      </c>
      <c r="G25" s="581">
        <v>6305150.3200000003</v>
      </c>
      <c r="H25" s="583">
        <v>17832849.129999999</v>
      </c>
    </row>
    <row r="26" spans="1:8">
      <c r="A26" s="55">
        <v>9</v>
      </c>
      <c r="B26" s="58" t="s">
        <v>174</v>
      </c>
      <c r="C26" s="581">
        <v>134189</v>
      </c>
      <c r="D26" s="581">
        <v>191379</v>
      </c>
      <c r="E26" s="582">
        <v>325568</v>
      </c>
      <c r="F26" s="581">
        <v>246773</v>
      </c>
      <c r="G26" s="581">
        <v>110954</v>
      </c>
      <c r="H26" s="583">
        <v>357727</v>
      </c>
    </row>
    <row r="27" spans="1:8">
      <c r="A27" s="55">
        <v>10</v>
      </c>
      <c r="B27" s="58" t="s">
        <v>173</v>
      </c>
      <c r="C27" s="581">
        <v>0</v>
      </c>
      <c r="D27" s="581">
        <v>0</v>
      </c>
      <c r="E27" s="582">
        <v>0</v>
      </c>
      <c r="F27" s="581">
        <v>0</v>
      </c>
      <c r="G27" s="581">
        <v>0</v>
      </c>
      <c r="H27" s="583">
        <v>0</v>
      </c>
    </row>
    <row r="28" spans="1:8">
      <c r="A28" s="55">
        <v>11</v>
      </c>
      <c r="B28" s="58" t="s">
        <v>172</v>
      </c>
      <c r="C28" s="581">
        <v>5348014</v>
      </c>
      <c r="D28" s="581">
        <v>5863281</v>
      </c>
      <c r="E28" s="582">
        <v>11211295</v>
      </c>
      <c r="F28" s="581">
        <v>3775280</v>
      </c>
      <c r="G28" s="581">
        <v>6635059</v>
      </c>
      <c r="H28" s="583">
        <v>10410339</v>
      </c>
    </row>
    <row r="29" spans="1:8">
      <c r="A29" s="55">
        <v>12</v>
      </c>
      <c r="B29" s="58" t="s">
        <v>171</v>
      </c>
      <c r="C29" s="581">
        <v>249911</v>
      </c>
      <c r="D29" s="581">
        <v>223923</v>
      </c>
      <c r="E29" s="582">
        <v>473834</v>
      </c>
      <c r="F29" s="581">
        <v>204473</v>
      </c>
      <c r="G29" s="581">
        <v>235538</v>
      </c>
      <c r="H29" s="583">
        <v>440011</v>
      </c>
    </row>
    <row r="30" spans="1:8">
      <c r="A30" s="55">
        <v>13</v>
      </c>
      <c r="B30" s="61" t="s">
        <v>170</v>
      </c>
      <c r="C30" s="584">
        <v>33203224</v>
      </c>
      <c r="D30" s="584">
        <v>14047874</v>
      </c>
      <c r="E30" s="582">
        <v>47251098</v>
      </c>
      <c r="F30" s="584">
        <v>25284281</v>
      </c>
      <c r="G30" s="584">
        <v>14488488</v>
      </c>
      <c r="H30" s="583">
        <v>39772769</v>
      </c>
    </row>
    <row r="31" spans="1:8">
      <c r="A31" s="55">
        <v>14</v>
      </c>
      <c r="B31" s="61" t="s">
        <v>169</v>
      </c>
      <c r="C31" s="584">
        <v>30619699.88000001</v>
      </c>
      <c r="D31" s="584">
        <v>6066221</v>
      </c>
      <c r="E31" s="582">
        <v>36685920.88000001</v>
      </c>
      <c r="F31" s="584">
        <v>22704203.950000003</v>
      </c>
      <c r="G31" s="584">
        <v>4152479.9999999963</v>
      </c>
      <c r="H31" s="583">
        <v>26856683.949999999</v>
      </c>
    </row>
    <row r="32" spans="1:8">
      <c r="A32" s="55"/>
      <c r="B32" s="62"/>
      <c r="C32" s="585"/>
      <c r="D32" s="586"/>
      <c r="E32" s="587"/>
      <c r="F32" s="586"/>
      <c r="G32" s="586"/>
      <c r="H32" s="588"/>
    </row>
    <row r="33" spans="1:8">
      <c r="A33" s="55"/>
      <c r="B33" s="62" t="s">
        <v>168</v>
      </c>
      <c r="C33" s="589"/>
      <c r="D33" s="589"/>
      <c r="E33" s="587"/>
      <c r="F33" s="589"/>
      <c r="G33" s="589"/>
      <c r="H33" s="588"/>
    </row>
    <row r="34" spans="1:8">
      <c r="A34" s="55">
        <v>15</v>
      </c>
      <c r="B34" s="63" t="s">
        <v>167</v>
      </c>
      <c r="C34" s="582">
        <v>6443165.8700000001</v>
      </c>
      <c r="D34" s="582">
        <v>1449122</v>
      </c>
      <c r="E34" s="582">
        <v>7892287.8700000001</v>
      </c>
      <c r="F34" s="582">
        <v>4935100.76</v>
      </c>
      <c r="G34" s="582">
        <v>792447</v>
      </c>
      <c r="H34" s="582">
        <v>5727547.7599999998</v>
      </c>
    </row>
    <row r="35" spans="1:8">
      <c r="A35" s="55">
        <v>15.1</v>
      </c>
      <c r="B35" s="59" t="s">
        <v>166</v>
      </c>
      <c r="C35" s="581">
        <v>7564569.8700000001</v>
      </c>
      <c r="D35" s="581">
        <v>4012836</v>
      </c>
      <c r="E35" s="582">
        <v>11577405.870000001</v>
      </c>
      <c r="F35" s="581">
        <v>5756546.7599999998</v>
      </c>
      <c r="G35" s="581">
        <v>2903936</v>
      </c>
      <c r="H35" s="582">
        <v>8660482.7599999998</v>
      </c>
    </row>
    <row r="36" spans="1:8">
      <c r="A36" s="55">
        <v>15.2</v>
      </c>
      <c r="B36" s="59" t="s">
        <v>165</v>
      </c>
      <c r="C36" s="581">
        <v>1121404</v>
      </c>
      <c r="D36" s="581">
        <v>2563714</v>
      </c>
      <c r="E36" s="582">
        <v>3685118</v>
      </c>
      <c r="F36" s="581">
        <v>821446</v>
      </c>
      <c r="G36" s="581">
        <v>2111489</v>
      </c>
      <c r="H36" s="582">
        <v>2932935</v>
      </c>
    </row>
    <row r="37" spans="1:8">
      <c r="A37" s="55">
        <v>16</v>
      </c>
      <c r="B37" s="58" t="s">
        <v>164</v>
      </c>
      <c r="C37" s="581">
        <v>0</v>
      </c>
      <c r="D37" s="581">
        <v>0</v>
      </c>
      <c r="E37" s="582">
        <v>0</v>
      </c>
      <c r="F37" s="581">
        <v>0</v>
      </c>
      <c r="G37" s="581">
        <v>0</v>
      </c>
      <c r="H37" s="582">
        <v>0</v>
      </c>
    </row>
    <row r="38" spans="1:8">
      <c r="A38" s="55">
        <v>17</v>
      </c>
      <c r="B38" s="58" t="s">
        <v>163</v>
      </c>
      <c r="C38" s="581">
        <v>0</v>
      </c>
      <c r="D38" s="581">
        <v>0</v>
      </c>
      <c r="E38" s="582">
        <v>0</v>
      </c>
      <c r="F38" s="581">
        <v>0</v>
      </c>
      <c r="G38" s="581">
        <v>0</v>
      </c>
      <c r="H38" s="582">
        <v>0</v>
      </c>
    </row>
    <row r="39" spans="1:8">
      <c r="A39" s="55">
        <v>18</v>
      </c>
      <c r="B39" s="58" t="s">
        <v>162</v>
      </c>
      <c r="C39" s="581">
        <v>0</v>
      </c>
      <c r="D39" s="581">
        <v>0</v>
      </c>
      <c r="E39" s="582">
        <v>0</v>
      </c>
      <c r="F39" s="581">
        <v>0</v>
      </c>
      <c r="G39" s="581">
        <v>0</v>
      </c>
      <c r="H39" s="582">
        <v>0</v>
      </c>
    </row>
    <row r="40" spans="1:8">
      <c r="A40" s="55">
        <v>19</v>
      </c>
      <c r="B40" s="58" t="s">
        <v>161</v>
      </c>
      <c r="C40" s="581">
        <v>6984260</v>
      </c>
      <c r="D40" s="581">
        <v>0</v>
      </c>
      <c r="E40" s="582">
        <v>6984260</v>
      </c>
      <c r="F40" s="581">
        <v>9792919</v>
      </c>
      <c r="G40" s="581">
        <v>0</v>
      </c>
      <c r="H40" s="582">
        <v>9792919</v>
      </c>
    </row>
    <row r="41" spans="1:8">
      <c r="A41" s="55">
        <v>20</v>
      </c>
      <c r="B41" s="58" t="s">
        <v>160</v>
      </c>
      <c r="C41" s="581">
        <v>-1988298</v>
      </c>
      <c r="D41" s="581">
        <v>0</v>
      </c>
      <c r="E41" s="582">
        <v>-1988298</v>
      </c>
      <c r="F41" s="581">
        <v>115775</v>
      </c>
      <c r="G41" s="581">
        <v>0</v>
      </c>
      <c r="H41" s="582">
        <v>115775</v>
      </c>
    </row>
    <row r="42" spans="1:8">
      <c r="A42" s="55">
        <v>21</v>
      </c>
      <c r="B42" s="58" t="s">
        <v>159</v>
      </c>
      <c r="C42" s="581">
        <v>182479</v>
      </c>
      <c r="D42" s="581">
        <v>0</v>
      </c>
      <c r="E42" s="582">
        <v>182479</v>
      </c>
      <c r="F42" s="581">
        <v>-235904</v>
      </c>
      <c r="G42" s="581">
        <v>0</v>
      </c>
      <c r="H42" s="582">
        <v>-235904</v>
      </c>
    </row>
    <row r="43" spans="1:8">
      <c r="A43" s="55">
        <v>22</v>
      </c>
      <c r="B43" s="58" t="s">
        <v>158</v>
      </c>
      <c r="C43" s="581">
        <v>71094.13</v>
      </c>
      <c r="D43" s="581">
        <v>0</v>
      </c>
      <c r="E43" s="582">
        <v>71094.13</v>
      </c>
      <c r="F43" s="581">
        <v>91409.46</v>
      </c>
      <c r="G43" s="581">
        <v>0</v>
      </c>
      <c r="H43" s="582">
        <v>91409.46</v>
      </c>
    </row>
    <row r="44" spans="1:8">
      <c r="A44" s="55">
        <v>23</v>
      </c>
      <c r="B44" s="58" t="s">
        <v>157</v>
      </c>
      <c r="C44" s="581">
        <v>1904377.12</v>
      </c>
      <c r="D44" s="581">
        <v>582309</v>
      </c>
      <c r="E44" s="582">
        <v>2486686.12</v>
      </c>
      <c r="F44" s="581">
        <v>1096074.83</v>
      </c>
      <c r="G44" s="581">
        <v>575161</v>
      </c>
      <c r="H44" s="582">
        <v>1671235.83</v>
      </c>
    </row>
    <row r="45" spans="1:8">
      <c r="A45" s="55">
        <v>24</v>
      </c>
      <c r="B45" s="61" t="s">
        <v>272</v>
      </c>
      <c r="C45" s="584">
        <v>13597078.120000001</v>
      </c>
      <c r="D45" s="584">
        <v>2031431</v>
      </c>
      <c r="E45" s="582">
        <v>15628509.120000001</v>
      </c>
      <c r="F45" s="584">
        <v>15795375.050000001</v>
      </c>
      <c r="G45" s="584">
        <v>1367608</v>
      </c>
      <c r="H45" s="582">
        <v>17162983.050000001</v>
      </c>
    </row>
    <row r="46" spans="1:8">
      <c r="A46" s="55"/>
      <c r="B46" s="215" t="s">
        <v>156</v>
      </c>
      <c r="C46" s="589"/>
      <c r="D46" s="589"/>
      <c r="E46" s="587"/>
      <c r="F46" s="589"/>
      <c r="G46" s="589"/>
      <c r="H46" s="588"/>
    </row>
    <row r="47" spans="1:8">
      <c r="A47" s="55">
        <v>25</v>
      </c>
      <c r="B47" s="58" t="s">
        <v>155</v>
      </c>
      <c r="C47" s="581">
        <v>975361</v>
      </c>
      <c r="D47" s="581">
        <v>1232094</v>
      </c>
      <c r="E47" s="582">
        <v>2207455</v>
      </c>
      <c r="F47" s="581">
        <v>723025</v>
      </c>
      <c r="G47" s="581">
        <v>890872</v>
      </c>
      <c r="H47" s="583">
        <v>1613897</v>
      </c>
    </row>
    <row r="48" spans="1:8">
      <c r="A48" s="55">
        <v>26</v>
      </c>
      <c r="B48" s="58" t="s">
        <v>154</v>
      </c>
      <c r="C48" s="581">
        <v>2977801</v>
      </c>
      <c r="D48" s="581">
        <v>344355</v>
      </c>
      <c r="E48" s="582">
        <v>3322156</v>
      </c>
      <c r="F48" s="581">
        <v>1877240</v>
      </c>
      <c r="G48" s="581">
        <v>337664</v>
      </c>
      <c r="H48" s="583">
        <v>2214904</v>
      </c>
    </row>
    <row r="49" spans="1:8">
      <c r="A49" s="55">
        <v>27</v>
      </c>
      <c r="B49" s="58" t="s">
        <v>153</v>
      </c>
      <c r="C49" s="581">
        <v>15481080</v>
      </c>
      <c r="D49" s="581">
        <v>0</v>
      </c>
      <c r="E49" s="582">
        <v>15481080</v>
      </c>
      <c r="F49" s="581">
        <v>17444167</v>
      </c>
      <c r="G49" s="581">
        <v>0</v>
      </c>
      <c r="H49" s="583">
        <v>17444167</v>
      </c>
    </row>
    <row r="50" spans="1:8">
      <c r="A50" s="55">
        <v>28</v>
      </c>
      <c r="B50" s="58" t="s">
        <v>152</v>
      </c>
      <c r="C50" s="581">
        <v>251577</v>
      </c>
      <c r="D50" s="581">
        <v>0</v>
      </c>
      <c r="E50" s="582">
        <v>251577</v>
      </c>
      <c r="F50" s="581">
        <v>318586</v>
      </c>
      <c r="G50" s="581">
        <v>0</v>
      </c>
      <c r="H50" s="583">
        <v>318586</v>
      </c>
    </row>
    <row r="51" spans="1:8">
      <c r="A51" s="55">
        <v>29</v>
      </c>
      <c r="B51" s="58" t="s">
        <v>151</v>
      </c>
      <c r="C51" s="581">
        <v>4206406</v>
      </c>
      <c r="D51" s="581">
        <v>0</v>
      </c>
      <c r="E51" s="582">
        <v>4206406</v>
      </c>
      <c r="F51" s="581">
        <v>4171550</v>
      </c>
      <c r="G51" s="581">
        <v>0</v>
      </c>
      <c r="H51" s="583">
        <v>4171550</v>
      </c>
    </row>
    <row r="52" spans="1:8">
      <c r="A52" s="55">
        <v>30</v>
      </c>
      <c r="B52" s="58" t="s">
        <v>150</v>
      </c>
      <c r="C52" s="581">
        <v>3165766</v>
      </c>
      <c r="D52" s="581">
        <v>67714</v>
      </c>
      <c r="E52" s="582">
        <v>3233480</v>
      </c>
      <c r="F52" s="581">
        <v>3060911</v>
      </c>
      <c r="G52" s="581">
        <v>67256</v>
      </c>
      <c r="H52" s="583">
        <v>3128167</v>
      </c>
    </row>
    <row r="53" spans="1:8">
      <c r="A53" s="55">
        <v>31</v>
      </c>
      <c r="B53" s="61" t="s">
        <v>273</v>
      </c>
      <c r="C53" s="584">
        <v>27057991</v>
      </c>
      <c r="D53" s="584">
        <v>1644163</v>
      </c>
      <c r="E53" s="582">
        <v>28702154</v>
      </c>
      <c r="F53" s="584">
        <v>27595479</v>
      </c>
      <c r="G53" s="584">
        <v>1295792</v>
      </c>
      <c r="H53" s="582">
        <v>28891271</v>
      </c>
    </row>
    <row r="54" spans="1:8">
      <c r="A54" s="55">
        <v>32</v>
      </c>
      <c r="B54" s="61" t="s">
        <v>274</v>
      </c>
      <c r="C54" s="584">
        <v>-13460912.879999999</v>
      </c>
      <c r="D54" s="584">
        <v>387268</v>
      </c>
      <c r="E54" s="582">
        <v>-13073644.879999999</v>
      </c>
      <c r="F54" s="584">
        <v>-11800103.949999999</v>
      </c>
      <c r="G54" s="584">
        <v>71816</v>
      </c>
      <c r="H54" s="582">
        <v>-11728287.949999999</v>
      </c>
    </row>
    <row r="55" spans="1:8">
      <c r="A55" s="55"/>
      <c r="B55" s="62"/>
      <c r="C55" s="586"/>
      <c r="D55" s="586"/>
      <c r="E55" s="587"/>
      <c r="F55" s="586"/>
      <c r="G55" s="586"/>
      <c r="H55" s="588"/>
    </row>
    <row r="56" spans="1:8">
      <c r="A56" s="55">
        <v>33</v>
      </c>
      <c r="B56" s="61" t="s">
        <v>149</v>
      </c>
      <c r="C56" s="584">
        <v>17158787.000000011</v>
      </c>
      <c r="D56" s="584">
        <v>6453489</v>
      </c>
      <c r="E56" s="582">
        <v>23612276.000000011</v>
      </c>
      <c r="F56" s="584">
        <v>10904100.000000004</v>
      </c>
      <c r="G56" s="584">
        <v>4224295.9999999963</v>
      </c>
      <c r="H56" s="583">
        <v>15128396</v>
      </c>
    </row>
    <row r="57" spans="1:8">
      <c r="A57" s="55"/>
      <c r="B57" s="62"/>
      <c r="C57" s="586"/>
      <c r="D57" s="586"/>
      <c r="E57" s="587"/>
      <c r="F57" s="586"/>
      <c r="G57" s="586"/>
      <c r="H57" s="588"/>
    </row>
    <row r="58" spans="1:8">
      <c r="A58" s="55">
        <v>34</v>
      </c>
      <c r="B58" s="58" t="s">
        <v>148</v>
      </c>
      <c r="C58" s="581">
        <v>1894709</v>
      </c>
      <c r="D58" s="581" t="s">
        <v>714</v>
      </c>
      <c r="E58" s="582">
        <v>1894709</v>
      </c>
      <c r="F58" s="581">
        <v>37890502</v>
      </c>
      <c r="G58" s="581" t="s">
        <v>714</v>
      </c>
      <c r="H58" s="583">
        <v>37890502</v>
      </c>
    </row>
    <row r="59" spans="1:8" s="216" customFormat="1">
      <c r="A59" s="55">
        <v>35</v>
      </c>
      <c r="B59" s="58" t="s">
        <v>147</v>
      </c>
      <c r="C59" s="581">
        <v>0</v>
      </c>
      <c r="D59" s="581" t="s">
        <v>714</v>
      </c>
      <c r="E59" s="582">
        <v>0</v>
      </c>
      <c r="F59" s="581">
        <v>328000</v>
      </c>
      <c r="G59" s="581" t="s">
        <v>714</v>
      </c>
      <c r="H59" s="583">
        <v>328000</v>
      </c>
    </row>
    <row r="60" spans="1:8">
      <c r="A60" s="55">
        <v>36</v>
      </c>
      <c r="B60" s="58" t="s">
        <v>146</v>
      </c>
      <c r="C60" s="581">
        <v>423133</v>
      </c>
      <c r="D60" s="581" t="s">
        <v>714</v>
      </c>
      <c r="E60" s="582">
        <v>423133</v>
      </c>
      <c r="F60" s="581">
        <v>2559607</v>
      </c>
      <c r="G60" s="581" t="s">
        <v>714</v>
      </c>
      <c r="H60" s="583">
        <v>2559607</v>
      </c>
    </row>
    <row r="61" spans="1:8">
      <c r="A61" s="55">
        <v>37</v>
      </c>
      <c r="B61" s="61" t="s">
        <v>145</v>
      </c>
      <c r="C61" s="584">
        <v>2317842</v>
      </c>
      <c r="D61" s="584">
        <v>0</v>
      </c>
      <c r="E61" s="582">
        <v>2317842</v>
      </c>
      <c r="F61" s="584">
        <v>40778109</v>
      </c>
      <c r="G61" s="584">
        <v>0</v>
      </c>
      <c r="H61" s="583">
        <v>40778109</v>
      </c>
    </row>
    <row r="62" spans="1:8">
      <c r="A62" s="55"/>
      <c r="B62" s="64"/>
      <c r="C62" s="589"/>
      <c r="D62" s="589"/>
      <c r="E62" s="587"/>
      <c r="F62" s="589"/>
      <c r="G62" s="589"/>
      <c r="H62" s="588"/>
    </row>
    <row r="63" spans="1:8">
      <c r="A63" s="55">
        <v>38</v>
      </c>
      <c r="B63" s="65" t="s">
        <v>144</v>
      </c>
      <c r="C63" s="584">
        <v>14881432.000000011</v>
      </c>
      <c r="D63" s="584">
        <v>6413002</v>
      </c>
      <c r="E63" s="582">
        <v>21294434.000000011</v>
      </c>
      <c r="F63" s="584">
        <v>-29874008.999999996</v>
      </c>
      <c r="G63" s="584">
        <v>4224295.9999999963</v>
      </c>
      <c r="H63" s="583">
        <v>-25649713</v>
      </c>
    </row>
    <row r="64" spans="1:8">
      <c r="A64" s="51">
        <v>39</v>
      </c>
      <c r="B64" s="58" t="s">
        <v>143</v>
      </c>
      <c r="C64" s="590">
        <v>1928419</v>
      </c>
      <c r="D64" s="590">
        <v>0</v>
      </c>
      <c r="E64" s="582">
        <v>1928419</v>
      </c>
      <c r="F64" s="590">
        <v>445898</v>
      </c>
      <c r="G64" s="590"/>
      <c r="H64" s="583">
        <v>445898</v>
      </c>
    </row>
    <row r="65" spans="1:8">
      <c r="A65" s="55">
        <v>40</v>
      </c>
      <c r="B65" s="61" t="s">
        <v>142</v>
      </c>
      <c r="C65" s="584">
        <v>12953013.000000011</v>
      </c>
      <c r="D65" s="584">
        <v>6413002</v>
      </c>
      <c r="E65" s="582">
        <v>19366015.000000011</v>
      </c>
      <c r="F65" s="584">
        <v>-30319906.999999996</v>
      </c>
      <c r="G65" s="584">
        <v>4224295.9999999963</v>
      </c>
      <c r="H65" s="583">
        <v>-26095611</v>
      </c>
    </row>
    <row r="66" spans="1:8">
      <c r="A66" s="51">
        <v>41</v>
      </c>
      <c r="B66" s="58" t="s">
        <v>141</v>
      </c>
      <c r="C66" s="590">
        <v>0</v>
      </c>
      <c r="D66" s="590"/>
      <c r="E66" s="582">
        <v>0</v>
      </c>
      <c r="F66" s="590"/>
      <c r="G66" s="590"/>
      <c r="H66" s="583">
        <v>0</v>
      </c>
    </row>
    <row r="67" spans="1:8" ht="13.8" thickBot="1">
      <c r="A67" s="66">
        <v>42</v>
      </c>
      <c r="B67" s="67" t="s">
        <v>140</v>
      </c>
      <c r="C67" s="591">
        <v>12953013.000000011</v>
      </c>
      <c r="D67" s="591">
        <v>6413002</v>
      </c>
      <c r="E67" s="592">
        <v>19366015.000000011</v>
      </c>
      <c r="F67" s="591">
        <v>-30319906.999999996</v>
      </c>
      <c r="G67" s="591">
        <v>4224295.9999999963</v>
      </c>
      <c r="H67" s="593">
        <v>-26095611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zoomScale="80" zoomScaleNormal="80" workbookViewId="0">
      <selection activeCell="B3" sqref="B3"/>
    </sheetView>
  </sheetViews>
  <sheetFormatPr defaultColWidth="9.109375" defaultRowHeight="13.8"/>
  <cols>
    <col min="1" max="1" width="9.5546875" style="5" bestFit="1" customWidth="1"/>
    <col min="2" max="2" width="72.33203125" style="5" customWidth="1"/>
    <col min="3" max="8" width="12.6640625" style="5" customWidth="1"/>
    <col min="9" max="16384" width="9.109375" style="5"/>
  </cols>
  <sheetData>
    <row r="1" spans="1:8">
      <c r="A1" s="2" t="s">
        <v>30</v>
      </c>
      <c r="B1" s="3" t="str">
        <f>'Info '!C2</f>
        <v>JSC "VTB Bank (Georgia)"</v>
      </c>
    </row>
    <row r="2" spans="1:8">
      <c r="A2" s="2" t="s">
        <v>31</v>
      </c>
      <c r="B2" s="421">
        <v>44377</v>
      </c>
    </row>
    <row r="3" spans="1:8">
      <c r="A3" s="4"/>
    </row>
    <row r="4" spans="1:8" ht="14.4" thickBot="1">
      <c r="A4" s="4" t="s">
        <v>74</v>
      </c>
      <c r="B4" s="4"/>
      <c r="C4" s="195"/>
      <c r="D4" s="195"/>
      <c r="E4" s="195"/>
      <c r="F4" s="196"/>
      <c r="G4" s="196"/>
      <c r="H4" s="197" t="s">
        <v>73</v>
      </c>
    </row>
    <row r="5" spans="1:8">
      <c r="A5" s="668" t="s">
        <v>6</v>
      </c>
      <c r="B5" s="670" t="s">
        <v>339</v>
      </c>
      <c r="C5" s="664" t="s">
        <v>68</v>
      </c>
      <c r="D5" s="665"/>
      <c r="E5" s="666"/>
      <c r="F5" s="664" t="s">
        <v>72</v>
      </c>
      <c r="G5" s="665"/>
      <c r="H5" s="667"/>
    </row>
    <row r="6" spans="1:8">
      <c r="A6" s="669"/>
      <c r="B6" s="671"/>
      <c r="C6" s="26" t="s">
        <v>286</v>
      </c>
      <c r="D6" s="26" t="s">
        <v>121</v>
      </c>
      <c r="E6" s="26" t="s">
        <v>108</v>
      </c>
      <c r="F6" s="26" t="s">
        <v>286</v>
      </c>
      <c r="G6" s="26" t="s">
        <v>121</v>
      </c>
      <c r="H6" s="27" t="s">
        <v>108</v>
      </c>
    </row>
    <row r="7" spans="1:8" s="15" customFormat="1">
      <c r="A7" s="198">
        <v>1</v>
      </c>
      <c r="B7" s="199" t="s">
        <v>373</v>
      </c>
      <c r="C7" s="603">
        <v>44351191</v>
      </c>
      <c r="D7" s="603">
        <v>343449427</v>
      </c>
      <c r="E7" s="604">
        <v>387800618</v>
      </c>
      <c r="F7" s="603">
        <v>65115437</v>
      </c>
      <c r="G7" s="603">
        <v>105788939</v>
      </c>
      <c r="H7" s="605">
        <v>170904376</v>
      </c>
    </row>
    <row r="8" spans="1:8" s="15" customFormat="1">
      <c r="A8" s="198">
        <v>1.1000000000000001</v>
      </c>
      <c r="B8" s="251" t="s">
        <v>304</v>
      </c>
      <c r="C8" s="603">
        <v>44351191</v>
      </c>
      <c r="D8" s="603">
        <v>37295364</v>
      </c>
      <c r="E8" s="604">
        <v>81646555</v>
      </c>
      <c r="F8" s="603">
        <v>26619194</v>
      </c>
      <c r="G8" s="603">
        <v>53360480</v>
      </c>
      <c r="H8" s="605">
        <v>79979674</v>
      </c>
    </row>
    <row r="9" spans="1:8" s="15" customFormat="1">
      <c r="A9" s="198">
        <v>1.2</v>
      </c>
      <c r="B9" s="251" t="s">
        <v>305</v>
      </c>
      <c r="C9" s="603">
        <v>0</v>
      </c>
      <c r="D9" s="603">
        <v>1635684.74</v>
      </c>
      <c r="E9" s="604">
        <v>1635684.74</v>
      </c>
      <c r="F9" s="603">
        <v>0</v>
      </c>
      <c r="G9" s="603">
        <v>0</v>
      </c>
      <c r="H9" s="605">
        <v>0</v>
      </c>
    </row>
    <row r="10" spans="1:8" s="15" customFormat="1">
      <c r="A10" s="198">
        <v>1.3</v>
      </c>
      <c r="B10" s="251" t="s">
        <v>306</v>
      </c>
      <c r="C10" s="603">
        <v>0</v>
      </c>
      <c r="D10" s="603">
        <v>304518378.25999999</v>
      </c>
      <c r="E10" s="604">
        <v>304518378.25999999</v>
      </c>
      <c r="F10" s="603">
        <v>38496243</v>
      </c>
      <c r="G10" s="603">
        <v>52428459</v>
      </c>
      <c r="H10" s="605">
        <v>90924702</v>
      </c>
    </row>
    <row r="11" spans="1:8" s="15" customFormat="1">
      <c r="A11" s="198">
        <v>1.4</v>
      </c>
      <c r="B11" s="251" t="s">
        <v>287</v>
      </c>
      <c r="C11" s="603">
        <v>0</v>
      </c>
      <c r="D11" s="603">
        <v>0</v>
      </c>
      <c r="E11" s="604">
        <v>0</v>
      </c>
      <c r="F11" s="603">
        <v>0</v>
      </c>
      <c r="G11" s="603">
        <v>0</v>
      </c>
      <c r="H11" s="605">
        <v>0</v>
      </c>
    </row>
    <row r="12" spans="1:8" s="15" customFormat="1" ht="29.25" customHeight="1">
      <c r="A12" s="198">
        <v>2</v>
      </c>
      <c r="B12" s="201" t="s">
        <v>308</v>
      </c>
      <c r="C12" s="603">
        <v>0</v>
      </c>
      <c r="D12" s="603">
        <v>0</v>
      </c>
      <c r="E12" s="604">
        <v>0</v>
      </c>
      <c r="F12" s="603">
        <v>0</v>
      </c>
      <c r="G12" s="603">
        <v>0</v>
      </c>
      <c r="H12" s="605">
        <v>0</v>
      </c>
    </row>
    <row r="13" spans="1:8" s="15" customFormat="1" ht="19.95" customHeight="1">
      <c r="A13" s="198">
        <v>3</v>
      </c>
      <c r="B13" s="201" t="s">
        <v>307</v>
      </c>
      <c r="C13" s="603">
        <v>162089000</v>
      </c>
      <c r="D13" s="603">
        <v>0</v>
      </c>
      <c r="E13" s="604">
        <v>162089000</v>
      </c>
      <c r="F13" s="603">
        <v>95085000</v>
      </c>
      <c r="G13" s="603">
        <v>0</v>
      </c>
      <c r="H13" s="605">
        <v>95085000</v>
      </c>
    </row>
    <row r="14" spans="1:8" s="15" customFormat="1">
      <c r="A14" s="198">
        <v>3.1</v>
      </c>
      <c r="B14" s="252" t="s">
        <v>288</v>
      </c>
      <c r="C14" s="603">
        <v>162089000</v>
      </c>
      <c r="D14" s="603">
        <v>0</v>
      </c>
      <c r="E14" s="604">
        <v>162089000</v>
      </c>
      <c r="F14" s="603">
        <v>95085000</v>
      </c>
      <c r="G14" s="603">
        <v>0</v>
      </c>
      <c r="H14" s="605">
        <v>95085000</v>
      </c>
    </row>
    <row r="15" spans="1:8" s="15" customFormat="1">
      <c r="A15" s="198">
        <v>3.2</v>
      </c>
      <c r="B15" s="252" t="s">
        <v>289</v>
      </c>
      <c r="C15" s="603">
        <v>0</v>
      </c>
      <c r="D15" s="603">
        <v>0</v>
      </c>
      <c r="E15" s="604">
        <v>0</v>
      </c>
      <c r="F15" s="603">
        <v>0</v>
      </c>
      <c r="G15" s="603">
        <v>0</v>
      </c>
      <c r="H15" s="605">
        <v>0</v>
      </c>
    </row>
    <row r="16" spans="1:8" s="15" customFormat="1">
      <c r="A16" s="198">
        <v>4</v>
      </c>
      <c r="B16" s="255" t="s">
        <v>318</v>
      </c>
      <c r="C16" s="603">
        <v>301157064</v>
      </c>
      <c r="D16" s="603">
        <v>37954021570</v>
      </c>
      <c r="E16" s="604">
        <v>38255178634</v>
      </c>
      <c r="F16" s="603">
        <v>262969892</v>
      </c>
      <c r="G16" s="603">
        <v>34502615480</v>
      </c>
      <c r="H16" s="605">
        <v>34765585372</v>
      </c>
    </row>
    <row r="17" spans="1:8" s="15" customFormat="1">
      <c r="A17" s="198">
        <v>4.0999999999999996</v>
      </c>
      <c r="B17" s="252" t="s">
        <v>309</v>
      </c>
      <c r="C17" s="603">
        <v>301157064</v>
      </c>
      <c r="D17" s="603">
        <v>37878163823.837898</v>
      </c>
      <c r="E17" s="604">
        <v>38179320887.837898</v>
      </c>
      <c r="F17" s="603">
        <v>262969892</v>
      </c>
      <c r="G17" s="603">
        <v>34418801103.937103</v>
      </c>
      <c r="H17" s="605">
        <v>34681770995.937103</v>
      </c>
    </row>
    <row r="18" spans="1:8" s="15" customFormat="1">
      <c r="A18" s="198">
        <v>4.2</v>
      </c>
      <c r="B18" s="252" t="s">
        <v>303</v>
      </c>
      <c r="C18" s="603">
        <v>0</v>
      </c>
      <c r="D18" s="603">
        <v>75857746.162099987</v>
      </c>
      <c r="E18" s="604">
        <v>75857746.162099987</v>
      </c>
      <c r="F18" s="603">
        <v>0</v>
      </c>
      <c r="G18" s="603">
        <v>83814376.062899992</v>
      </c>
      <c r="H18" s="605">
        <v>83814376.062899992</v>
      </c>
    </row>
    <row r="19" spans="1:8" s="15" customFormat="1">
      <c r="A19" s="198">
        <v>5</v>
      </c>
      <c r="B19" s="201" t="s">
        <v>317</v>
      </c>
      <c r="C19" s="603">
        <v>183205728.98000002</v>
      </c>
      <c r="D19" s="603">
        <v>6966186778.1940002</v>
      </c>
      <c r="E19" s="604">
        <v>7149392507.1739998</v>
      </c>
      <c r="F19" s="603">
        <v>145393707.53</v>
      </c>
      <c r="G19" s="603">
        <v>5358014207.5247011</v>
      </c>
      <c r="H19" s="605">
        <v>5503407915.0547009</v>
      </c>
    </row>
    <row r="20" spans="1:8" s="15" customFormat="1">
      <c r="A20" s="198">
        <v>5.0999999999999996</v>
      </c>
      <c r="B20" s="253" t="s">
        <v>292</v>
      </c>
      <c r="C20" s="603">
        <v>10491860.529999999</v>
      </c>
      <c r="D20" s="603">
        <v>50590885.4397</v>
      </c>
      <c r="E20" s="604">
        <v>61082745.969700001</v>
      </c>
      <c r="F20" s="603">
        <v>9197054.8699999992</v>
      </c>
      <c r="G20" s="603">
        <v>31643093.6963</v>
      </c>
      <c r="H20" s="605">
        <v>40840148.566299997</v>
      </c>
    </row>
    <row r="21" spans="1:8" s="15" customFormat="1">
      <c r="A21" s="198">
        <v>5.2</v>
      </c>
      <c r="B21" s="253" t="s">
        <v>291</v>
      </c>
      <c r="C21" s="603">
        <v>1</v>
      </c>
      <c r="D21" s="603">
        <v>28414167.7687</v>
      </c>
      <c r="E21" s="604">
        <v>28414168.7687</v>
      </c>
      <c r="F21" s="603">
        <v>1</v>
      </c>
      <c r="G21" s="603">
        <v>19191543.0064</v>
      </c>
      <c r="H21" s="605">
        <v>19191544.0064</v>
      </c>
    </row>
    <row r="22" spans="1:8" s="15" customFormat="1">
      <c r="A22" s="198">
        <v>5.3</v>
      </c>
      <c r="B22" s="253" t="s">
        <v>290</v>
      </c>
      <c r="C22" s="603">
        <v>98053604.930000007</v>
      </c>
      <c r="D22" s="603">
        <v>4504699190.6159</v>
      </c>
      <c r="E22" s="604">
        <v>4602752795.5459003</v>
      </c>
      <c r="F22" s="603">
        <v>97333611.670000002</v>
      </c>
      <c r="G22" s="603">
        <v>3963629873.7586007</v>
      </c>
      <c r="H22" s="605">
        <v>4060963485.4286008</v>
      </c>
    </row>
    <row r="23" spans="1:8" s="15" customFormat="1">
      <c r="A23" s="198" t="s">
        <v>15</v>
      </c>
      <c r="B23" s="202" t="s">
        <v>75</v>
      </c>
      <c r="C23" s="603">
        <v>6419824.7400000002</v>
      </c>
      <c r="D23" s="603">
        <v>1636408040.5804999</v>
      </c>
      <c r="E23" s="604">
        <v>1642827865.3204999</v>
      </c>
      <c r="F23" s="603">
        <v>5914807.8600000003</v>
      </c>
      <c r="G23" s="603">
        <v>1288612737.3354001</v>
      </c>
      <c r="H23" s="605">
        <v>1294527545.1954</v>
      </c>
    </row>
    <row r="24" spans="1:8" s="15" customFormat="1">
      <c r="A24" s="198" t="s">
        <v>16</v>
      </c>
      <c r="B24" s="202" t="s">
        <v>76</v>
      </c>
      <c r="C24" s="603">
        <v>30453328</v>
      </c>
      <c r="D24" s="603">
        <v>1832549800.1770999</v>
      </c>
      <c r="E24" s="604">
        <v>1863003128.1770999</v>
      </c>
      <c r="F24" s="603">
        <v>30453328</v>
      </c>
      <c r="G24" s="603">
        <v>1627054355.872</v>
      </c>
      <c r="H24" s="605">
        <v>1657507683.872</v>
      </c>
    </row>
    <row r="25" spans="1:8" s="15" customFormat="1">
      <c r="A25" s="198" t="s">
        <v>17</v>
      </c>
      <c r="B25" s="202" t="s">
        <v>77</v>
      </c>
      <c r="C25" s="603">
        <v>0</v>
      </c>
      <c r="D25" s="603">
        <v>33458241.4738</v>
      </c>
      <c r="E25" s="604">
        <v>33458241.4738</v>
      </c>
      <c r="F25" s="603">
        <v>0</v>
      </c>
      <c r="G25" s="603">
        <v>39955242.621600002</v>
      </c>
      <c r="H25" s="605">
        <v>39955242.621600002</v>
      </c>
    </row>
    <row r="26" spans="1:8" s="15" customFormat="1">
      <c r="A26" s="198" t="s">
        <v>18</v>
      </c>
      <c r="B26" s="202" t="s">
        <v>78</v>
      </c>
      <c r="C26" s="603">
        <v>951659.19</v>
      </c>
      <c r="D26" s="603">
        <v>486204222.20450002</v>
      </c>
      <c r="E26" s="604">
        <v>487155881.39450002</v>
      </c>
      <c r="F26" s="603">
        <v>736682.81</v>
      </c>
      <c r="G26" s="603">
        <v>510608411.89200002</v>
      </c>
      <c r="H26" s="605">
        <v>511345094.70200002</v>
      </c>
    </row>
    <row r="27" spans="1:8" s="15" customFormat="1">
      <c r="A27" s="198" t="s">
        <v>19</v>
      </c>
      <c r="B27" s="202" t="s">
        <v>79</v>
      </c>
      <c r="C27" s="603">
        <v>60228793</v>
      </c>
      <c r="D27" s="603">
        <v>516078886.18000001</v>
      </c>
      <c r="E27" s="604">
        <v>576307679.18000007</v>
      </c>
      <c r="F27" s="603">
        <v>60228793</v>
      </c>
      <c r="G27" s="603">
        <v>497399126.03759998</v>
      </c>
      <c r="H27" s="605">
        <v>557627919.03760004</v>
      </c>
    </row>
    <row r="28" spans="1:8" s="15" customFormat="1">
      <c r="A28" s="198">
        <v>5.4</v>
      </c>
      <c r="B28" s="253" t="s">
        <v>293</v>
      </c>
      <c r="C28" s="603">
        <v>60139019.880000003</v>
      </c>
      <c r="D28" s="603">
        <v>575582207.71870005</v>
      </c>
      <c r="E28" s="604">
        <v>635721227.59870005</v>
      </c>
      <c r="F28" s="603">
        <v>35456424.990000002</v>
      </c>
      <c r="G28" s="603">
        <v>466296946.98559999</v>
      </c>
      <c r="H28" s="605">
        <v>501753371.9756</v>
      </c>
    </row>
    <row r="29" spans="1:8" s="15" customFormat="1">
      <c r="A29" s="198">
        <v>5.5</v>
      </c>
      <c r="B29" s="253" t="s">
        <v>294</v>
      </c>
      <c r="C29" s="603">
        <v>11161639.640000001</v>
      </c>
      <c r="D29" s="603">
        <v>1079841068.7167001</v>
      </c>
      <c r="E29" s="604">
        <v>1091002708.3567002</v>
      </c>
      <c r="F29" s="603">
        <v>12</v>
      </c>
      <c r="G29" s="603">
        <v>763899785.64269996</v>
      </c>
      <c r="H29" s="605">
        <v>763899797.64269996</v>
      </c>
    </row>
    <row r="30" spans="1:8" s="15" customFormat="1">
      <c r="A30" s="198">
        <v>5.6</v>
      </c>
      <c r="B30" s="253" t="s">
        <v>295</v>
      </c>
      <c r="C30" s="603">
        <v>0</v>
      </c>
      <c r="D30" s="603">
        <v>685647857.65190005</v>
      </c>
      <c r="E30" s="604">
        <v>685647857.65190005</v>
      </c>
      <c r="F30" s="603">
        <v>0</v>
      </c>
      <c r="G30" s="603">
        <v>47749752.787900001</v>
      </c>
      <c r="H30" s="605">
        <v>47749752.787900001</v>
      </c>
    </row>
    <row r="31" spans="1:8" s="15" customFormat="1">
      <c r="A31" s="198">
        <v>5.7</v>
      </c>
      <c r="B31" s="253" t="s">
        <v>79</v>
      </c>
      <c r="C31" s="603">
        <v>3359603</v>
      </c>
      <c r="D31" s="603">
        <v>41411400.282399997</v>
      </c>
      <c r="E31" s="604">
        <v>44771003.282399997</v>
      </c>
      <c r="F31" s="603">
        <v>3406603</v>
      </c>
      <c r="G31" s="603">
        <v>65603211.647200003</v>
      </c>
      <c r="H31" s="605">
        <v>69009814.647200003</v>
      </c>
    </row>
    <row r="32" spans="1:8" s="15" customFormat="1">
      <c r="A32" s="198">
        <v>6</v>
      </c>
      <c r="B32" s="201" t="s">
        <v>323</v>
      </c>
      <c r="C32" s="603">
        <v>44351191</v>
      </c>
      <c r="D32" s="603">
        <v>37295364</v>
      </c>
      <c r="E32" s="604">
        <v>81646555</v>
      </c>
      <c r="F32" s="603">
        <v>23868810</v>
      </c>
      <c r="G32" s="603">
        <v>345056402</v>
      </c>
      <c r="H32" s="605">
        <v>368925212</v>
      </c>
    </row>
    <row r="33" spans="1:8" s="15" customFormat="1">
      <c r="A33" s="198">
        <v>6.1</v>
      </c>
      <c r="B33" s="254" t="s">
        <v>313</v>
      </c>
      <c r="C33" s="603">
        <v>0</v>
      </c>
      <c r="D33" s="603">
        <v>0</v>
      </c>
      <c r="E33" s="604">
        <v>0</v>
      </c>
      <c r="F33" s="603">
        <v>0</v>
      </c>
      <c r="G33" s="603">
        <v>184071389</v>
      </c>
      <c r="H33" s="605">
        <v>184071389</v>
      </c>
    </row>
    <row r="34" spans="1:8" s="15" customFormat="1">
      <c r="A34" s="198">
        <v>6.2</v>
      </c>
      <c r="B34" s="254" t="s">
        <v>314</v>
      </c>
      <c r="C34" s="603">
        <v>44351191</v>
      </c>
      <c r="D34" s="603">
        <v>37295364</v>
      </c>
      <c r="E34" s="604">
        <v>81646555</v>
      </c>
      <c r="F34" s="603">
        <v>23868810</v>
      </c>
      <c r="G34" s="603">
        <v>160985013</v>
      </c>
      <c r="H34" s="605">
        <v>184853823</v>
      </c>
    </row>
    <row r="35" spans="1:8" s="15" customFormat="1">
      <c r="A35" s="198">
        <v>6.3</v>
      </c>
      <c r="B35" s="254" t="s">
        <v>310</v>
      </c>
      <c r="C35" s="603">
        <v>0</v>
      </c>
      <c r="D35" s="603">
        <v>0</v>
      </c>
      <c r="E35" s="604">
        <v>0</v>
      </c>
      <c r="F35" s="603">
        <v>0</v>
      </c>
      <c r="G35" s="603">
        <v>0</v>
      </c>
      <c r="H35" s="605">
        <v>0</v>
      </c>
    </row>
    <row r="36" spans="1:8" s="15" customFormat="1">
      <c r="A36" s="198">
        <v>6.4</v>
      </c>
      <c r="B36" s="254" t="s">
        <v>311</v>
      </c>
      <c r="C36" s="603">
        <v>0</v>
      </c>
      <c r="D36" s="603">
        <v>0</v>
      </c>
      <c r="E36" s="604">
        <v>0</v>
      </c>
      <c r="F36" s="603">
        <v>0</v>
      </c>
      <c r="G36" s="603">
        <v>0</v>
      </c>
      <c r="H36" s="605">
        <v>0</v>
      </c>
    </row>
    <row r="37" spans="1:8" s="15" customFormat="1">
      <c r="A37" s="198">
        <v>6.5</v>
      </c>
      <c r="B37" s="254" t="s">
        <v>312</v>
      </c>
      <c r="C37" s="603">
        <v>0</v>
      </c>
      <c r="D37" s="603">
        <v>0</v>
      </c>
      <c r="E37" s="604">
        <v>0</v>
      </c>
      <c r="F37" s="603">
        <v>0</v>
      </c>
      <c r="G37" s="603">
        <v>0</v>
      </c>
      <c r="H37" s="605">
        <v>0</v>
      </c>
    </row>
    <row r="38" spans="1:8" s="15" customFormat="1">
      <c r="A38" s="198">
        <v>6.6</v>
      </c>
      <c r="B38" s="254" t="s">
        <v>315</v>
      </c>
      <c r="C38" s="603">
        <v>0</v>
      </c>
      <c r="D38" s="603">
        <v>0</v>
      </c>
      <c r="E38" s="604">
        <v>0</v>
      </c>
      <c r="F38" s="603">
        <v>0</v>
      </c>
      <c r="G38" s="603">
        <v>0</v>
      </c>
      <c r="H38" s="605">
        <v>0</v>
      </c>
    </row>
    <row r="39" spans="1:8" s="15" customFormat="1">
      <c r="A39" s="198">
        <v>6.7</v>
      </c>
      <c r="B39" s="254" t="s">
        <v>316</v>
      </c>
      <c r="C39" s="603">
        <v>0</v>
      </c>
      <c r="D39" s="603">
        <v>0</v>
      </c>
      <c r="E39" s="604">
        <v>0</v>
      </c>
      <c r="F39" s="603">
        <v>0</v>
      </c>
      <c r="G39" s="603">
        <v>0</v>
      </c>
      <c r="H39" s="605">
        <v>0</v>
      </c>
    </row>
    <row r="40" spans="1:8" s="15" customFormat="1">
      <c r="A40" s="198">
        <v>7</v>
      </c>
      <c r="B40" s="201" t="s">
        <v>319</v>
      </c>
      <c r="C40" s="603">
        <v>17415333.27</v>
      </c>
      <c r="D40" s="603">
        <v>11961445.5</v>
      </c>
      <c r="E40" s="604">
        <v>29376778.77</v>
      </c>
      <c r="F40" s="603">
        <v>12657226.68</v>
      </c>
      <c r="G40" s="603">
        <v>10656964.4</v>
      </c>
      <c r="H40" s="605">
        <v>23314191.079999998</v>
      </c>
    </row>
    <row r="41" spans="1:8" s="15" customFormat="1">
      <c r="A41" s="198">
        <v>7.1</v>
      </c>
      <c r="B41" s="200" t="s">
        <v>320</v>
      </c>
      <c r="C41" s="603">
        <v>1128647.5199999996</v>
      </c>
      <c r="D41" s="603">
        <v>0</v>
      </c>
      <c r="E41" s="604">
        <v>1128647.5199999996</v>
      </c>
      <c r="F41" s="603">
        <v>61323.88</v>
      </c>
      <c r="G41" s="603">
        <v>0</v>
      </c>
      <c r="H41" s="605">
        <v>61323.88</v>
      </c>
    </row>
    <row r="42" spans="1:8" s="15" customFormat="1" ht="26.4">
      <c r="A42" s="198">
        <v>7.2</v>
      </c>
      <c r="B42" s="200" t="s">
        <v>321</v>
      </c>
      <c r="C42" s="603">
        <v>1441.3899999999994</v>
      </c>
      <c r="D42" s="603">
        <v>0</v>
      </c>
      <c r="E42" s="604">
        <v>1441.3899999999994</v>
      </c>
      <c r="F42" s="603">
        <v>917.63</v>
      </c>
      <c r="G42" s="603">
        <v>0</v>
      </c>
      <c r="H42" s="605">
        <v>917.63</v>
      </c>
    </row>
    <row r="43" spans="1:8" s="15" customFormat="1" ht="26.4">
      <c r="A43" s="198">
        <v>7.3</v>
      </c>
      <c r="B43" s="200" t="s">
        <v>324</v>
      </c>
      <c r="C43" s="603">
        <v>9951484.6699999999</v>
      </c>
      <c r="D43" s="603">
        <v>6969085.1500000004</v>
      </c>
      <c r="E43" s="604">
        <v>16920569.82</v>
      </c>
      <c r="F43" s="603">
        <v>7150921.8899999997</v>
      </c>
      <c r="G43" s="603">
        <v>5801748.3900000006</v>
      </c>
      <c r="H43" s="605">
        <v>12952670.280000001</v>
      </c>
    </row>
    <row r="44" spans="1:8" s="15" customFormat="1" ht="26.4">
      <c r="A44" s="198">
        <v>7.4</v>
      </c>
      <c r="B44" s="200" t="s">
        <v>325</v>
      </c>
      <c r="C44" s="603">
        <v>7463848.5999999996</v>
      </c>
      <c r="D44" s="603">
        <v>4992360.3499999996</v>
      </c>
      <c r="E44" s="604">
        <v>12456208.949999999</v>
      </c>
      <c r="F44" s="603">
        <v>5506304.79</v>
      </c>
      <c r="G44" s="603">
        <v>4855216.01</v>
      </c>
      <c r="H44" s="605">
        <v>10361520.800000001</v>
      </c>
    </row>
    <row r="45" spans="1:8" s="15" customFormat="1">
      <c r="A45" s="198">
        <v>8</v>
      </c>
      <c r="B45" s="201" t="s">
        <v>302</v>
      </c>
      <c r="C45" s="603">
        <v>0</v>
      </c>
      <c r="D45" s="603">
        <v>2275389.4808692667</v>
      </c>
      <c r="E45" s="604">
        <v>2275389.4808692667</v>
      </c>
      <c r="F45" s="603">
        <v>0</v>
      </c>
      <c r="G45" s="603">
        <v>3783501.0822824002</v>
      </c>
      <c r="H45" s="605">
        <v>3783501.0822824002</v>
      </c>
    </row>
    <row r="46" spans="1:8" s="15" customFormat="1">
      <c r="A46" s="198">
        <v>8.1</v>
      </c>
      <c r="B46" s="252" t="s">
        <v>326</v>
      </c>
      <c r="C46" s="603">
        <v>0</v>
      </c>
      <c r="D46" s="603">
        <v>0</v>
      </c>
      <c r="E46" s="604">
        <v>0</v>
      </c>
      <c r="F46" s="603">
        <v>0</v>
      </c>
      <c r="G46" s="603">
        <v>0</v>
      </c>
      <c r="H46" s="605">
        <v>0</v>
      </c>
    </row>
    <row r="47" spans="1:8" s="15" customFormat="1">
      <c r="A47" s="198">
        <v>8.1999999999999993</v>
      </c>
      <c r="B47" s="252" t="s">
        <v>327</v>
      </c>
      <c r="C47" s="603">
        <v>0</v>
      </c>
      <c r="D47" s="603">
        <v>1044986.4266079334</v>
      </c>
      <c r="E47" s="604">
        <v>1044986.4266079334</v>
      </c>
      <c r="F47" s="603">
        <v>0</v>
      </c>
      <c r="G47" s="603">
        <v>1284723.4541760001</v>
      </c>
      <c r="H47" s="605">
        <v>1284723.4541760001</v>
      </c>
    </row>
    <row r="48" spans="1:8" s="15" customFormat="1">
      <c r="A48" s="198">
        <v>8.3000000000000007</v>
      </c>
      <c r="B48" s="252" t="s">
        <v>328</v>
      </c>
      <c r="C48" s="603">
        <v>0</v>
      </c>
      <c r="D48" s="603">
        <v>526786.61464000004</v>
      </c>
      <c r="E48" s="604">
        <v>526786.61464000004</v>
      </c>
      <c r="F48" s="603">
        <v>0</v>
      </c>
      <c r="G48" s="603">
        <v>1085231.3196744001</v>
      </c>
      <c r="H48" s="605">
        <v>1085231.3196744001</v>
      </c>
    </row>
    <row r="49" spans="1:8" s="15" customFormat="1">
      <c r="A49" s="198">
        <v>8.4</v>
      </c>
      <c r="B49" s="252" t="s">
        <v>329</v>
      </c>
      <c r="C49" s="603">
        <v>0</v>
      </c>
      <c r="D49" s="603">
        <v>406674.14597333333</v>
      </c>
      <c r="E49" s="604">
        <v>406674.14597333333</v>
      </c>
      <c r="F49" s="603">
        <v>0</v>
      </c>
      <c r="G49" s="603">
        <v>604284.34175999998</v>
      </c>
      <c r="H49" s="605">
        <v>604284.34175999998</v>
      </c>
    </row>
    <row r="50" spans="1:8" s="15" customFormat="1">
      <c r="A50" s="198">
        <v>8.5</v>
      </c>
      <c r="B50" s="252" t="s">
        <v>330</v>
      </c>
      <c r="C50" s="603">
        <v>0</v>
      </c>
      <c r="D50" s="603">
        <v>296942.29364799999</v>
      </c>
      <c r="E50" s="604">
        <v>296942.29364799999</v>
      </c>
      <c r="F50" s="603">
        <v>0</v>
      </c>
      <c r="G50" s="603">
        <v>482870.69375999999</v>
      </c>
      <c r="H50" s="605">
        <v>482870.69375999999</v>
      </c>
    </row>
    <row r="51" spans="1:8" s="15" customFormat="1">
      <c r="A51" s="198">
        <v>8.6</v>
      </c>
      <c r="B51" s="252" t="s">
        <v>331</v>
      </c>
      <c r="C51" s="603">
        <v>0</v>
      </c>
      <c r="D51" s="603">
        <v>0</v>
      </c>
      <c r="E51" s="604">
        <v>0</v>
      </c>
      <c r="F51" s="603">
        <v>0</v>
      </c>
      <c r="G51" s="603">
        <v>326391.27291199996</v>
      </c>
      <c r="H51" s="605">
        <v>326391.27291199996</v>
      </c>
    </row>
    <row r="52" spans="1:8" s="15" customFormat="1">
      <c r="A52" s="198">
        <v>8.6999999999999993</v>
      </c>
      <c r="B52" s="252" t="s">
        <v>332</v>
      </c>
      <c r="C52" s="603">
        <v>0</v>
      </c>
      <c r="D52" s="603">
        <v>0</v>
      </c>
      <c r="E52" s="604">
        <v>0</v>
      </c>
      <c r="F52" s="603">
        <v>0</v>
      </c>
      <c r="G52" s="603">
        <v>0</v>
      </c>
      <c r="H52" s="605">
        <v>0</v>
      </c>
    </row>
    <row r="53" spans="1:8" s="15" customFormat="1" ht="14.4" thickBot="1">
      <c r="A53" s="203">
        <v>9</v>
      </c>
      <c r="B53" s="204" t="s">
        <v>322</v>
      </c>
      <c r="C53" s="205"/>
      <c r="D53" s="205"/>
      <c r="E53" s="206">
        <f t="shared" ref="E53" si="0">C53+D53</f>
        <v>0</v>
      </c>
      <c r="F53" s="205"/>
      <c r="G53" s="205"/>
      <c r="H53" s="44">
        <f t="shared" ref="H53" si="1">F53+G53</f>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C7" sqref="C7:G12"/>
    </sheetView>
  </sheetViews>
  <sheetFormatPr defaultColWidth="9.109375" defaultRowHeight="13.2"/>
  <cols>
    <col min="1" max="1" width="9.5546875" style="4" bestFit="1" customWidth="1"/>
    <col min="2" max="2" width="93.5546875" style="4" customWidth="1"/>
    <col min="3" max="4" width="10.6640625" style="4" customWidth="1"/>
    <col min="5" max="11" width="9.6640625" style="46" customWidth="1"/>
    <col min="12" max="16384" width="9.109375" style="46"/>
  </cols>
  <sheetData>
    <row r="1" spans="1:8">
      <c r="A1" s="2" t="s">
        <v>30</v>
      </c>
      <c r="B1" s="3" t="str">
        <f>'Info '!C2</f>
        <v>JSC "VTB Bank (Georgia)"</v>
      </c>
      <c r="C1" s="3"/>
    </row>
    <row r="2" spans="1:8">
      <c r="A2" s="2" t="s">
        <v>31</v>
      </c>
      <c r="B2" s="421">
        <v>44377</v>
      </c>
      <c r="C2" s="6"/>
      <c r="D2" s="7"/>
      <c r="E2" s="68"/>
      <c r="F2" s="68"/>
      <c r="G2" s="68"/>
      <c r="H2" s="68"/>
    </row>
    <row r="3" spans="1:8">
      <c r="A3" s="2"/>
      <c r="B3" s="3"/>
      <c r="C3" s="6"/>
      <c r="D3" s="7"/>
      <c r="E3" s="68"/>
      <c r="F3" s="68"/>
      <c r="G3" s="68"/>
      <c r="H3" s="68"/>
    </row>
    <row r="4" spans="1:8" ht="15" customHeight="1" thickBot="1">
      <c r="A4" s="7" t="s">
        <v>197</v>
      </c>
      <c r="B4" s="153" t="s">
        <v>296</v>
      </c>
      <c r="C4" s="69" t="s">
        <v>73</v>
      </c>
    </row>
    <row r="5" spans="1:8" ht="15" customHeight="1">
      <c r="A5" s="237" t="s">
        <v>6</v>
      </c>
      <c r="B5" s="238"/>
      <c r="C5" s="419" t="str">
        <f>INT((MONTH($B$2))/3)&amp;"Q"&amp;"-"&amp;YEAR($B$2)</f>
        <v>2Q-2021</v>
      </c>
      <c r="D5" s="419" t="str">
        <f>IF(INT(MONTH($B$2))=3, "4"&amp;"Q"&amp;"-"&amp;YEAR($B$2)-1, IF(INT(MONTH($B$2))=6, "1"&amp;"Q"&amp;"-"&amp;YEAR($B$2), IF(INT(MONTH($B$2))=9, "2"&amp;"Q"&amp;"-"&amp;YEAR($B$2),IF(INT(MONTH($B$2))=12, "3"&amp;"Q"&amp;"-"&amp;YEAR($B$2), 0))))</f>
        <v>1Q-2021</v>
      </c>
      <c r="E5" s="419" t="str">
        <f>IF(INT(MONTH($B$2))=3, "3"&amp;"Q"&amp;"-"&amp;YEAR($B$2)-1, IF(INT(MONTH($B$2))=6, "4"&amp;"Q"&amp;"-"&amp;YEAR($B$2)-1, IF(INT(MONTH($B$2))=9, "1"&amp;"Q"&amp;"-"&amp;YEAR($B$2),IF(INT(MONTH($B$2))=12, "2"&amp;"Q"&amp;"-"&amp;YEAR($B$2), 0))))</f>
        <v>4Q-2020</v>
      </c>
      <c r="F5" s="419" t="str">
        <f>IF(INT(MONTH($B$2))=3, "2"&amp;"Q"&amp;"-"&amp;YEAR($B$2)-1, IF(INT(MONTH($B$2))=6, "3"&amp;"Q"&amp;"-"&amp;YEAR($B$2)-1, IF(INT(MONTH($B$2))=9, "4"&amp;"Q"&amp;"-"&amp;YEAR($B$2)-1,IF(INT(MONTH($B$2))=12, "1"&amp;"Q"&amp;"-"&amp;YEAR($B$2), 0))))</f>
        <v>3Q-2020</v>
      </c>
      <c r="G5" s="420" t="str">
        <f>IF(INT(MONTH($B$2))=3, "1"&amp;"Q"&amp;"-"&amp;YEAR($B$2)-1, IF(INT(MONTH($B$2))=6, "2"&amp;"Q"&amp;"-"&amp;YEAR($B$2)-1, IF(INT(MONTH($B$2))=9, "3"&amp;"Q"&amp;"-"&amp;YEAR($B$2)-1,IF(INT(MONTH($B$2))=12, "4"&amp;"Q"&amp;"-"&amp;YEAR($B$2)-1, 0))))</f>
        <v>2Q-2020</v>
      </c>
    </row>
    <row r="6" spans="1:8" ht="15" customHeight="1">
      <c r="A6" s="70">
        <v>1</v>
      </c>
      <c r="B6" s="343" t="s">
        <v>300</v>
      </c>
      <c r="C6" s="409">
        <f>C7+C9+C10</f>
        <v>1697397050.1515119</v>
      </c>
      <c r="D6" s="412">
        <f>D7+D9+D10</f>
        <v>1756708280.9337966</v>
      </c>
      <c r="E6" s="345">
        <f t="shared" ref="E6:G6" si="0">E7+E9+E10</f>
        <v>1681923876.092299</v>
      </c>
      <c r="F6" s="409">
        <f t="shared" si="0"/>
        <v>1615116394.7612092</v>
      </c>
      <c r="G6" s="415">
        <f t="shared" si="0"/>
        <v>1449809357.6066737</v>
      </c>
    </row>
    <row r="7" spans="1:8" ht="15" customHeight="1">
      <c r="A7" s="70">
        <v>1.1000000000000001</v>
      </c>
      <c r="B7" s="343" t="s">
        <v>480</v>
      </c>
      <c r="C7" s="410">
        <v>1581863514.9361205</v>
      </c>
      <c r="D7" s="413">
        <v>1629856565.7401347</v>
      </c>
      <c r="E7" s="410">
        <v>1558797065.997179</v>
      </c>
      <c r="F7" s="410">
        <v>1483096169.139291</v>
      </c>
      <c r="G7" s="416">
        <v>1356906827.9112403</v>
      </c>
    </row>
    <row r="8" spans="1:8">
      <c r="A8" s="70" t="s">
        <v>14</v>
      </c>
      <c r="B8" s="343" t="s">
        <v>196</v>
      </c>
      <c r="C8" s="410">
        <v>2467138.7250000001</v>
      </c>
      <c r="D8" s="413">
        <v>3950130</v>
      </c>
      <c r="E8" s="410">
        <v>3910229.75</v>
      </c>
      <c r="F8" s="410">
        <v>2318568.4500000002</v>
      </c>
      <c r="G8" s="416">
        <v>1549222.5</v>
      </c>
    </row>
    <row r="9" spans="1:8" ht="15" customHeight="1">
      <c r="A9" s="70">
        <v>1.2</v>
      </c>
      <c r="B9" s="344" t="s">
        <v>195</v>
      </c>
      <c r="C9" s="410">
        <v>110149532.59911124</v>
      </c>
      <c r="D9" s="413">
        <v>121684487.31248401</v>
      </c>
      <c r="E9" s="410">
        <v>116030650.13681</v>
      </c>
      <c r="F9" s="410">
        <v>126177832.02076223</v>
      </c>
      <c r="G9" s="416">
        <v>87182007.070493504</v>
      </c>
    </row>
    <row r="10" spans="1:8" ht="15" customHeight="1">
      <c r="A10" s="70">
        <v>1.3</v>
      </c>
      <c r="B10" s="343" t="s">
        <v>28</v>
      </c>
      <c r="C10" s="411">
        <v>5384002.6162799997</v>
      </c>
      <c r="D10" s="413">
        <v>5167227.881178</v>
      </c>
      <c r="E10" s="411">
        <v>7096159.9583099997</v>
      </c>
      <c r="F10" s="410">
        <v>5842393.6011559982</v>
      </c>
      <c r="G10" s="417">
        <v>5720522.6249400005</v>
      </c>
    </row>
    <row r="11" spans="1:8" ht="15" customHeight="1">
      <c r="A11" s="70">
        <v>2</v>
      </c>
      <c r="B11" s="343" t="s">
        <v>297</v>
      </c>
      <c r="C11" s="410">
        <v>15286291.082476877</v>
      </c>
      <c r="D11" s="413">
        <v>13733657.266408443</v>
      </c>
      <c r="E11" s="410">
        <v>15812767.031392936</v>
      </c>
      <c r="F11" s="410">
        <v>15960050.433609659</v>
      </c>
      <c r="G11" s="416">
        <v>15552493.761465343</v>
      </c>
    </row>
    <row r="12" spans="1:8" ht="15" customHeight="1">
      <c r="A12" s="70">
        <v>3</v>
      </c>
      <c r="B12" s="343" t="s">
        <v>298</v>
      </c>
      <c r="C12" s="411">
        <v>178888377.21925622</v>
      </c>
      <c r="D12" s="413">
        <v>178888377.21925622</v>
      </c>
      <c r="E12" s="411">
        <v>178888377.21925622</v>
      </c>
      <c r="F12" s="410">
        <v>172838250.71925625</v>
      </c>
      <c r="G12" s="417">
        <v>172838250.71925625</v>
      </c>
    </row>
    <row r="13" spans="1:8" ht="15" customHeight="1" thickBot="1">
      <c r="A13" s="72">
        <v>4</v>
      </c>
      <c r="B13" s="73" t="s">
        <v>299</v>
      </c>
      <c r="C13" s="346">
        <f>C6+C11+C12</f>
        <v>1891571718.4532449</v>
      </c>
      <c r="D13" s="414">
        <f>D6+D11+D12</f>
        <v>1949330315.4194613</v>
      </c>
      <c r="E13" s="347">
        <f t="shared" ref="E13:G13" si="1">E6+E11+E12</f>
        <v>1876625020.3429482</v>
      </c>
      <c r="F13" s="346">
        <f t="shared" si="1"/>
        <v>1803914695.9140751</v>
      </c>
      <c r="G13" s="418">
        <f t="shared" si="1"/>
        <v>1638200102.0873952</v>
      </c>
    </row>
    <row r="14" spans="1:8">
      <c r="B14" s="76"/>
    </row>
    <row r="15" spans="1:8" ht="26.4">
      <c r="B15" s="77" t="s">
        <v>481</v>
      </c>
    </row>
    <row r="16" spans="1:8">
      <c r="B16" s="77"/>
    </row>
    <row r="17" spans="1:4" ht="10.199999999999999">
      <c r="A17" s="46"/>
      <c r="B17" s="46"/>
      <c r="C17" s="46"/>
      <c r="D17" s="46"/>
    </row>
    <row r="18" spans="1:4" ht="10.199999999999999">
      <c r="A18" s="46"/>
      <c r="B18" s="46"/>
      <c r="C18" s="46"/>
      <c r="D18" s="46"/>
    </row>
    <row r="19" spans="1:4" ht="10.199999999999999">
      <c r="A19" s="46"/>
      <c r="B19" s="46"/>
      <c r="C19" s="46"/>
      <c r="D19" s="46"/>
    </row>
    <row r="20" spans="1:4" ht="10.199999999999999">
      <c r="A20" s="46"/>
      <c r="B20" s="46"/>
      <c r="C20" s="46"/>
      <c r="D20" s="46"/>
    </row>
    <row r="21" spans="1:4" ht="10.199999999999999">
      <c r="A21" s="46"/>
      <c r="B21" s="46"/>
      <c r="C21" s="46"/>
      <c r="D21" s="46"/>
    </row>
    <row r="22" spans="1:4" ht="10.199999999999999">
      <c r="A22" s="46"/>
      <c r="B22" s="46"/>
      <c r="C22" s="46"/>
      <c r="D22" s="46"/>
    </row>
    <row r="23" spans="1:4" ht="10.199999999999999">
      <c r="A23" s="46"/>
      <c r="B23" s="46"/>
      <c r="C23" s="46"/>
      <c r="D23" s="46"/>
    </row>
    <row r="24" spans="1:4" ht="10.199999999999999">
      <c r="A24" s="46"/>
      <c r="B24" s="46"/>
      <c r="C24" s="46"/>
      <c r="D24" s="46"/>
    </row>
    <row r="25" spans="1:4" ht="10.199999999999999">
      <c r="A25" s="46"/>
      <c r="B25" s="46"/>
      <c r="C25" s="46"/>
      <c r="D25" s="46"/>
    </row>
    <row r="26" spans="1:4" ht="10.199999999999999">
      <c r="A26" s="46"/>
      <c r="B26" s="46"/>
      <c r="C26" s="46"/>
      <c r="D26" s="46"/>
    </row>
    <row r="27" spans="1:4" ht="10.199999999999999">
      <c r="A27" s="46"/>
      <c r="B27" s="46"/>
      <c r="C27" s="46"/>
      <c r="D27" s="46"/>
    </row>
    <row r="28" spans="1:4" ht="10.199999999999999">
      <c r="A28" s="46"/>
      <c r="B28" s="46"/>
      <c r="C28" s="46"/>
      <c r="D28" s="46"/>
    </row>
    <row r="29" spans="1:4" ht="10.199999999999999">
      <c r="A29" s="46"/>
      <c r="B29" s="46"/>
      <c r="C29" s="46"/>
      <c r="D29" s="4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B3" sqref="B3"/>
    </sheetView>
  </sheetViews>
  <sheetFormatPr defaultColWidth="9.109375" defaultRowHeight="13.8"/>
  <cols>
    <col min="1" max="1" width="9.5546875" style="4" bestFit="1" customWidth="1"/>
    <col min="2" max="2" width="65.5546875" style="4" customWidth="1"/>
    <col min="3" max="3" width="27.5546875" style="4" customWidth="1"/>
    <col min="4" max="16384" width="9.109375" style="5"/>
  </cols>
  <sheetData>
    <row r="1" spans="1:8">
      <c r="A1" s="2" t="s">
        <v>30</v>
      </c>
      <c r="B1" s="3" t="str">
        <f>'Info '!C2</f>
        <v>JSC "VTB Bank (Georgia)"</v>
      </c>
    </row>
    <row r="2" spans="1:8">
      <c r="A2" s="2" t="s">
        <v>31</v>
      </c>
      <c r="B2" s="421">
        <v>44377</v>
      </c>
    </row>
    <row r="4" spans="1:8" ht="27.9" customHeight="1" thickBot="1">
      <c r="A4" s="78" t="s">
        <v>80</v>
      </c>
      <c r="B4" s="79" t="s">
        <v>266</v>
      </c>
      <c r="C4" s="80"/>
    </row>
    <row r="5" spans="1:8">
      <c r="A5" s="81"/>
      <c r="B5" s="407" t="s">
        <v>81</v>
      </c>
      <c r="C5" s="408" t="s">
        <v>494</v>
      </c>
    </row>
    <row r="6" spans="1:8">
      <c r="A6" s="82">
        <v>1</v>
      </c>
      <c r="B6" s="594" t="s">
        <v>711</v>
      </c>
      <c r="C6" s="595" t="s">
        <v>715</v>
      </c>
    </row>
    <row r="7" spans="1:8">
      <c r="A7" s="82">
        <v>2</v>
      </c>
      <c r="B7" s="594" t="s">
        <v>716</v>
      </c>
      <c r="C7" s="595" t="s">
        <v>717</v>
      </c>
    </row>
    <row r="8" spans="1:8">
      <c r="A8" s="82">
        <v>3</v>
      </c>
      <c r="B8" s="594" t="s">
        <v>718</v>
      </c>
      <c r="C8" s="595" t="s">
        <v>717</v>
      </c>
    </row>
    <row r="9" spans="1:8">
      <c r="A9" s="82">
        <v>4</v>
      </c>
      <c r="B9" s="594" t="s">
        <v>719</v>
      </c>
      <c r="C9" s="595" t="s">
        <v>717</v>
      </c>
    </row>
    <row r="10" spans="1:8">
      <c r="A10" s="82">
        <v>5</v>
      </c>
      <c r="B10" s="594" t="s">
        <v>720</v>
      </c>
      <c r="C10" s="595" t="s">
        <v>721</v>
      </c>
    </row>
    <row r="11" spans="1:8">
      <c r="A11" s="82">
        <v>6</v>
      </c>
      <c r="B11" s="594" t="s">
        <v>722</v>
      </c>
      <c r="C11" s="595" t="s">
        <v>721</v>
      </c>
    </row>
    <row r="12" spans="1:8">
      <c r="A12" s="82"/>
      <c r="B12" s="596"/>
      <c r="C12" s="597"/>
      <c r="H12" s="83"/>
    </row>
    <row r="13" spans="1:8" ht="26.4">
      <c r="A13" s="82"/>
      <c r="B13" s="598" t="s">
        <v>82</v>
      </c>
      <c r="C13" s="599" t="s">
        <v>495</v>
      </c>
    </row>
    <row r="14" spans="1:8">
      <c r="A14" s="82">
        <v>1</v>
      </c>
      <c r="B14" s="594" t="s">
        <v>712</v>
      </c>
      <c r="C14" s="600" t="s">
        <v>723</v>
      </c>
    </row>
    <row r="15" spans="1:8">
      <c r="A15" s="82">
        <v>2</v>
      </c>
      <c r="B15" s="594" t="s">
        <v>724</v>
      </c>
      <c r="C15" s="600" t="s">
        <v>725</v>
      </c>
    </row>
    <row r="16" spans="1:8">
      <c r="A16" s="82">
        <v>3</v>
      </c>
      <c r="B16" s="594" t="s">
        <v>726</v>
      </c>
      <c r="C16" s="600" t="s">
        <v>727</v>
      </c>
    </row>
    <row r="17" spans="1:3">
      <c r="A17" s="82">
        <v>4</v>
      </c>
      <c r="B17" s="594" t="s">
        <v>728</v>
      </c>
      <c r="C17" s="600" t="s">
        <v>729</v>
      </c>
    </row>
    <row r="18" spans="1:3">
      <c r="A18" s="82">
        <v>5</v>
      </c>
      <c r="B18" s="594" t="s">
        <v>730</v>
      </c>
      <c r="C18" s="600" t="s">
        <v>731</v>
      </c>
    </row>
    <row r="19" spans="1:3">
      <c r="A19" s="82">
        <v>6</v>
      </c>
      <c r="B19" s="594" t="s">
        <v>732</v>
      </c>
      <c r="C19" s="600" t="s">
        <v>733</v>
      </c>
    </row>
    <row r="20" spans="1:3">
      <c r="A20" s="82"/>
      <c r="B20" s="594"/>
      <c r="C20" s="601"/>
    </row>
    <row r="21" spans="1:3">
      <c r="A21" s="82"/>
      <c r="B21" s="672" t="s">
        <v>83</v>
      </c>
      <c r="C21" s="673"/>
    </row>
    <row r="22" spans="1:3">
      <c r="A22" s="82">
        <v>1</v>
      </c>
      <c r="B22" s="594" t="s">
        <v>734</v>
      </c>
      <c r="C22" s="602">
        <v>0.97384321770185212</v>
      </c>
    </row>
    <row r="23" spans="1:3">
      <c r="A23" s="82">
        <v>2</v>
      </c>
      <c r="B23" s="594" t="s">
        <v>735</v>
      </c>
      <c r="C23" s="602">
        <v>1.472765597699272E-2</v>
      </c>
    </row>
    <row r="24" spans="1:3">
      <c r="A24" s="82"/>
      <c r="B24" s="672" t="s">
        <v>84</v>
      </c>
      <c r="C24" s="673"/>
    </row>
    <row r="25" spans="1:3">
      <c r="A25" s="82">
        <v>1</v>
      </c>
      <c r="B25" s="594" t="s">
        <v>736</v>
      </c>
      <c r="C25" s="602">
        <v>0.59336267254573849</v>
      </c>
    </row>
  </sheetData>
  <mergeCells count="2">
    <mergeCell ref="B21:C21"/>
    <mergeCell ref="B24:C24"/>
  </mergeCells>
  <dataValidations count="1">
    <dataValidation type="list" allowBlank="1" showInputMessage="1" showErrorMessage="1" sqref="C6:C11">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70" zoomScaleNormal="70" workbookViewId="0">
      <pane xSplit="1" ySplit="5" topLeftCell="B7" activePane="bottomRight" state="frozen"/>
      <selection activeCell="B3" sqref="B3"/>
      <selection pane="topRight" activeCell="B3" sqref="B3"/>
      <selection pane="bottomLeft" activeCell="B3" sqref="B3"/>
      <selection pane="bottomRight" activeCell="C8" sqref="C8:E20"/>
    </sheetView>
  </sheetViews>
  <sheetFormatPr defaultColWidth="9.109375" defaultRowHeight="13.8"/>
  <cols>
    <col min="1" max="1" width="9.5546875" style="4" bestFit="1" customWidth="1"/>
    <col min="2" max="2" width="47.5546875" style="4" customWidth="1"/>
    <col min="3" max="3" width="28" style="4" customWidth="1"/>
    <col min="4" max="4" width="22.44140625" style="4" customWidth="1"/>
    <col min="5" max="5" width="22.33203125" style="4" customWidth="1"/>
    <col min="6" max="6" width="12" style="5" bestFit="1" customWidth="1"/>
    <col min="7" max="7" width="12.5546875" style="5" bestFit="1" customWidth="1"/>
    <col min="8" max="16384" width="9.109375" style="5"/>
  </cols>
  <sheetData>
    <row r="1" spans="1:7">
      <c r="A1" s="282" t="s">
        <v>30</v>
      </c>
      <c r="B1" s="3" t="str">
        <f>'Info '!C2</f>
        <v>JSC "VTB Bank (Georgia)"</v>
      </c>
      <c r="C1" s="97"/>
      <c r="D1" s="97"/>
      <c r="E1" s="97"/>
      <c r="F1" s="15"/>
    </row>
    <row r="2" spans="1:7" s="84" customFormat="1" ht="15.75" customHeight="1">
      <c r="A2" s="282" t="s">
        <v>31</v>
      </c>
      <c r="B2" s="421">
        <v>44377</v>
      </c>
    </row>
    <row r="3" spans="1:7" s="84" customFormat="1" ht="15.75" customHeight="1">
      <c r="A3" s="282"/>
    </row>
    <row r="4" spans="1:7" s="84" customFormat="1" ht="15.75" customHeight="1" thickBot="1">
      <c r="A4" s="283" t="s">
        <v>201</v>
      </c>
      <c r="B4" s="678" t="s">
        <v>346</v>
      </c>
      <c r="C4" s="679"/>
      <c r="D4" s="679"/>
      <c r="E4" s="679"/>
    </row>
    <row r="5" spans="1:7" s="88" customFormat="1" ht="17.399999999999999" customHeight="1">
      <c r="A5" s="217"/>
      <c r="B5" s="218"/>
      <c r="C5" s="86" t="s">
        <v>0</v>
      </c>
      <c r="D5" s="86" t="s">
        <v>1</v>
      </c>
      <c r="E5" s="87" t="s">
        <v>2</v>
      </c>
    </row>
    <row r="6" spans="1:7" s="15" customFormat="1" ht="14.4" customHeight="1">
      <c r="A6" s="284"/>
      <c r="B6" s="674" t="s">
        <v>353</v>
      </c>
      <c r="C6" s="674" t="s">
        <v>92</v>
      </c>
      <c r="D6" s="676" t="s">
        <v>200</v>
      </c>
      <c r="E6" s="677"/>
      <c r="G6" s="5"/>
    </row>
    <row r="7" spans="1:7" s="15" customFormat="1" ht="99.6" customHeight="1">
      <c r="A7" s="284"/>
      <c r="B7" s="675"/>
      <c r="C7" s="674"/>
      <c r="D7" s="320" t="s">
        <v>199</v>
      </c>
      <c r="E7" s="321" t="s">
        <v>354</v>
      </c>
      <c r="G7" s="5"/>
    </row>
    <row r="8" spans="1:7">
      <c r="A8" s="285">
        <v>1</v>
      </c>
      <c r="B8" s="322" t="s">
        <v>35</v>
      </c>
      <c r="C8" s="323">
        <v>60835014</v>
      </c>
      <c r="D8" s="323"/>
      <c r="E8" s="324">
        <v>60835014</v>
      </c>
      <c r="F8" s="15"/>
    </row>
    <row r="9" spans="1:7">
      <c r="A9" s="285">
        <v>2</v>
      </c>
      <c r="B9" s="322" t="s">
        <v>36</v>
      </c>
      <c r="C9" s="323">
        <v>242383509</v>
      </c>
      <c r="D9" s="323"/>
      <c r="E9" s="324">
        <v>242383509</v>
      </c>
      <c r="F9" s="15"/>
    </row>
    <row r="10" spans="1:7">
      <c r="A10" s="285">
        <v>3</v>
      </c>
      <c r="B10" s="322" t="s">
        <v>37</v>
      </c>
      <c r="C10" s="323">
        <v>52176925</v>
      </c>
      <c r="D10" s="323"/>
      <c r="E10" s="324">
        <v>52176925</v>
      </c>
      <c r="F10" s="15"/>
    </row>
    <row r="11" spans="1:7">
      <c r="A11" s="285">
        <v>4</v>
      </c>
      <c r="B11" s="322" t="s">
        <v>38</v>
      </c>
      <c r="C11" s="323">
        <v>0</v>
      </c>
      <c r="D11" s="323"/>
      <c r="E11" s="324">
        <v>0</v>
      </c>
      <c r="F11" s="15"/>
    </row>
    <row r="12" spans="1:7">
      <c r="A12" s="285">
        <v>5</v>
      </c>
      <c r="B12" s="322" t="s">
        <v>39</v>
      </c>
      <c r="C12" s="323">
        <v>164707584</v>
      </c>
      <c r="D12" s="323"/>
      <c r="E12" s="324">
        <v>164707584</v>
      </c>
      <c r="F12" s="15"/>
    </row>
    <row r="13" spans="1:7">
      <c r="A13" s="285">
        <v>6.1</v>
      </c>
      <c r="B13" s="325" t="s">
        <v>40</v>
      </c>
      <c r="C13" s="326">
        <v>1497367402.263505</v>
      </c>
      <c r="D13" s="323"/>
      <c r="E13" s="324">
        <v>1497367402.263505</v>
      </c>
      <c r="F13" s="15"/>
    </row>
    <row r="14" spans="1:7">
      <c r="A14" s="285">
        <v>6.2</v>
      </c>
      <c r="B14" s="327" t="s">
        <v>41</v>
      </c>
      <c r="C14" s="326">
        <v>-112632640.66082989</v>
      </c>
      <c r="D14" s="323"/>
      <c r="E14" s="324">
        <v>-112632640.66082989</v>
      </c>
      <c r="F14" s="15"/>
    </row>
    <row r="15" spans="1:7">
      <c r="A15" s="285">
        <v>6</v>
      </c>
      <c r="B15" s="322" t="s">
        <v>42</v>
      </c>
      <c r="C15" s="323">
        <v>1384734761.6026752</v>
      </c>
      <c r="D15" s="323"/>
      <c r="E15" s="324">
        <v>1384734761.6026752</v>
      </c>
      <c r="F15" s="15"/>
    </row>
    <row r="16" spans="1:7">
      <c r="A16" s="285">
        <v>7</v>
      </c>
      <c r="B16" s="322" t="s">
        <v>43</v>
      </c>
      <c r="C16" s="323">
        <v>24818252.199999999</v>
      </c>
      <c r="D16" s="323"/>
      <c r="E16" s="324">
        <v>24818252.199999999</v>
      </c>
      <c r="F16" s="15"/>
    </row>
    <row r="17" spans="1:7">
      <c r="A17" s="285">
        <v>8</v>
      </c>
      <c r="B17" s="322" t="s">
        <v>198</v>
      </c>
      <c r="C17" s="323">
        <v>19439189.690000001</v>
      </c>
      <c r="D17" s="323"/>
      <c r="E17" s="324">
        <v>19439189.690000001</v>
      </c>
      <c r="F17" s="286"/>
      <c r="G17" s="91"/>
    </row>
    <row r="18" spans="1:7">
      <c r="A18" s="285">
        <v>9</v>
      </c>
      <c r="B18" s="322" t="s">
        <v>44</v>
      </c>
      <c r="C18" s="323">
        <v>54000</v>
      </c>
      <c r="D18" s="323"/>
      <c r="E18" s="324">
        <v>54000</v>
      </c>
      <c r="F18" s="15"/>
      <c r="G18" s="91"/>
    </row>
    <row r="19" spans="1:7">
      <c r="A19" s="285">
        <v>10</v>
      </c>
      <c r="B19" s="322" t="s">
        <v>45</v>
      </c>
      <c r="C19" s="323">
        <v>66461150</v>
      </c>
      <c r="D19" s="323">
        <v>19202119.149999999</v>
      </c>
      <c r="E19" s="324">
        <v>47259030.850000001</v>
      </c>
      <c r="F19" s="15"/>
      <c r="G19" s="91"/>
    </row>
    <row r="20" spans="1:7">
      <c r="A20" s="285">
        <v>11</v>
      </c>
      <c r="B20" s="322" t="s">
        <v>46</v>
      </c>
      <c r="C20" s="323">
        <v>44117528.355599999</v>
      </c>
      <c r="D20" s="323"/>
      <c r="E20" s="324">
        <v>44117528.355599999</v>
      </c>
      <c r="F20" s="15"/>
    </row>
    <row r="21" spans="1:7" ht="27" thickBot="1">
      <c r="A21" s="174"/>
      <c r="B21" s="287" t="s">
        <v>356</v>
      </c>
      <c r="C21" s="219">
        <f>SUM(C8:C12, C15:C20)</f>
        <v>2059727913.8482752</v>
      </c>
      <c r="D21" s="219">
        <f>SUM(D8:D12, D15:D20)</f>
        <v>19202119.149999999</v>
      </c>
      <c r="E21" s="328">
        <f>SUM(E8:E12, E15:E20)</f>
        <v>2040525794.6982751</v>
      </c>
    </row>
    <row r="22" spans="1:7">
      <c r="A22" s="5"/>
      <c r="B22" s="5"/>
      <c r="C22" s="5"/>
      <c r="D22" s="5"/>
      <c r="E22" s="5"/>
    </row>
    <row r="23" spans="1:7">
      <c r="A23" s="5"/>
      <c r="B23" s="5"/>
      <c r="C23" s="5"/>
      <c r="D23" s="5"/>
      <c r="E23" s="5"/>
    </row>
    <row r="25" spans="1:7" s="4" customFormat="1">
      <c r="B25" s="92"/>
      <c r="F25" s="5"/>
      <c r="G25" s="5"/>
    </row>
    <row r="26" spans="1:7" s="4" customFormat="1">
      <c r="B26" s="92"/>
      <c r="F26" s="5"/>
      <c r="G26" s="5"/>
    </row>
    <row r="27" spans="1:7" s="4" customFormat="1">
      <c r="B27" s="92"/>
      <c r="F27" s="5"/>
      <c r="G27" s="5"/>
    </row>
    <row r="28" spans="1:7" s="4" customFormat="1">
      <c r="B28" s="92"/>
      <c r="F28" s="5"/>
      <c r="G28" s="5"/>
    </row>
    <row r="29" spans="1:7" s="4" customFormat="1">
      <c r="B29" s="92"/>
      <c r="F29" s="5"/>
      <c r="G29" s="5"/>
    </row>
    <row r="30" spans="1:7" s="4" customFormat="1">
      <c r="B30" s="92"/>
      <c r="F30" s="5"/>
      <c r="G30" s="5"/>
    </row>
    <row r="31" spans="1:7" s="4" customFormat="1">
      <c r="B31" s="92"/>
      <c r="F31" s="5"/>
      <c r="G31" s="5"/>
    </row>
    <row r="32" spans="1:7" s="4" customFormat="1">
      <c r="B32" s="92"/>
      <c r="F32" s="5"/>
      <c r="G32" s="5"/>
    </row>
    <row r="33" spans="2:7" s="4" customFormat="1">
      <c r="B33" s="92"/>
      <c r="F33" s="5"/>
      <c r="G33" s="5"/>
    </row>
    <row r="34" spans="2:7" s="4" customFormat="1">
      <c r="B34" s="92"/>
      <c r="F34" s="5"/>
      <c r="G34" s="5"/>
    </row>
    <row r="35" spans="2:7" s="4" customFormat="1">
      <c r="B35" s="92"/>
      <c r="F35" s="5"/>
      <c r="G35" s="5"/>
    </row>
    <row r="36" spans="2:7" s="4" customFormat="1">
      <c r="B36" s="92"/>
      <c r="F36" s="5"/>
      <c r="G36" s="5"/>
    </row>
    <row r="37" spans="2:7" s="4" customFormat="1">
      <c r="B37" s="92"/>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C9" sqref="C9:C12"/>
    </sheetView>
  </sheetViews>
  <sheetFormatPr defaultColWidth="9.109375" defaultRowHeight="13.2" outlineLevelRow="1"/>
  <cols>
    <col min="1" max="1" width="9.5546875" style="4" bestFit="1" customWidth="1"/>
    <col min="2" max="2" width="114.33203125" style="4" customWidth="1"/>
    <col min="3" max="3" width="18.88671875" style="4" customWidth="1"/>
    <col min="4" max="4" width="25.44140625" style="4" customWidth="1"/>
    <col min="5" max="5" width="24.33203125" style="4" customWidth="1"/>
    <col min="6" max="6" width="24" style="4" customWidth="1"/>
    <col min="7" max="7" width="10" style="4" bestFit="1" customWidth="1"/>
    <col min="8" max="8" width="12" style="4" bestFit="1" customWidth="1"/>
    <col min="9" max="9" width="12.5546875" style="4" bestFit="1" customWidth="1"/>
    <col min="10" max="16384" width="9.109375" style="4"/>
  </cols>
  <sheetData>
    <row r="1" spans="1:6">
      <c r="A1" s="2" t="s">
        <v>30</v>
      </c>
      <c r="B1" s="3" t="str">
        <f>'Info '!C2</f>
        <v>JSC "VTB Bank (Georgia)"</v>
      </c>
    </row>
    <row r="2" spans="1:6" s="84" customFormat="1" ht="15.75" customHeight="1">
      <c r="A2" s="2" t="s">
        <v>31</v>
      </c>
      <c r="B2" s="421">
        <v>44377</v>
      </c>
      <c r="C2" s="4"/>
      <c r="D2" s="4"/>
      <c r="E2" s="4"/>
      <c r="F2" s="4"/>
    </row>
    <row r="3" spans="1:6" s="84" customFormat="1" ht="15.75" customHeight="1">
      <c r="C3" s="4"/>
      <c r="D3" s="4"/>
      <c r="E3" s="4"/>
      <c r="F3" s="4"/>
    </row>
    <row r="4" spans="1:6" s="84" customFormat="1" ht="13.8" thickBot="1">
      <c r="A4" s="84" t="s">
        <v>85</v>
      </c>
      <c r="B4" s="288" t="s">
        <v>333</v>
      </c>
      <c r="C4" s="85" t="s">
        <v>73</v>
      </c>
      <c r="D4" s="4"/>
      <c r="E4" s="4"/>
      <c r="F4" s="4"/>
    </row>
    <row r="5" spans="1:6">
      <c r="A5" s="224">
        <v>1</v>
      </c>
      <c r="B5" s="289" t="s">
        <v>355</v>
      </c>
      <c r="C5" s="225">
        <f>'7. LI1 '!E21</f>
        <v>2040525794.6982751</v>
      </c>
    </row>
    <row r="6" spans="1:6" s="226" customFormat="1">
      <c r="A6" s="93">
        <v>2.1</v>
      </c>
      <c r="B6" s="221" t="s">
        <v>334</v>
      </c>
      <c r="C6" s="162">
        <v>219864340.36297002</v>
      </c>
    </row>
    <row r="7" spans="1:6" s="76" customFormat="1" outlineLevel="1">
      <c r="A7" s="70">
        <v>2.2000000000000002</v>
      </c>
      <c r="B7" s="71" t="s">
        <v>335</v>
      </c>
      <c r="C7" s="227">
        <v>166862077.09980002</v>
      </c>
    </row>
    <row r="8" spans="1:6" s="76" customFormat="1">
      <c r="A8" s="70">
        <v>3</v>
      </c>
      <c r="B8" s="222" t="s">
        <v>336</v>
      </c>
      <c r="C8" s="228">
        <f>SUM(C5:C7)</f>
        <v>2427252212.1610451</v>
      </c>
    </row>
    <row r="9" spans="1:6" s="226" customFormat="1">
      <c r="A9" s="93">
        <v>4</v>
      </c>
      <c r="B9" s="95" t="s">
        <v>87</v>
      </c>
      <c r="C9" s="162">
        <v>25619668.68117338</v>
      </c>
    </row>
    <row r="10" spans="1:6" s="76" customFormat="1" outlineLevel="1">
      <c r="A10" s="70">
        <v>5.0999999999999996</v>
      </c>
      <c r="B10" s="71" t="s">
        <v>337</v>
      </c>
      <c r="C10" s="227">
        <v>-98812325.501275003</v>
      </c>
    </row>
    <row r="11" spans="1:6" s="76" customFormat="1" outlineLevel="1">
      <c r="A11" s="70">
        <v>5.2</v>
      </c>
      <c r="B11" s="71" t="s">
        <v>338</v>
      </c>
      <c r="C11" s="227">
        <v>-161478074.48352003</v>
      </c>
    </row>
    <row r="12" spans="1:6" s="76" customFormat="1">
      <c r="A12" s="70">
        <v>6</v>
      </c>
      <c r="B12" s="220" t="s">
        <v>482</v>
      </c>
      <c r="C12" s="227">
        <v>16645899.49</v>
      </c>
    </row>
    <row r="13" spans="1:6" s="76" customFormat="1" ht="13.8" thickBot="1">
      <c r="A13" s="72">
        <v>7</v>
      </c>
      <c r="B13" s="223" t="s">
        <v>284</v>
      </c>
      <c r="C13" s="229">
        <f>SUM(C8:C12)</f>
        <v>2209227380.3474231</v>
      </c>
    </row>
    <row r="15" spans="1:6" ht="26.4">
      <c r="A15" s="244"/>
      <c r="B15" s="77" t="s">
        <v>483</v>
      </c>
    </row>
    <row r="16" spans="1:6">
      <c r="A16" s="244"/>
      <c r="B16" s="244"/>
    </row>
    <row r="17" spans="1:5" ht="13.8">
      <c r="A17" s="239"/>
      <c r="B17" s="240"/>
      <c r="C17" s="244"/>
      <c r="D17" s="244"/>
      <c r="E17" s="244"/>
    </row>
    <row r="18" spans="1:5" ht="14.4">
      <c r="A18" s="245"/>
      <c r="B18" s="246"/>
      <c r="C18" s="244"/>
      <c r="D18" s="244"/>
      <c r="E18" s="244"/>
    </row>
    <row r="19" spans="1:5" ht="13.8">
      <c r="A19" s="247"/>
      <c r="B19" s="241"/>
      <c r="C19" s="244"/>
      <c r="D19" s="244"/>
      <c r="E19" s="244"/>
    </row>
    <row r="20" spans="1:5" ht="13.8">
      <c r="A20" s="248"/>
      <c r="B20" s="242"/>
      <c r="C20" s="244"/>
      <c r="D20" s="244"/>
      <c r="E20" s="244"/>
    </row>
    <row r="21" spans="1:5" ht="13.8">
      <c r="A21" s="248"/>
      <c r="B21" s="246"/>
      <c r="C21" s="244"/>
      <c r="D21" s="244"/>
      <c r="E21" s="244"/>
    </row>
    <row r="22" spans="1:5" ht="13.8">
      <c r="A22" s="247"/>
      <c r="B22" s="243"/>
      <c r="C22" s="244"/>
      <c r="D22" s="244"/>
      <c r="E22" s="244"/>
    </row>
    <row r="23" spans="1:5" ht="13.8">
      <c r="A23" s="248"/>
      <c r="B23" s="242"/>
      <c r="C23" s="244"/>
      <c r="D23" s="244"/>
      <c r="E23" s="244"/>
    </row>
    <row r="24" spans="1:5" ht="13.8">
      <c r="A24" s="248"/>
      <c r="B24" s="242"/>
      <c r="C24" s="244"/>
      <c r="D24" s="244"/>
      <c r="E24" s="244"/>
    </row>
    <row r="25" spans="1:5" ht="13.8">
      <c r="A25" s="248"/>
      <c r="B25" s="249"/>
      <c r="C25" s="244"/>
      <c r="D25" s="244"/>
      <c r="E25" s="244"/>
    </row>
    <row r="26" spans="1:5" ht="13.8">
      <c r="A26" s="248"/>
      <c r="B26" s="246"/>
      <c r="C26" s="244"/>
      <c r="D26" s="244"/>
      <c r="E26" s="244"/>
    </row>
    <row r="27" spans="1:5">
      <c r="A27" s="244"/>
      <c r="B27" s="250"/>
      <c r="C27" s="244"/>
      <c r="D27" s="244"/>
      <c r="E27" s="244"/>
    </row>
    <row r="28" spans="1:5">
      <c r="A28" s="244"/>
      <c r="B28" s="250"/>
      <c r="C28" s="244"/>
      <c r="D28" s="244"/>
      <c r="E28" s="244"/>
    </row>
    <row r="29" spans="1:5">
      <c r="A29" s="244"/>
      <c r="B29" s="250"/>
      <c r="C29" s="244"/>
      <c r="D29" s="244"/>
      <c r="E29" s="244"/>
    </row>
    <row r="30" spans="1:5">
      <c r="A30" s="244"/>
      <c r="B30" s="250"/>
      <c r="C30" s="244"/>
      <c r="D30" s="244"/>
      <c r="E30" s="244"/>
    </row>
    <row r="31" spans="1:5">
      <c r="A31" s="244"/>
      <c r="B31" s="250"/>
      <c r="C31" s="244"/>
      <c r="D31" s="244"/>
      <c r="E31" s="244"/>
    </row>
    <row r="32" spans="1:5">
      <c r="A32" s="244"/>
      <c r="B32" s="250"/>
      <c r="C32" s="244"/>
      <c r="D32" s="244"/>
      <c r="E32" s="244"/>
    </row>
    <row r="33" spans="1:5">
      <c r="A33" s="244"/>
      <c r="B33" s="250"/>
      <c r="C33" s="244"/>
      <c r="D33" s="244"/>
      <c r="E33" s="244"/>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2023-03-10T21:43:05Z</dcterms:modified>
</cp:coreProperties>
</file>