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844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2. CRM" sheetId="64" r:id="rId13"/>
    <sheet name="11. CRWA " sheetId="90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3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3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3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3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3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3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3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3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3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3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3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3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3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3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OnSave="0"/>
</workbook>
</file>

<file path=xl/calcChain.xml><?xml version="1.0" encoding="utf-8"?>
<calcChain xmlns="http://schemas.openxmlformats.org/spreadsheetml/2006/main">
  <c r="C19" i="94" l="1"/>
  <c r="D21" i="94" l="1"/>
  <c r="D20" i="94"/>
  <c r="D19" i="94"/>
  <c r="V20" i="64" l="1"/>
  <c r="V19" i="64"/>
  <c r="V18" i="64"/>
  <c r="V17" i="64"/>
  <c r="V16" i="64"/>
  <c r="V15" i="64"/>
  <c r="V14" i="64"/>
  <c r="V13" i="64"/>
  <c r="V12" i="64"/>
  <c r="V11" i="64"/>
  <c r="V10" i="64"/>
  <c r="V9" i="64"/>
  <c r="V8" i="64"/>
  <c r="V7" i="64"/>
  <c r="C21" i="94" l="1"/>
  <c r="C20" i="94"/>
  <c r="C52" i="69" l="1"/>
  <c r="C42" i="69"/>
  <c r="C29" i="69"/>
  <c r="C18" i="69"/>
  <c r="F24" i="93" l="1"/>
  <c r="F23" i="93"/>
  <c r="K24" i="93"/>
  <c r="J24" i="93"/>
  <c r="I24" i="93"/>
  <c r="H24" i="93"/>
  <c r="G24" i="93"/>
  <c r="K23" i="93"/>
  <c r="J23" i="93"/>
  <c r="I23" i="93"/>
  <c r="H23" i="93"/>
  <c r="G23" i="93"/>
  <c r="F25" i="93" l="1"/>
  <c r="G25" i="93"/>
  <c r="H25" i="93"/>
  <c r="I25" i="93"/>
  <c r="J25" i="93"/>
  <c r="K25" i="93"/>
  <c r="K7" i="92"/>
  <c r="G22" i="91" l="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R22" i="90"/>
  <c r="Q22" i="90"/>
  <c r="P22" i="90"/>
  <c r="O22" i="90"/>
  <c r="N22" i="90"/>
  <c r="M22" i="90"/>
  <c r="L22" i="90"/>
  <c r="K22" i="90"/>
  <c r="J22" i="90"/>
  <c r="I22" i="90"/>
  <c r="H22" i="90"/>
  <c r="G22" i="90"/>
  <c r="F22" i="90"/>
  <c r="E22" i="90"/>
  <c r="D22" i="90"/>
  <c r="C22" i="90"/>
  <c r="S22" i="90"/>
  <c r="C47" i="89"/>
  <c r="C43" i="89"/>
  <c r="C52" i="89" s="1"/>
  <c r="C35" i="89"/>
  <c r="C31" i="89"/>
  <c r="C30" i="89" s="1"/>
  <c r="C12" i="89"/>
  <c r="C6" i="89"/>
  <c r="C41" i="89" l="1"/>
  <c r="V21" i="64"/>
  <c r="H22" i="91"/>
  <c r="C28" i="89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D6" i="86" l="1"/>
  <c r="D13" i="86" s="1"/>
  <c r="C6" i="86" l="1"/>
  <c r="C13" i="86" s="1"/>
  <c r="N20" i="92" l="1"/>
  <c r="N19" i="92"/>
  <c r="E19" i="92"/>
  <c r="N18" i="92"/>
  <c r="E18" i="92"/>
  <c r="N17" i="92"/>
  <c r="E17" i="92"/>
  <c r="N16" i="92"/>
  <c r="E16" i="92"/>
  <c r="N15" i="92"/>
  <c r="E15" i="92"/>
  <c r="E14" i="92" s="1"/>
  <c r="M14" i="92"/>
  <c r="L14" i="92"/>
  <c r="K14" i="92"/>
  <c r="K21" i="92" s="1"/>
  <c r="J14" i="92"/>
  <c r="I14" i="92"/>
  <c r="H14" i="92"/>
  <c r="G14" i="92"/>
  <c r="F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M7" i="92"/>
  <c r="L7" i="92"/>
  <c r="L21" i="92" s="1"/>
  <c r="J7" i="92"/>
  <c r="J21" i="92" s="1"/>
  <c r="I7" i="92"/>
  <c r="H7" i="92"/>
  <c r="G7" i="92"/>
  <c r="F7" i="92"/>
  <c r="C7" i="92"/>
  <c r="F21" i="92" l="1"/>
  <c r="H21" i="92"/>
  <c r="N14" i="92"/>
  <c r="M21" i="92"/>
  <c r="G21" i="92"/>
  <c r="N7" i="92"/>
  <c r="N21" i="92" s="1"/>
  <c r="I21" i="92"/>
  <c r="E7" i="92"/>
  <c r="E21" i="92" s="1"/>
  <c r="C21" i="92"/>
  <c r="C21" i="88"/>
  <c r="D21" i="88" l="1"/>
  <c r="E21" i="88"/>
  <c r="C5" i="73" s="1"/>
  <c r="C8" i="73" s="1"/>
  <c r="C13" i="73" s="1"/>
</calcChain>
</file>

<file path=xl/sharedStrings.xml><?xml version="1.0" encoding="utf-8"?>
<sst xmlns="http://schemas.openxmlformats.org/spreadsheetml/2006/main" count="778" uniqueCount="533">
  <si>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</si>
  <si>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</si>
  <si>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</si>
  <si>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</si>
  <si>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</si>
  <si>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</si>
  <si>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</si>
  <si>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</si>
  <si>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</si>
  <si>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</si>
  <si>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</si>
  <si>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</si>
  <si>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</si>
  <si>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</si>
  <si>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</si>
  <si>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</si>
  <si>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</si>
  <si>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</si>
  <si>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</si>
  <si>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</si>
  <si>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</si>
  <si>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</si>
  <si>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</si>
  <si>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</si>
  <si>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</si>
  <si>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</si>
  <si>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</si>
  <si>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</si>
  <si>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</si>
  <si>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</si>
  <si>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</si>
  <si>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</si>
  <si>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</si>
  <si>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</si>
  <si>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</si>
  <si>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</si>
  <si>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</si>
  <si>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</si>
  <si>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</si>
  <si>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</si>
  <si>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</si>
  <si>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</si>
  <si>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</si>
  <si>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</si>
  <si>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</si>
  <si>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</si>
  <si>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</si>
  <si>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</si>
  <si>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</si>
  <si>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</si>
  <si>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</si>
  <si>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</si>
  <si>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</si>
  <si>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</si>
  <si>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</si>
  <si>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</si>
  <si>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</si>
  <si>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</si>
  <si>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</si>
  <si>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</si>
  <si>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</si>
  <si>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</si>
  <si>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</si>
  <si>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</si>
  <si>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</si>
  <si>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</si>
  <si>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</si>
  <si>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</si>
  <si>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</si>
  <si>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</si>
  <si>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</si>
  <si>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</si>
  <si>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</si>
  <si>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</si>
  <si>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</si>
  <si>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</si>
  <si>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</si>
  <si>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</si>
  <si>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</si>
  <si>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</si>
  <si>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</si>
  <si>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</si>
  <si>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</si>
  <si>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</si>
  <si>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</si>
  <si>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</si>
  <si>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</si>
  <si>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</si>
  <si>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</si>
  <si>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</si>
  <si>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</si>
  <si>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</si>
  <si>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</si>
  <si>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</si>
  <si>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</si>
  <si>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</si>
  <si>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</si>
  <si>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</si>
  <si>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</si>
  <si>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</si>
  <si>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</si>
  <si>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</si>
  <si>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</si>
  <si>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</si>
  <si>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</si>
  <si>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</si>
  <si>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</si>
  <si>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</si>
  <si>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</si>
  <si>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</si>
  <si>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</si>
  <si>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</si>
  <si>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</si>
  <si>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</si>
  <si>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</si>
  <si>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</si>
  <si>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</si>
  <si>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</si>
  <si>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</si>
  <si>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</si>
  <si>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</si>
  <si>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</si>
  <si>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</si>
  <si>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</si>
  <si>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</si>
  <si>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</si>
  <si>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</si>
  <si>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</si>
  <si>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</si>
  <si>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</si>
  <si>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</si>
  <si>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</si>
  <si>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</si>
  <si>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</si>
  <si>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</si>
  <si>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</si>
  <si>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</si>
  <si>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</si>
  <si>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</si>
  <si>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</si>
  <si>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</si>
  <si>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</si>
  <si>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</si>
  <si>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</si>
  <si>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</si>
  <si>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</si>
  <si>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</si>
  <si>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</si>
  <si>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</si>
  <si>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</si>
  <si>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</si>
  <si>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</si>
  <si>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</si>
  <si>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</si>
  <si>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</si>
  <si>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</si>
  <si>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</si>
  <si>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</si>
  <si>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</si>
  <si>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</si>
  <si>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</si>
  <si>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</si>
  <si>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</si>
  <si>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</si>
  <si>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</si>
  <si>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</si>
  <si>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</si>
  <si>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</si>
  <si>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</si>
  <si>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</si>
  <si>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</si>
  <si>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</si>
  <si>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</si>
  <si>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</si>
  <si>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</si>
  <si>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</si>
  <si>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</si>
  <si>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</si>
  <si>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</si>
  <si>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</si>
  <si>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</si>
  <si>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</si>
  <si>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</si>
  <si>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</si>
  <si>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</si>
  <si>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</si>
  <si>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</si>
  <si>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</si>
  <si>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</si>
  <si>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</si>
  <si>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</si>
  <si>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</si>
  <si>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</si>
  <si>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</si>
  <si>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</si>
  <si>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</si>
  <si>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</si>
  <si>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</si>
  <si>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</si>
  <si>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</si>
  <si>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</si>
  <si>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</si>
  <si>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</si>
  <si>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</si>
  <si>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</si>
  <si>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</si>
  <si>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</si>
  <si>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</si>
  <si>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</si>
  <si>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</si>
  <si>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</si>
  <si>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</si>
  <si>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</si>
  <si>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</si>
  <si>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</si>
  <si>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</si>
  <si>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</si>
  <si>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</si>
  <si>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</si>
  <si>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</si>
  <si>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</si>
  <si>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</si>
  <si>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</si>
  <si>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</si>
  <si>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</si>
  <si>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</si>
  <si>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</si>
  <si>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</si>
  <si>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</si>
  <si>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</si>
  <si>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</si>
  <si>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</si>
  <si>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</si>
  <si>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</si>
  <si>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</si>
  <si>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</si>
  <si>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</si>
  <si>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</si>
  <si>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</si>
  <si>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</si>
  <si>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</si>
  <si>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</si>
  <si>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</si>
  <si>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</si>
  <si>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</si>
  <si>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</si>
  <si>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</si>
  <si>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</si>
  <si>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</si>
  <si>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</si>
  <si>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</si>
  <si>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</si>
  <si>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</si>
  <si>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</si>
  <si>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</si>
  <si>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</si>
  <si>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</si>
  <si>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</si>
  <si>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</si>
  <si>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</si>
  <si>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</si>
  <si>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</si>
  <si>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</si>
  <si>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</si>
  <si>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</si>
  <si>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</si>
  <si>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</si>
  <si>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</si>
  <si>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</si>
  <si>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</si>
  <si>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</si>
  <si>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</si>
  <si>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</si>
  <si>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</si>
  <si>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</si>
  <si>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</si>
  <si>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</si>
  <si>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</si>
  <si>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</si>
  <si>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</si>
  <si>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</si>
  <si>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</si>
  <si>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</si>
  <si>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</si>
  <si>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</si>
  <si>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</si>
  <si>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</si>
  <si>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</si>
  <si>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</si>
  <si>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</si>
  <si>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</si>
  <si>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</si>
  <si>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</si>
  <si>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</si>
  <si>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</si>
  <si>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</si>
  <si>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</si>
  <si>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</si>
  <si>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</si>
  <si>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</si>
  <si>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</si>
  <si>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</si>
  <si>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</si>
  <si>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</si>
  <si>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</si>
  <si>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</si>
  <si>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</si>
  <si>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</si>
  <si>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</si>
  <si>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</si>
  <si>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</si>
  <si>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</si>
  <si>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</si>
  <si>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</si>
  <si>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</si>
  <si>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</si>
  <si>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</si>
  <si>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</si>
  <si>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</si>
  <si>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</si>
  <si>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</si>
  <si>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</si>
  <si>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</si>
  <si>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</si>
  <si>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</si>
  <si>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</si>
  <si>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</si>
  <si>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</si>
  <si>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</si>
  <si>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</si>
  <si>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</si>
  <si>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</si>
  <si>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</si>
  <si>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</si>
  <si>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</si>
  <si>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</si>
  <si>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</si>
  <si>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</si>
  <si>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</si>
  <si>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</si>
  <si>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</si>
  <si>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</si>
  <si>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</si>
  <si>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</si>
  <si>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</si>
  <si>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</si>
  <si>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</si>
  <si>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</si>
  <si>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</si>
  <si>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</si>
  <si>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</si>
  <si>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</si>
  <si>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</si>
  <si>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</si>
  <si>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</si>
  <si>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</si>
  <si>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</si>
  <si>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</si>
  <si>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</si>
  <si>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</si>
  <si>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</si>
  <si>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</si>
  <si>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</si>
  <si>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</si>
  <si>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</si>
  <si>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</si>
  <si>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</si>
  <si>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</si>
  <si>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</si>
  <si>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</si>
  <si>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</si>
  <si>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</si>
  <si>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</si>
  <si>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</si>
  <si>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</si>
  <si>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</si>
  <si>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</si>
  <si>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</si>
  <si>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</si>
  <si>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</si>
  <si>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</si>
  <si>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</si>
  <si>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</si>
  <si>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</si>
  <si>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</si>
  <si>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</si>
  <si>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</si>
  <si>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</si>
  <si>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</si>
  <si>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</si>
  <si>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</si>
  <si>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</si>
  <si>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</si>
  <si>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</si>
  <si>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</si>
  <si>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</si>
  <si>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</si>
  <si>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</si>
  <si>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</si>
  <si>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</si>
  <si>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</si>
  <si>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</si>
  <si>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</si>
  <si>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</si>
  <si>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</si>
  <si>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</si>
  <si>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</si>
  <si>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</si>
  <si>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</si>
  <si>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</si>
  <si>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</si>
  <si>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</si>
  <si>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</si>
  <si>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</si>
  <si>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</si>
  <si>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</si>
  <si>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</si>
  <si>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</si>
  <si>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</si>
  <si>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</si>
  <si>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</si>
  <si>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</si>
  <si>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</si>
  <si>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</si>
  <si>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</si>
  <si>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</si>
  <si>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</si>
  <si>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</si>
  <si>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</si>
  <si>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</si>
  <si>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</si>
  <si>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</si>
  <si>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</si>
  <si>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</si>
  <si>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</si>
  <si>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</si>
  <si>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</si>
  <si>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</si>
  <si>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</si>
  <si>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</si>
  <si>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</si>
  <si>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</si>
  <si>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</si>
  <si>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</si>
  <si>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</si>
  <si>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</si>
  <si>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</si>
  <si>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</si>
  <si>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</si>
  <si>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</si>
  <si>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</si>
  <si>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</si>
  <si>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</si>
  <si>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</si>
  <si>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</si>
  <si>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</si>
  <si>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</si>
  <si>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</si>
  <si>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</si>
  <si>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</si>
  <si>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</si>
  <si>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</si>
  <si>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</si>
  <si>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</si>
  <si>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</si>
  <si>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</si>
  <si>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</si>
  <si>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</si>
  <si>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</si>
  <si>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</si>
  <si>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</si>
  <si>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</si>
  <si>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</si>
  <si>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</si>
  <si>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</si>
  <si>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</si>
  <si>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</si>
  <si>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</si>
  <si>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</si>
  <si>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</si>
  <si>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</si>
  <si>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</si>
  <si>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</si>
  <si>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</si>
  <si>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</si>
  <si>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</si>
  <si>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</si>
  <si>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</si>
  <si>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</si>
  <si>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</si>
  <si>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</si>
  <si>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"VTB Bank (Georgia)"</t>
  </si>
  <si>
    <t>Archil Kontselidze</t>
  </si>
  <si>
    <t>www.vtb.ge</t>
  </si>
  <si>
    <t>Mamuka Menteshashvili</t>
  </si>
  <si>
    <t>Niko Chkhetiani</t>
  </si>
  <si>
    <t xml:space="preserve">Valerian Gabunia </t>
  </si>
  <si>
    <t>Vladimer Robakidze</t>
  </si>
  <si>
    <t>Irakli Dolidze</t>
  </si>
  <si>
    <t xml:space="preserve">LTD "Lakarpa Enterprises Limited"       </t>
  </si>
  <si>
    <t>Russian Federation</t>
  </si>
  <si>
    <t>Less: Investment Securities Loss Reserves</t>
  </si>
  <si>
    <t>5.2.1</t>
  </si>
  <si>
    <t>General reserves of Investment Securities</t>
  </si>
  <si>
    <t>Table  9 (Capital), C46</t>
  </si>
  <si>
    <t>Net Investment Securities</t>
  </si>
  <si>
    <t>6.2.1</t>
  </si>
  <si>
    <t>Table  9 (Capital), C15</t>
  </si>
  <si>
    <t>Deferred Tax liabilities relating  to temporary differences  from Intangible assets</t>
  </si>
  <si>
    <t>Including reserve amount of off-balance items (the portion that was included in regulatory capital within limits)</t>
  </si>
  <si>
    <t>Table  9 (Capital), C44</t>
  </si>
  <si>
    <t>Table  9 (Capital), C33</t>
  </si>
  <si>
    <t>Table  9 (Capital), C7</t>
  </si>
  <si>
    <t>Table  9 (Capital), C11</t>
  </si>
  <si>
    <t>Table  9 (Capital), C9</t>
  </si>
  <si>
    <t>Table  9 (Capital), C13</t>
  </si>
  <si>
    <t>X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</si>
  <si>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</si>
  <si>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COVID 19 reserves</t>
  </si>
  <si>
    <t>* COVID 19 related provisions are deducted from balance sheet items after applying relevant risks weights and mitigation</t>
  </si>
  <si>
    <t>*Other adjustments include COVID 19 related provisions too. These provisions are deducted from risk weighted balance sheet items. See table "5.RWA"</t>
  </si>
  <si>
    <t>* Regarding the annulment of conservation buffer requirement please see the press release of National Bank of Georgia "Supervisory Plan Of The National Bank Of Georgia With Regard To COVID-19" (link: https://www.nbg.gov.ge/index.php?m=340&amp;newsid=3901&amp;lng=eng )</t>
  </si>
  <si>
    <t>*COVID 19 related provisions are deducted from balance sheet items</t>
  </si>
  <si>
    <t>Common equity Tier 1 ratio &gt;=5.70927077792824%</t>
  </si>
  <si>
    <t>Tier 1 ratio &gt;=7.61446237261603%</t>
  </si>
  <si>
    <t>Total Regulatory Capital ratio &gt;=14.3387101759215%</t>
  </si>
  <si>
    <t>Sergey Stepanov</t>
  </si>
  <si>
    <t>VTB Bank (PJSC)</t>
  </si>
  <si>
    <t>Gocha Matsaberidze</t>
  </si>
  <si>
    <t>Merab Kakulia</t>
  </si>
  <si>
    <t>Iulia Kopytova</t>
  </si>
  <si>
    <t>Asya Zakharova</t>
  </si>
  <si>
    <t>Ilnar Shaimardanov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</si>
</sst>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1" formatCode="_(* #,##0_);_(* \(#,##0\);_(* &quot;-&quot;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0.0%"/>
    <numFmt numFmtId="169" formatCode="_-* #,##0.00_-;\-* #,##0.00_-;_-* &quot;-&quot;??_-;_-@_-"/>
    <numFmt numFmtId="170" formatCode="_(#,##0_);_(\(#,##0\);_(\ \-\ _);_(@_)"/>
    <numFmt numFmtId="171" formatCode="[$-409]dd\-mmm\-yy;@"/>
    <numFmt numFmtId="172" formatCode="[$-409]mmm\-yy;@"/>
    <numFmt numFmtId="173" formatCode="_ * #,##0.00_)&quot;F&quot;_ ;_ * \(#,##0.00\)&quot;F&quot;_ ;_ * &quot;-&quot;??_)&quot;F&quot;_ ;_ @_ "/>
    <numFmt numFmtId="174" formatCode="_(* #,##0.0_);_(* \(#,##0.00\);_(* &quot;-&quot;??_);_(@_)"/>
    <numFmt numFmtId="175" formatCode="General_)"/>
    <numFmt numFmtId="176" formatCode="0.000"/>
    <numFmt numFmtId="177" formatCode="&quot;fl&quot;#,##0_);\(&quot;fl&quot;#,##0\)"/>
    <numFmt numFmtId="178" formatCode="&quot;fl&quot;#,##0_);[Red]\(&quot;fl&quot;#,##0\)"/>
    <numFmt numFmtId="179" formatCode="&quot;fl&quot;#,##0.00_);\(&quot;fl&quot;#,##0.00\)"/>
    <numFmt numFmtId="180" formatCode="_-* #,##0.00_$_-;\-* #,##0.00_$_-;_-* &quot;-&quot;??_$_-;_-@_-"/>
    <numFmt numFmtId="181" formatCode="_-* #,##0.00\ _L_a_r_i_-;\-* #,##0.00\ _L_a_r_i_-;_-* &quot;-&quot;??\ _L_a_r_i_-;_-@_-"/>
    <numFmt numFmtId="182" formatCode="[$-409]d\-mmm\-yy;@"/>
    <numFmt numFmtId="183" formatCode="_-* #,##0.00\ _D_M_-;\-* #,##0.00\ _D_M_-;_-* &quot;-&quot;??\ _D_M_-;_-@_-"/>
    <numFmt numFmtId="184" formatCode="&quot;balance  &quot;[$-409]d\-mmm\-yy;@"/>
    <numFmt numFmtId="185" formatCode="mmmm\-yy"/>
    <numFmt numFmtId="186" formatCode="_-* #,##0_ð_._-;\-* #,##0_ð_._-;_-* &quot;-&quot;_ð_._-;_-@_-"/>
    <numFmt numFmtId="187" formatCode="_-* #,##0.00_ð_._-;\-* #,##0.00_ð_._-;_-* &quot;-&quot;??_ð_._-;_-@_-"/>
    <numFmt numFmtId="188" formatCode="&quot;See Note &quot;\ #"/>
    <numFmt numFmtId="189" formatCode="\60\4\7\:"/>
    <numFmt numFmtId="190" formatCode="&quot;p.&quot;#,##0.00;[Red]\-&quot;p.&quot;#,##0.00"/>
    <numFmt numFmtId="191" formatCode="0.00000"/>
    <numFmt numFmtId="192" formatCode="&quot;fl&quot;#,##0.00_);[Red]\(&quot;fl&quot;#,##0.00\)"/>
    <numFmt numFmtId="193" formatCode="_(&quot;fl&quot;* #,##0_);_(&quot;fl&quot;* \(#,##0\);_(&quot;fl&quot;* &quot;-&quot;_);_(@_)"/>
    <numFmt numFmtId="194" formatCode="&quot;Fr.&quot;\ #,##0;[Red]&quot;Fr.&quot;\ \-#,##0"/>
    <numFmt numFmtId="195" formatCode="_(&quot;¤&quot;* #,##0.00_);_(&quot;¤&quot;* \(#,##0.00\);_(&quot;¤&quot;* &quot;-&quot;??_);_(@_)"/>
    <numFmt numFmtId="196" formatCode="#,##0_ ;[Red]\-#,##0\ 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Sylfaen"/>
      <family val="1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/>
      <right style="thin">
        <color theme="6" tint="-0.499984740745262"/>
      </right>
      <top/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71" fontId="9" fillId="37" borderId="0"/>
    <xf numFmtId="172" fontId="9" fillId="37" borderId="0"/>
    <xf numFmtId="171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0" fontId="15" fillId="39" borderId="0" applyNumberFormat="0" applyBorder="0" applyAlignment="0" applyProtection="0"/>
    <xf numFmtId="173" fontId="18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5" fontId="20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71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71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72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71" fontId="23" fillId="64" borderId="42" applyNumberFormat="0" applyAlignment="0" applyProtection="0"/>
    <xf numFmtId="172" fontId="23" fillId="64" borderId="42" applyNumberFormat="0" applyAlignment="0" applyProtection="0"/>
    <xf numFmtId="171" fontId="23" fillId="64" borderId="42" applyNumberFormat="0" applyAlignment="0" applyProtection="0"/>
    <xf numFmtId="171" fontId="23" fillId="64" borderId="42" applyNumberFormat="0" applyAlignment="0" applyProtection="0"/>
    <xf numFmtId="172" fontId="23" fillId="64" borderId="42" applyNumberFormat="0" applyAlignment="0" applyProtection="0"/>
    <xf numFmtId="171" fontId="23" fillId="64" borderId="42" applyNumberFormat="0" applyAlignment="0" applyProtection="0"/>
    <xf numFmtId="171" fontId="23" fillId="64" borderId="42" applyNumberFormat="0" applyAlignment="0" applyProtection="0"/>
    <xf numFmtId="172" fontId="23" fillId="64" borderId="42" applyNumberFormat="0" applyAlignment="0" applyProtection="0"/>
    <xf numFmtId="171" fontId="23" fillId="64" borderId="42" applyNumberFormat="0" applyAlignment="0" applyProtection="0"/>
    <xf numFmtId="171" fontId="23" fillId="64" borderId="42" applyNumberFormat="0" applyAlignment="0" applyProtection="0"/>
    <xf numFmtId="172" fontId="23" fillId="64" borderId="42" applyNumberFormat="0" applyAlignment="0" applyProtection="0"/>
    <xf numFmtId="171" fontId="23" fillId="64" borderId="42" applyNumberFormat="0" applyAlignment="0" applyProtection="0"/>
    <xf numFmtId="0" fontId="21" fillId="64" borderId="42" applyNumberFormat="0" applyAlignment="0" applyProtection="0"/>
    <xf numFmtId="0" fontId="24" fillId="65" borderId="43" applyNumberFormat="0" applyAlignment="0" applyProtection="0"/>
    <xf numFmtId="0" fontId="25" fillId="10" borderId="38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0" fontId="24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0" fontId="25" fillId="10" borderId="38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0" fontId="24" fillId="65" borderId="4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5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4" fontId="20" fillId="0" borderId="0" applyFill="0" applyBorder="0" applyAlignment="0"/>
    <xf numFmtId="175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2" fillId="0" borderId="0"/>
    <xf numFmtId="0" fontId="2" fillId="0" borderId="0"/>
    <xf numFmtId="171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2" applyNumberFormat="0" applyAlignment="0" applyProtection="0">
      <alignment horizontal="left" vertical="center"/>
    </xf>
    <xf numFmtId="0" fontId="37" fillId="0" borderId="32" applyNumberFormat="0" applyAlignment="0" applyProtection="0">
      <alignment horizontal="left" vertical="center"/>
    </xf>
    <xf numFmtId="171" fontId="37" fillId="0" borderId="32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71" fontId="37" fillId="0" borderId="9">
      <alignment horizontal="left" vertical="center"/>
    </xf>
    <xf numFmtId="0" fontId="38" fillId="0" borderId="45" applyNumberFormat="0" applyFill="0" applyAlignment="0" applyProtection="0"/>
    <xf numFmtId="172" fontId="38" fillId="0" borderId="45" applyNumberFormat="0" applyFill="0" applyAlignment="0" applyProtection="0"/>
    <xf numFmtId="0" fontId="38" fillId="0" borderId="45" applyNumberFormat="0" applyFill="0" applyAlignment="0" applyProtection="0"/>
    <xf numFmtId="171" fontId="38" fillId="0" borderId="45" applyNumberFormat="0" applyFill="0" applyAlignment="0" applyProtection="0"/>
    <xf numFmtId="171" fontId="38" fillId="0" borderId="45" applyNumberFormat="0" applyFill="0" applyAlignment="0" applyProtection="0"/>
    <xf numFmtId="171" fontId="38" fillId="0" borderId="45" applyNumberFormat="0" applyFill="0" applyAlignment="0" applyProtection="0"/>
    <xf numFmtId="172" fontId="38" fillId="0" borderId="45" applyNumberFormat="0" applyFill="0" applyAlignment="0" applyProtection="0"/>
    <xf numFmtId="171" fontId="38" fillId="0" borderId="45" applyNumberFormat="0" applyFill="0" applyAlignment="0" applyProtection="0"/>
    <xf numFmtId="171" fontId="38" fillId="0" borderId="45" applyNumberFormat="0" applyFill="0" applyAlignment="0" applyProtection="0"/>
    <xf numFmtId="172" fontId="38" fillId="0" borderId="45" applyNumberFormat="0" applyFill="0" applyAlignment="0" applyProtection="0"/>
    <xf numFmtId="171" fontId="38" fillId="0" borderId="45" applyNumberFormat="0" applyFill="0" applyAlignment="0" applyProtection="0"/>
    <xf numFmtId="171" fontId="38" fillId="0" borderId="45" applyNumberFormat="0" applyFill="0" applyAlignment="0" applyProtection="0"/>
    <xf numFmtId="172" fontId="38" fillId="0" borderId="45" applyNumberFormat="0" applyFill="0" applyAlignment="0" applyProtection="0"/>
    <xf numFmtId="171" fontId="38" fillId="0" borderId="45" applyNumberFormat="0" applyFill="0" applyAlignment="0" applyProtection="0"/>
    <xf numFmtId="171" fontId="38" fillId="0" borderId="45" applyNumberFormat="0" applyFill="0" applyAlignment="0" applyProtection="0"/>
    <xf numFmtId="172" fontId="38" fillId="0" borderId="45" applyNumberFormat="0" applyFill="0" applyAlignment="0" applyProtection="0"/>
    <xf numFmtId="171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9" fillId="0" borderId="46" applyNumberFormat="0" applyFill="0" applyAlignment="0" applyProtection="0"/>
    <xf numFmtId="172" fontId="39" fillId="0" borderId="46" applyNumberFormat="0" applyFill="0" applyAlignment="0" applyProtection="0"/>
    <xf numFmtId="0" fontId="39" fillId="0" borderId="46" applyNumberFormat="0" applyFill="0" applyAlignment="0" applyProtection="0"/>
    <xf numFmtId="171" fontId="39" fillId="0" borderId="46" applyNumberFormat="0" applyFill="0" applyAlignment="0" applyProtection="0"/>
    <xf numFmtId="171" fontId="39" fillId="0" borderId="46" applyNumberFormat="0" applyFill="0" applyAlignment="0" applyProtection="0"/>
    <xf numFmtId="171" fontId="39" fillId="0" borderId="46" applyNumberFormat="0" applyFill="0" applyAlignment="0" applyProtection="0"/>
    <xf numFmtId="172" fontId="39" fillId="0" borderId="46" applyNumberFormat="0" applyFill="0" applyAlignment="0" applyProtection="0"/>
    <xf numFmtId="171" fontId="39" fillId="0" borderId="46" applyNumberFormat="0" applyFill="0" applyAlignment="0" applyProtection="0"/>
    <xf numFmtId="171" fontId="39" fillId="0" borderId="46" applyNumberFormat="0" applyFill="0" applyAlignment="0" applyProtection="0"/>
    <xf numFmtId="172" fontId="39" fillId="0" borderId="46" applyNumberFormat="0" applyFill="0" applyAlignment="0" applyProtection="0"/>
    <xf numFmtId="171" fontId="39" fillId="0" borderId="46" applyNumberFormat="0" applyFill="0" applyAlignment="0" applyProtection="0"/>
    <xf numFmtId="171" fontId="39" fillId="0" borderId="46" applyNumberFormat="0" applyFill="0" applyAlignment="0" applyProtection="0"/>
    <xf numFmtId="172" fontId="39" fillId="0" borderId="46" applyNumberFormat="0" applyFill="0" applyAlignment="0" applyProtection="0"/>
    <xf numFmtId="171" fontId="39" fillId="0" borderId="46" applyNumberFormat="0" applyFill="0" applyAlignment="0" applyProtection="0"/>
    <xf numFmtId="171" fontId="39" fillId="0" borderId="46" applyNumberFormat="0" applyFill="0" applyAlignment="0" applyProtection="0"/>
    <xf numFmtId="172" fontId="39" fillId="0" borderId="46" applyNumberFormat="0" applyFill="0" applyAlignment="0" applyProtection="0"/>
    <xf numFmtId="171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0" fillId="0" borderId="47" applyNumberFormat="0" applyFill="0" applyAlignment="0" applyProtection="0"/>
    <xf numFmtId="172" fontId="40" fillId="0" borderId="47" applyNumberFormat="0" applyFill="0" applyAlignment="0" applyProtection="0"/>
    <xf numFmtId="0" fontId="40" fillId="0" borderId="47" applyNumberFormat="0" applyFill="0" applyAlignment="0" applyProtection="0"/>
    <xf numFmtId="171" fontId="40" fillId="0" borderId="47" applyNumberFormat="0" applyFill="0" applyAlignment="0" applyProtection="0"/>
    <xf numFmtId="0" fontId="40" fillId="0" borderId="47" applyNumberFormat="0" applyFill="0" applyAlignment="0" applyProtection="0"/>
    <xf numFmtId="171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171" fontId="40" fillId="0" borderId="47" applyNumberFormat="0" applyFill="0" applyAlignment="0" applyProtection="0"/>
    <xf numFmtId="172" fontId="40" fillId="0" borderId="47" applyNumberFormat="0" applyFill="0" applyAlignment="0" applyProtection="0"/>
    <xf numFmtId="171" fontId="40" fillId="0" borderId="47" applyNumberFormat="0" applyFill="0" applyAlignment="0" applyProtection="0"/>
    <xf numFmtId="171" fontId="40" fillId="0" borderId="47" applyNumberFormat="0" applyFill="0" applyAlignment="0" applyProtection="0"/>
    <xf numFmtId="172" fontId="40" fillId="0" borderId="47" applyNumberFormat="0" applyFill="0" applyAlignment="0" applyProtection="0"/>
    <xf numFmtId="171" fontId="40" fillId="0" borderId="47" applyNumberFormat="0" applyFill="0" applyAlignment="0" applyProtection="0"/>
    <xf numFmtId="171" fontId="40" fillId="0" borderId="47" applyNumberFormat="0" applyFill="0" applyAlignment="0" applyProtection="0"/>
    <xf numFmtId="172" fontId="40" fillId="0" borderId="47" applyNumberFormat="0" applyFill="0" applyAlignment="0" applyProtection="0"/>
    <xf numFmtId="171" fontId="40" fillId="0" borderId="47" applyNumberFormat="0" applyFill="0" applyAlignment="0" applyProtection="0"/>
    <xf numFmtId="171" fontId="40" fillId="0" borderId="47" applyNumberFormat="0" applyFill="0" applyAlignment="0" applyProtection="0"/>
    <xf numFmtId="172" fontId="40" fillId="0" borderId="47" applyNumberFormat="0" applyFill="0" applyAlignment="0" applyProtection="0"/>
    <xf numFmtId="171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71" fontId="42" fillId="0" borderId="0"/>
    <xf numFmtId="0" fontId="42" fillId="0" borderId="0"/>
    <xf numFmtId="171" fontId="42" fillId="0" borderId="0"/>
    <xf numFmtId="171" fontId="37" fillId="0" borderId="0"/>
    <xf numFmtId="0" fontId="37" fillId="0" borderId="0"/>
    <xf numFmtId="171" fontId="37" fillId="0" borderId="0"/>
    <xf numFmtId="171" fontId="43" fillId="0" borderId="0"/>
    <xf numFmtId="0" fontId="43" fillId="0" borderId="0"/>
    <xf numFmtId="171" fontId="43" fillId="0" borderId="0"/>
    <xf numFmtId="171" fontId="44" fillId="0" borderId="0"/>
    <xf numFmtId="0" fontId="44" fillId="0" borderId="0"/>
    <xf numFmtId="171" fontId="44" fillId="0" borderId="0"/>
    <xf numFmtId="171" fontId="45" fillId="0" borderId="0"/>
    <xf numFmtId="0" fontId="45" fillId="0" borderId="0"/>
    <xf numFmtId="171" fontId="45" fillId="0" borderId="0"/>
    <xf numFmtId="171" fontId="46" fillId="0" borderId="0"/>
    <xf numFmtId="0" fontId="46" fillId="0" borderId="0"/>
    <xf numFmtId="171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47" fillId="0" borderId="0" applyNumberFormat="0" applyFill="0" applyBorder="0" applyAlignment="0" applyProtection="0">
      <alignment vertical="top"/>
      <protection locked="0"/>
    </xf>
    <xf numFmtId="172" fontId="47" fillId="0" borderId="0" applyNumberFormat="0" applyFill="0" applyBorder="0" applyAlignment="0" applyProtection="0">
      <alignment vertical="top"/>
      <protection locked="0"/>
    </xf>
    <xf numFmtId="171" fontId="47" fillId="0" borderId="0" applyNumberFormat="0" applyFill="0" applyBorder="0" applyAlignment="0" applyProtection="0">
      <alignment vertical="top"/>
      <protection locked="0"/>
    </xf>
    <xf numFmtId="171" fontId="48" fillId="0" borderId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71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71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72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71" fontId="51" fillId="43" borderId="42" applyNumberFormat="0" applyAlignment="0" applyProtection="0"/>
    <xf numFmtId="172" fontId="51" fillId="43" borderId="42" applyNumberFormat="0" applyAlignment="0" applyProtection="0"/>
    <xf numFmtId="171" fontId="51" fillId="43" borderId="42" applyNumberFormat="0" applyAlignment="0" applyProtection="0"/>
    <xf numFmtId="171" fontId="51" fillId="43" borderId="42" applyNumberFormat="0" applyAlignment="0" applyProtection="0"/>
    <xf numFmtId="172" fontId="51" fillId="43" borderId="42" applyNumberFormat="0" applyAlignment="0" applyProtection="0"/>
    <xf numFmtId="171" fontId="51" fillId="43" borderId="42" applyNumberFormat="0" applyAlignment="0" applyProtection="0"/>
    <xf numFmtId="171" fontId="51" fillId="43" borderId="42" applyNumberFormat="0" applyAlignment="0" applyProtection="0"/>
    <xf numFmtId="172" fontId="51" fillId="43" borderId="42" applyNumberFormat="0" applyAlignment="0" applyProtection="0"/>
    <xf numFmtId="171" fontId="51" fillId="43" borderId="42" applyNumberFormat="0" applyAlignment="0" applyProtection="0"/>
    <xf numFmtId="171" fontId="51" fillId="43" borderId="42" applyNumberFormat="0" applyAlignment="0" applyProtection="0"/>
    <xf numFmtId="172" fontId="51" fillId="43" borderId="42" applyNumberFormat="0" applyAlignment="0" applyProtection="0"/>
    <xf numFmtId="171" fontId="51" fillId="43" borderId="42" applyNumberFormat="0" applyAlignment="0" applyProtection="0"/>
    <xf numFmtId="0" fontId="49" fillId="43" borderId="42" applyNumberFormat="0" applyAlignment="0" applyProtection="0"/>
    <xf numFmtId="3" fontId="2" fillId="72" borderId="3" applyFont="0">
      <alignment horizontal="right" vertical="center"/>
      <protection locked="0"/>
    </xf>
    <xf numFmtId="174" fontId="20" fillId="0" borderId="0" applyFill="0" applyBorder="0" applyAlignment="0"/>
    <xf numFmtId="175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171" fontId="54" fillId="0" borderId="48" applyNumberFormat="0" applyFill="0" applyAlignment="0" applyProtection="0"/>
    <xf numFmtId="171" fontId="54" fillId="0" borderId="48" applyNumberFormat="0" applyFill="0" applyAlignment="0" applyProtection="0"/>
    <xf numFmtId="172" fontId="54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171" fontId="54" fillId="0" borderId="48" applyNumberFormat="0" applyFill="0" applyAlignment="0" applyProtection="0"/>
    <xf numFmtId="172" fontId="54" fillId="0" borderId="48" applyNumberFormat="0" applyFill="0" applyAlignment="0" applyProtection="0"/>
    <xf numFmtId="171" fontId="54" fillId="0" borderId="48" applyNumberFormat="0" applyFill="0" applyAlignment="0" applyProtection="0"/>
    <xf numFmtId="171" fontId="54" fillId="0" borderId="48" applyNumberFormat="0" applyFill="0" applyAlignment="0" applyProtection="0"/>
    <xf numFmtId="172" fontId="54" fillId="0" borderId="48" applyNumberFormat="0" applyFill="0" applyAlignment="0" applyProtection="0"/>
    <xf numFmtId="171" fontId="54" fillId="0" borderId="48" applyNumberFormat="0" applyFill="0" applyAlignment="0" applyProtection="0"/>
    <xf numFmtId="171" fontId="54" fillId="0" borderId="48" applyNumberFormat="0" applyFill="0" applyAlignment="0" applyProtection="0"/>
    <xf numFmtId="172" fontId="54" fillId="0" borderId="48" applyNumberFormat="0" applyFill="0" applyAlignment="0" applyProtection="0"/>
    <xf numFmtId="171" fontId="54" fillId="0" borderId="48" applyNumberFormat="0" applyFill="0" applyAlignment="0" applyProtection="0"/>
    <xf numFmtId="171" fontId="54" fillId="0" borderId="48" applyNumberFormat="0" applyFill="0" applyAlignment="0" applyProtection="0"/>
    <xf numFmtId="172" fontId="54" fillId="0" borderId="48" applyNumberFormat="0" applyFill="0" applyAlignment="0" applyProtection="0"/>
    <xf numFmtId="171" fontId="54" fillId="0" borderId="48" applyNumberFormat="0" applyFill="0" applyAlignment="0" applyProtection="0"/>
    <xf numFmtId="0" fontId="52" fillId="0" borderId="48" applyNumberFormat="0" applyFill="0" applyAlignment="0" applyProtection="0"/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71" fontId="9" fillId="0" borderId="49"/>
    <xf numFmtId="172" fontId="9" fillId="0" borderId="49"/>
    <xf numFmtId="171" fontId="9" fillId="0" borderId="4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4" fontId="2" fillId="0" borderId="0"/>
    <xf numFmtId="182" fontId="1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0" fillId="0" borderId="0"/>
    <xf numFmtId="0" fontId="60" fillId="0" borderId="0"/>
    <xf numFmtId="0" fontId="59" fillId="0" borderId="0"/>
    <xf numFmtId="182" fontId="11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18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0" fontId="2" fillId="0" borderId="0"/>
    <xf numFmtId="171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2" fillId="0" borderId="0"/>
    <xf numFmtId="182" fontId="2" fillId="0" borderId="0"/>
    <xf numFmtId="171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8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2" fillId="0" borderId="0"/>
    <xf numFmtId="18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0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0" fillId="0" borderId="0"/>
    <xf numFmtId="182" fontId="11" fillId="0" borderId="0"/>
    <xf numFmtId="182" fontId="1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182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8" fillId="0" borderId="0"/>
    <xf numFmtId="0" fontId="11" fillId="0" borderId="0"/>
    <xf numFmtId="0" fontId="2" fillId="0" borderId="0"/>
    <xf numFmtId="0" fontId="10" fillId="0" borderId="0"/>
    <xf numFmtId="171" fontId="8" fillId="0" borderId="0"/>
    <xf numFmtId="0" fontId="2" fillId="0" borderId="0"/>
    <xf numFmtId="0" fontId="1" fillId="0" borderId="0"/>
    <xf numFmtId="0" fontId="1" fillId="0" borderId="0"/>
    <xf numFmtId="182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2" fontId="2" fillId="0" borderId="0"/>
    <xf numFmtId="0" fontId="11" fillId="0" borderId="0"/>
    <xf numFmtId="0" fontId="11" fillId="0" borderId="0"/>
    <xf numFmtId="171" fontId="8" fillId="0" borderId="0"/>
    <xf numFmtId="0" fontId="48" fillId="0" borderId="0"/>
    <xf numFmtId="0" fontId="2" fillId="0" borderId="0"/>
    <xf numFmtId="171" fontId="8" fillId="0" borderId="0"/>
    <xf numFmtId="0" fontId="1" fillId="0" borderId="0"/>
    <xf numFmtId="18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1" fontId="8" fillId="0" borderId="0"/>
    <xf numFmtId="171" fontId="8" fillId="0" borderId="0"/>
    <xf numFmtId="0" fontId="1" fillId="0" borderId="0"/>
    <xf numFmtId="182" fontId="11" fillId="0" borderId="0"/>
    <xf numFmtId="182" fontId="11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71" fontId="8" fillId="0" borderId="0"/>
    <xf numFmtId="171" fontId="8" fillId="0" borderId="0"/>
    <xf numFmtId="0" fontId="1" fillId="0" borderId="0"/>
    <xf numFmtId="182" fontId="11" fillId="0" borderId="0"/>
    <xf numFmtId="182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1" fillId="0" borderId="0"/>
    <xf numFmtId="182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2" fontId="1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9" fillId="0" borderId="0"/>
    <xf numFmtId="182" fontId="2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2" fontId="9" fillId="0" borderId="0"/>
    <xf numFmtId="0" fontId="5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2" fontId="5" fillId="0" borderId="0"/>
    <xf numFmtId="0" fontId="9" fillId="0" borderId="0"/>
    <xf numFmtId="182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9" fillId="0" borderId="0"/>
    <xf numFmtId="182" fontId="5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71" fontId="9" fillId="0" borderId="0"/>
    <xf numFmtId="0" fontId="59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71" fontId="5" fillId="0" borderId="0"/>
    <xf numFmtId="0" fontId="59" fillId="0" borderId="0"/>
    <xf numFmtId="171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82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82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182" fontId="9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1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27" fillId="0" borderId="0"/>
    <xf numFmtId="0" fontId="2" fillId="0" borderId="0"/>
    <xf numFmtId="0" fontId="59" fillId="0" borderId="0"/>
    <xf numFmtId="171" fontId="27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5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59" fillId="0" borderId="0"/>
    <xf numFmtId="0" fontId="2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2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1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71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1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3" fillId="0" borderId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71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171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72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72" fontId="2" fillId="0" borderId="0"/>
    <xf numFmtId="0" fontId="2" fillId="74" borderId="50" applyNumberFormat="0" applyFont="0" applyAlignment="0" applyProtection="0"/>
    <xf numFmtId="171" fontId="2" fillId="0" borderId="0"/>
    <xf numFmtId="0" fontId="2" fillId="74" borderId="50" applyNumberFormat="0" applyFont="0" applyAlignment="0" applyProtection="0"/>
    <xf numFmtId="171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72" fontId="2" fillId="0" borderId="0"/>
    <xf numFmtId="171" fontId="2" fillId="0" borderId="0"/>
    <xf numFmtId="0" fontId="2" fillId="74" borderId="50" applyNumberFormat="0" applyFont="0" applyAlignment="0" applyProtection="0"/>
    <xf numFmtId="171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72" fontId="2" fillId="0" borderId="0"/>
    <xf numFmtId="0" fontId="2" fillId="74" borderId="50" applyNumberFormat="0" applyFont="0" applyAlignment="0" applyProtection="0"/>
    <xf numFmtId="171" fontId="2" fillId="0" borderId="0"/>
    <xf numFmtId="0" fontId="2" fillId="74" borderId="50" applyNumberFormat="0" applyFont="0" applyAlignment="0" applyProtection="0"/>
    <xf numFmtId="171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72" fontId="2" fillId="0" borderId="0"/>
    <xf numFmtId="171" fontId="2" fillId="0" borderId="0"/>
    <xf numFmtId="171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64" fillId="0" borderId="0">
      <alignment horizontal="left"/>
    </xf>
    <xf numFmtId="0" fontId="2" fillId="0" borderId="0"/>
    <xf numFmtId="0" fontId="2" fillId="0" borderId="0"/>
    <xf numFmtId="171" fontId="2" fillId="0" borderId="0"/>
    <xf numFmtId="3" fontId="2" fillId="75" borderId="3" applyFont="0">
      <alignment horizontal="right" vertical="center"/>
      <protection locked="0"/>
    </xf>
    <xf numFmtId="171" fontId="65" fillId="0" borderId="0"/>
    <xf numFmtId="0" fontId="65" fillId="0" borderId="0"/>
    <xf numFmtId="171" fontId="65" fillId="0" borderId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71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71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72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71" fontId="68" fillId="64" borderId="51" applyNumberFormat="0" applyAlignment="0" applyProtection="0"/>
    <xf numFmtId="172" fontId="68" fillId="64" borderId="51" applyNumberFormat="0" applyAlignment="0" applyProtection="0"/>
    <xf numFmtId="171" fontId="68" fillId="64" borderId="51" applyNumberFormat="0" applyAlignment="0" applyProtection="0"/>
    <xf numFmtId="171" fontId="68" fillId="64" borderId="51" applyNumberFormat="0" applyAlignment="0" applyProtection="0"/>
    <xf numFmtId="172" fontId="68" fillId="64" borderId="51" applyNumberFormat="0" applyAlignment="0" applyProtection="0"/>
    <xf numFmtId="171" fontId="68" fillId="64" borderId="51" applyNumberFormat="0" applyAlignment="0" applyProtection="0"/>
    <xf numFmtId="171" fontId="68" fillId="64" borderId="51" applyNumberFormat="0" applyAlignment="0" applyProtection="0"/>
    <xf numFmtId="172" fontId="68" fillId="64" borderId="51" applyNumberFormat="0" applyAlignment="0" applyProtection="0"/>
    <xf numFmtId="171" fontId="68" fillId="64" borderId="51" applyNumberFormat="0" applyAlignment="0" applyProtection="0"/>
    <xf numFmtId="171" fontId="68" fillId="64" borderId="51" applyNumberFormat="0" applyAlignment="0" applyProtection="0"/>
    <xf numFmtId="172" fontId="68" fillId="64" borderId="51" applyNumberFormat="0" applyAlignment="0" applyProtection="0"/>
    <xf numFmtId="171" fontId="68" fillId="64" borderId="51" applyNumberFormat="0" applyAlignment="0" applyProtection="0"/>
    <xf numFmtId="0" fontId="66" fillId="64" borderId="51" applyNumberFormat="0" applyAlignment="0" applyProtection="0"/>
    <xf numFmtId="0" fontId="8" fillId="0" borderId="0"/>
    <xf numFmtId="17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0" fillId="0" borderId="0" applyFill="0" applyBorder="0" applyAlignment="0"/>
    <xf numFmtId="175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71" fontId="2" fillId="0" borderId="0"/>
    <xf numFmtId="0" fontId="2" fillId="0" borderId="0"/>
    <xf numFmtId="171" fontId="2" fillId="0" borderId="0"/>
    <xf numFmtId="190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91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71" fontId="8" fillId="0" borderId="0"/>
    <xf numFmtId="171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92" fontId="20" fillId="0" borderId="0" applyFill="0" applyBorder="0" applyAlignment="0"/>
    <xf numFmtId="193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71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71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72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71" fontId="77" fillId="0" borderId="52" applyNumberFormat="0" applyFill="0" applyAlignment="0" applyProtection="0"/>
    <xf numFmtId="172" fontId="77" fillId="0" borderId="52" applyNumberFormat="0" applyFill="0" applyAlignment="0" applyProtection="0"/>
    <xf numFmtId="171" fontId="77" fillId="0" borderId="52" applyNumberFormat="0" applyFill="0" applyAlignment="0" applyProtection="0"/>
    <xf numFmtId="171" fontId="77" fillId="0" borderId="52" applyNumberFormat="0" applyFill="0" applyAlignment="0" applyProtection="0"/>
    <xf numFmtId="172" fontId="77" fillId="0" borderId="52" applyNumberFormat="0" applyFill="0" applyAlignment="0" applyProtection="0"/>
    <xf numFmtId="171" fontId="77" fillId="0" borderId="52" applyNumberFormat="0" applyFill="0" applyAlignment="0" applyProtection="0"/>
    <xf numFmtId="171" fontId="77" fillId="0" borderId="52" applyNumberFormat="0" applyFill="0" applyAlignment="0" applyProtection="0"/>
    <xf numFmtId="172" fontId="77" fillId="0" borderId="52" applyNumberFormat="0" applyFill="0" applyAlignment="0" applyProtection="0"/>
    <xf numFmtId="171" fontId="77" fillId="0" borderId="52" applyNumberFormat="0" applyFill="0" applyAlignment="0" applyProtection="0"/>
    <xf numFmtId="171" fontId="77" fillId="0" borderId="52" applyNumberFormat="0" applyFill="0" applyAlignment="0" applyProtection="0"/>
    <xf numFmtId="172" fontId="77" fillId="0" borderId="52" applyNumberFormat="0" applyFill="0" applyAlignment="0" applyProtection="0"/>
    <xf numFmtId="171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8" fillId="0" borderId="53"/>
    <xf numFmtId="188" fontId="64" fillId="0" borderId="0">
      <alignment horizontal="left"/>
    </xf>
    <xf numFmtId="0" fontId="2" fillId="0" borderId="0"/>
    <xf numFmtId="0" fontId="2" fillId="0" borderId="0"/>
    <xf numFmtId="171" fontId="2" fillId="0" borderId="0"/>
    <xf numFmtId="171" fontId="2" fillId="0" borderId="0">
      <alignment horizontal="center" textRotation="90"/>
    </xf>
    <xf numFmtId="0" fontId="2" fillId="0" borderId="0">
      <alignment horizontal="center" textRotation="90"/>
    </xf>
    <xf numFmtId="171" fontId="2" fillId="0" borderId="0">
      <alignment horizontal="center" textRotation="90"/>
    </xf>
    <xf numFmtId="194" fontId="9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165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1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6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3" xfId="0" applyFont="1" applyFill="1" applyBorder="1" applyAlignment="1" applyProtection="1">
      <alignment horizontal="left" indent="1"/>
    </xf>
    <xf numFmtId="0" fontId="45" fillId="0" borderId="73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indent="1"/>
    </xf>
    <xf numFmtId="0" fontId="45" fillId="0" borderId="24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3" xfId="0" applyFont="1" applyBorder="1"/>
    <xf numFmtId="0" fontId="2" fillId="0" borderId="26" xfId="0" applyFont="1" applyBorder="1" applyAlignment="1">
      <alignment wrapText="1"/>
    </xf>
    <xf numFmtId="0" fontId="84" fillId="0" borderId="41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70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7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3" xfId="9" applyFont="1" applyFill="1" applyBorder="1" applyAlignment="1" applyProtection="1">
      <alignment horizontal="center" vertical="center" wrapText="1"/>
      <protection locked="0"/>
    </xf>
    <xf numFmtId="0" fontId="45" fillId="36" borderId="24" xfId="13" applyFont="1" applyFill="1" applyBorder="1" applyAlignment="1" applyProtection="1">
      <alignment vertical="center" wrapText="1"/>
      <protection locked="0"/>
    </xf>
    <xf numFmtId="196" fontId="2" fillId="36" borderId="25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4" xfId="0" applyFont="1" applyBorder="1" applyAlignment="1">
      <alignment wrapText="1"/>
    </xf>
    <xf numFmtId="196" fontId="84" fillId="0" borderId="33" xfId="0" applyNumberFormat="1" applyFont="1" applyBorder="1" applyAlignment="1">
      <alignment vertical="center"/>
    </xf>
    <xf numFmtId="170" fontId="84" fillId="0" borderId="66" xfId="0" applyNumberFormat="1" applyFont="1" applyBorder="1" applyAlignment="1">
      <alignment horizontal="center"/>
    </xf>
    <xf numFmtId="170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6" fontId="84" fillId="0" borderId="13" xfId="0" applyNumberFormat="1" applyFont="1" applyBorder="1" applyAlignment="1">
      <alignment vertical="center"/>
    </xf>
    <xf numFmtId="170" fontId="84" fillId="0" borderId="64" xfId="0" applyNumberFormat="1" applyFont="1" applyBorder="1" applyAlignment="1">
      <alignment horizontal="center"/>
    </xf>
    <xf numFmtId="196" fontId="87" fillId="0" borderId="13" xfId="0" applyNumberFormat="1" applyFont="1" applyBorder="1" applyAlignment="1">
      <alignment vertical="center"/>
    </xf>
    <xf numFmtId="170" fontId="87" fillId="0" borderId="64" xfId="0" applyNumberFormat="1" applyFont="1" applyBorder="1" applyAlignment="1">
      <alignment horizontal="center"/>
    </xf>
    <xf numFmtId="170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170" fontId="46" fillId="76" borderId="64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6" fontId="84" fillId="0" borderId="14" xfId="0" applyNumberFormat="1" applyFont="1" applyBorder="1" applyAlignment="1">
      <alignment vertical="center"/>
    </xf>
    <xf numFmtId="170" fontId="84" fillId="0" borderId="67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6" fontId="86" fillId="36" borderId="16" xfId="0" applyNumberFormat="1" applyFont="1" applyFill="1" applyBorder="1" applyAlignment="1">
      <alignment vertical="center"/>
    </xf>
    <xf numFmtId="170" fontId="86" fillId="36" borderId="59" xfId="0" applyNumberFormat="1" applyFont="1" applyFill="1" applyBorder="1" applyAlignment="1">
      <alignment horizontal="center"/>
    </xf>
    <xf numFmtId="170" fontId="89" fillId="0" borderId="0" xfId="0" applyNumberFormat="1" applyFont="1" applyFill="1" applyBorder="1" applyAlignment="1">
      <alignment horizontal="center"/>
    </xf>
    <xf numFmtId="196" fontId="84" fillId="0" borderId="17" xfId="0" applyNumberFormat="1" applyFont="1" applyBorder="1" applyAlignment="1">
      <alignment vertical="center"/>
    </xf>
    <xf numFmtId="170" fontId="84" fillId="0" borderId="63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6" fontId="87" fillId="0" borderId="14" xfId="0" applyNumberFormat="1" applyFont="1" applyBorder="1" applyAlignment="1">
      <alignment vertical="center"/>
    </xf>
    <xf numFmtId="0" fontId="84" fillId="0" borderId="23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196" fontId="86" fillId="36" borderId="61" xfId="0" applyNumberFormat="1" applyFont="1" applyFill="1" applyBorder="1" applyAlignment="1">
      <alignment vertical="center"/>
    </xf>
    <xf numFmtId="170" fontId="86" fillId="36" borderId="62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0" fontId="88" fillId="0" borderId="0" xfId="0" applyFont="1" applyAlignment="1"/>
    <xf numFmtId="0" fontId="2" fillId="3" borderId="23" xfId="9" applyFont="1" applyFill="1" applyBorder="1" applyAlignment="1" applyProtection="1">
      <alignment horizontal="left" vertical="center"/>
      <protection locked="0"/>
    </xf>
    <xf numFmtId="0" fontId="45" fillId="3" borderId="24" xfId="16" applyFont="1" applyFill="1" applyBorder="1" applyAlignment="1" applyProtection="1">
      <protection locked="0"/>
    </xf>
    <xf numFmtId="196" fontId="84" fillId="36" borderId="24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7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6" fontId="84" fillId="0" borderId="21" xfId="0" applyNumberFormat="1" applyFont="1" applyBorder="1" applyAlignment="1"/>
    <xf numFmtId="0" fontId="45" fillId="3" borderId="25" xfId="16" applyFont="1" applyFill="1" applyBorder="1" applyAlignment="1" applyProtection="1">
      <protection locked="0"/>
    </xf>
    <xf numFmtId="196" fontId="84" fillId="36" borderId="23" xfId="0" applyNumberFormat="1" applyFont="1" applyFill="1" applyBorder="1"/>
    <xf numFmtId="196" fontId="84" fillId="36" borderId="25" xfId="0" applyNumberFormat="1" applyFont="1" applyFill="1" applyBorder="1"/>
    <xf numFmtId="196" fontId="84" fillId="36" borderId="56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8" xfId="0" applyFont="1" applyBorder="1" applyAlignment="1">
      <alignment wrapText="1"/>
    </xf>
    <xf numFmtId="0" fontId="84" fillId="0" borderId="23" xfId="0" applyFont="1" applyBorder="1"/>
    <xf numFmtId="0" fontId="86" fillId="0" borderId="24" xfId="0" applyFont="1" applyBorder="1"/>
    <xf numFmtId="0" fontId="84" fillId="0" borderId="57" xfId="0" applyFont="1" applyBorder="1" applyAlignment="1">
      <alignment horizontal="center"/>
    </xf>
    <xf numFmtId="0" fontId="84" fillId="0" borderId="5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0" fontId="92" fillId="3" borderId="3" xfId="11" applyFont="1" applyFill="1" applyBorder="1" applyAlignment="1">
      <alignment horizontal="left" vertical="center" wrapText="1"/>
    </xf>
    <xf numFmtId="0" fontId="92" fillId="0" borderId="3" xfId="11" applyFont="1" applyFill="1" applyBorder="1" applyAlignment="1">
      <alignment horizontal="left" vertical="center" wrapText="1"/>
    </xf>
    <xf numFmtId="0" fontId="90" fillId="0" borderId="3" xfId="11" applyFont="1" applyFill="1" applyBorder="1" applyAlignment="1">
      <alignment wrapText="1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196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3" xfId="0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6" fontId="86" fillId="36" borderId="24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4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6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6" fontId="84" fillId="36" borderId="22" xfId="0" applyNumberFormat="1" applyFont="1" applyFill="1" applyBorder="1" applyAlignment="1">
      <alignment horizontal="center" vertical="center" wrapText="1"/>
    </xf>
    <xf numFmtId="196" fontId="84" fillId="36" borderId="25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7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7" xfId="0" applyFont="1" applyBorder="1"/>
    <xf numFmtId="0" fontId="3" fillId="0" borderId="58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8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6" fontId="3" fillId="36" borderId="24" xfId="0" applyNumberFormat="1" applyFont="1" applyFill="1" applyBorder="1"/>
    <xf numFmtId="9" fontId="3" fillId="36" borderId="25" xfId="20962" applyFont="1" applyFill="1" applyBorder="1"/>
    <xf numFmtId="0" fontId="86" fillId="0" borderId="0" xfId="0" applyFont="1" applyFill="1" applyBorder="1" applyAlignment="1">
      <alignment horizontal="center" wrapText="1"/>
    </xf>
    <xf numFmtId="170" fontId="84" fillId="36" borderId="24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4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70" fontId="85" fillId="0" borderId="0" xfId="0" applyNumberFormat="1" applyFont="1" applyFill="1"/>
    <xf numFmtId="196" fontId="86" fillId="36" borderId="24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2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4" xfId="0" applyFont="1" applyFill="1" applyBorder="1" applyAlignment="1">
      <alignment horizontal="left"/>
    </xf>
    <xf numFmtId="0" fontId="99" fillId="3" borderId="85" xfId="0" applyFont="1" applyFill="1" applyBorder="1" applyAlignment="1">
      <alignment horizontal="left"/>
    </xf>
    <xf numFmtId="0" fontId="4" fillId="3" borderId="88" xfId="0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2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72" fontId="9" fillId="37" borderId="58" xfId="20" applyBorder="1"/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172" fontId="9" fillId="37" borderId="26" xfId="20" applyBorder="1"/>
    <xf numFmtId="172" fontId="9" fillId="37" borderId="94" xfId="20" applyBorder="1"/>
    <xf numFmtId="172" fontId="9" fillId="37" borderId="27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72" fontId="9" fillId="37" borderId="32" xfId="20" applyBorder="1"/>
    <xf numFmtId="0" fontId="4" fillId="0" borderId="0" xfId="0" applyFont="1" applyFill="1" applyAlignment="1">
      <alignment horizontal="center"/>
    </xf>
    <xf numFmtId="0" fontId="86" fillId="0" borderId="86" xfId="0" applyFont="1" applyFill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6" xfId="0" applyFont="1" applyFill="1" applyBorder="1"/>
    <xf numFmtId="196" fontId="84" fillId="0" borderId="87" xfId="0" applyNumberFormat="1" applyFont="1" applyFill="1" applyBorder="1" applyAlignment="1">
      <alignment horizontal="center" vertical="center"/>
    </xf>
    <xf numFmtId="0" fontId="84" fillId="0" borderId="86" xfId="0" applyFont="1" applyFill="1" applyBorder="1" applyAlignment="1">
      <alignment horizontal="left" indent="1"/>
    </xf>
    <xf numFmtId="0" fontId="87" fillId="0" borderId="86" xfId="0" applyFont="1" applyFill="1" applyBorder="1" applyAlignment="1">
      <alignment horizontal="left" indent="1"/>
    </xf>
    <xf numFmtId="196" fontId="86" fillId="36" borderId="25" xfId="0" applyNumberFormat="1" applyFont="1" applyFill="1" applyBorder="1" applyAlignment="1">
      <alignment horizontal="center" vertical="center"/>
    </xf>
    <xf numFmtId="172" fontId="9" fillId="37" borderId="98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3" xfId="5" applyNumberFormat="1" applyFont="1" applyFill="1" applyBorder="1" applyAlignment="1" applyProtection="1">
      <alignment horizontal="left" vertical="center"/>
      <protection locked="0"/>
    </xf>
    <xf numFmtId="0" fontId="102" fillId="0" borderId="24" xfId="9" applyFont="1" applyFill="1" applyBorder="1" applyAlignment="1" applyProtection="1">
      <alignment horizontal="left" vertical="center" wrapText="1"/>
      <protection locked="0"/>
    </xf>
    <xf numFmtId="0" fontId="84" fillId="0" borderId="86" xfId="0" applyFont="1" applyBorder="1" applyAlignment="1">
      <alignment vertical="center" wrapText="1"/>
    </xf>
    <xf numFmtId="14" fontId="2" fillId="3" borderId="86" xfId="8" quotePrefix="1" applyNumberFormat="1" applyFont="1" applyFill="1" applyBorder="1" applyAlignment="1" applyProtection="1">
      <alignment horizontal="left"/>
      <protection locked="0"/>
    </xf>
    <xf numFmtId="3" fontId="104" fillId="36" borderId="86" xfId="0" applyNumberFormat="1" applyFont="1" applyFill="1" applyBorder="1" applyAlignment="1">
      <alignment vertical="center" wrapText="1"/>
    </xf>
    <xf numFmtId="3" fontId="104" fillId="36" borderId="87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36" borderId="24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6" xfId="17" applyFill="1" applyBorder="1" applyAlignment="1" applyProtection="1"/>
    <xf numFmtId="49" fontId="84" fillId="0" borderId="86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3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2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45" fillId="77" borderId="100" xfId="20964" applyFont="1" applyFill="1" applyBorder="1" applyAlignment="1">
      <alignment vertical="center"/>
    </xf>
    <xf numFmtId="0" fontId="106" fillId="70" borderId="99" xfId="20964" applyFont="1" applyFill="1" applyBorder="1" applyAlignment="1">
      <alignment horizontal="center" vertical="center"/>
    </xf>
    <xf numFmtId="0" fontId="106" fillId="70" borderId="100" xfId="20964" applyFont="1" applyFill="1" applyBorder="1" applyAlignment="1">
      <alignment horizontal="left" vertical="center" wrapText="1"/>
    </xf>
    <xf numFmtId="0" fontId="105" fillId="78" borderId="101" xfId="20964" applyFont="1" applyFill="1" applyBorder="1" applyAlignment="1">
      <alignment horizontal="center" vertical="center"/>
    </xf>
    <xf numFmtId="0" fontId="105" fillId="78" borderId="103" xfId="20964" applyFont="1" applyFill="1" applyBorder="1" applyAlignment="1">
      <alignment vertical="top" wrapText="1"/>
    </xf>
    <xf numFmtId="167" fontId="45" fillId="77" borderId="100" xfId="7" applyNumberFormat="1" applyFont="1" applyFill="1" applyBorder="1" applyAlignment="1">
      <alignment horizontal="right" vertical="center"/>
    </xf>
    <xf numFmtId="0" fontId="107" fillId="70" borderId="99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vertical="center" wrapText="1"/>
    </xf>
    <xf numFmtId="0" fontId="106" fillId="70" borderId="100" xfId="20964" applyFont="1" applyFill="1" applyBorder="1" applyAlignment="1">
      <alignment horizontal="left" vertical="center"/>
    </xf>
    <xf numFmtId="0" fontId="107" fillId="3" borderId="99" xfId="20964" applyFont="1" applyFill="1" applyBorder="1" applyAlignment="1">
      <alignment horizontal="center" vertical="center"/>
    </xf>
    <xf numFmtId="0" fontId="106" fillId="3" borderId="100" xfId="20964" applyFont="1" applyFill="1" applyBorder="1" applyAlignment="1">
      <alignment horizontal="left" vertical="center"/>
    </xf>
    <xf numFmtId="0" fontId="107" fillId="0" borderId="99" xfId="20964" applyFont="1" applyFill="1" applyBorder="1" applyAlignment="1">
      <alignment horizontal="center" vertical="center"/>
    </xf>
    <xf numFmtId="0" fontId="106" fillId="0" borderId="100" xfId="20964" applyFont="1" applyFill="1" applyBorder="1" applyAlignment="1">
      <alignment horizontal="left" vertical="center"/>
    </xf>
    <xf numFmtId="0" fontId="108" fillId="78" borderId="101" xfId="20964" applyFont="1" applyFill="1" applyBorder="1" applyAlignment="1">
      <alignment horizontal="center" vertical="center"/>
    </xf>
    <xf numFmtId="0" fontId="105" fillId="78" borderId="103" xfId="20964" applyFont="1" applyFill="1" applyBorder="1" applyAlignment="1">
      <alignment vertical="center"/>
    </xf>
    <xf numFmtId="0" fontId="105" fillId="77" borderId="102" xfId="20964" applyFont="1" applyFill="1" applyBorder="1" applyAlignment="1">
      <alignment vertical="center"/>
    </xf>
    <xf numFmtId="0" fontId="105" fillId="77" borderId="103" xfId="20964" applyFont="1" applyFill="1" applyBorder="1" applyAlignment="1">
      <alignment vertical="center"/>
    </xf>
    <xf numFmtId="0" fontId="110" fillId="3" borderId="99" xfId="20964" applyFont="1" applyFill="1" applyBorder="1" applyAlignment="1">
      <alignment horizontal="center" vertical="center"/>
    </xf>
    <xf numFmtId="0" fontId="111" fillId="78" borderId="101" xfId="20964" applyFont="1" applyFill="1" applyBorder="1" applyAlignment="1">
      <alignment horizontal="center" vertical="center"/>
    </xf>
    <xf numFmtId="0" fontId="45" fillId="78" borderId="103" xfId="20964" applyFont="1" applyFill="1" applyBorder="1" applyAlignment="1">
      <alignment vertical="center"/>
    </xf>
    <xf numFmtId="0" fontId="110" fillId="70" borderId="99" xfId="20964" applyFont="1" applyFill="1" applyBorder="1" applyAlignment="1">
      <alignment horizontal="center" vertical="center"/>
    </xf>
    <xf numFmtId="167" fontId="106" fillId="3" borderId="101" xfId="7" applyNumberFormat="1" applyFont="1" applyFill="1" applyBorder="1" applyAlignment="1" applyProtection="1">
      <alignment horizontal="right" vertical="center"/>
      <protection locked="0"/>
    </xf>
    <xf numFmtId="0" fontId="111" fillId="3" borderId="101" xfId="20964" applyFont="1" applyFill="1" applyBorder="1" applyAlignment="1">
      <alignment horizontal="center" vertical="center"/>
    </xf>
    <xf numFmtId="0" fontId="45" fillId="3" borderId="103" xfId="20964" applyFont="1" applyFill="1" applyBorder="1" applyAlignment="1">
      <alignment vertical="center"/>
    </xf>
    <xf numFmtId="0" fontId="107" fillId="70" borderId="101" xfId="20964" applyFont="1" applyFill="1" applyBorder="1" applyAlignment="1">
      <alignment horizontal="center" vertical="center"/>
    </xf>
    <xf numFmtId="0" fontId="19" fillId="70" borderId="101" xfId="20964" applyFont="1" applyFill="1" applyBorder="1" applyAlignment="1">
      <alignment horizontal="center" vertical="center"/>
    </xf>
    <xf numFmtId="0" fontId="100" fillId="0" borderId="101" xfId="0" applyFont="1" applyFill="1" applyBorder="1" applyAlignment="1">
      <alignment horizontal="left" vertical="center" wrapText="1"/>
    </xf>
    <xf numFmtId="10" fontId="96" fillId="0" borderId="101" xfId="20962" applyNumberFormat="1" applyFont="1" applyFill="1" applyBorder="1" applyAlignment="1">
      <alignment horizontal="left" vertical="center" wrapText="1"/>
    </xf>
    <xf numFmtId="10" fontId="3" fillId="0" borderId="101" xfId="20962" applyNumberFormat="1" applyFont="1" applyFill="1" applyBorder="1" applyAlignment="1">
      <alignment horizontal="left" vertical="center" wrapText="1"/>
    </xf>
    <xf numFmtId="10" fontId="4" fillId="36" borderId="101" xfId="0" applyNumberFormat="1" applyFont="1" applyFill="1" applyBorder="1" applyAlignment="1">
      <alignment horizontal="left" vertical="center" wrapText="1"/>
    </xf>
    <xf numFmtId="10" fontId="100" fillId="0" borderId="101" xfId="20962" applyNumberFormat="1" applyFont="1" applyFill="1" applyBorder="1" applyAlignment="1">
      <alignment horizontal="left" vertical="center" wrapText="1"/>
    </xf>
    <xf numFmtId="10" fontId="4" fillId="36" borderId="101" xfId="20962" applyNumberFormat="1" applyFont="1" applyFill="1" applyBorder="1" applyAlignment="1">
      <alignment horizontal="left" vertical="center" wrapText="1"/>
    </xf>
    <xf numFmtId="10" fontId="4" fillId="36" borderId="101" xfId="0" applyNumberFormat="1" applyFont="1" applyFill="1" applyBorder="1" applyAlignment="1">
      <alignment horizontal="center" vertical="center" wrapText="1"/>
    </xf>
    <xf numFmtId="0" fontId="4" fillId="36" borderId="101" xfId="0" applyFont="1" applyFill="1" applyBorder="1" applyAlignment="1">
      <alignment horizontal="left" vertical="center" wrapText="1"/>
    </xf>
    <xf numFmtId="0" fontId="3" fillId="0" borderId="10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vertical="center" wrapText="1"/>
    </xf>
    <xf numFmtId="0" fontId="4" fillId="36" borderId="100" xfId="0" applyFont="1" applyFill="1" applyBorder="1" applyAlignment="1">
      <alignment vertical="center" wrapText="1"/>
    </xf>
    <xf numFmtId="0" fontId="4" fillId="36" borderId="75" xfId="0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 wrapText="1"/>
    </xf>
    <xf numFmtId="0" fontId="84" fillId="0" borderId="101" xfId="0" applyFont="1" applyBorder="1"/>
    <xf numFmtId="0" fontId="6" fillId="0" borderId="101" xfId="17" applyFill="1" applyBorder="1" applyAlignment="1" applyProtection="1">
      <alignment horizontal="left" vertical="center"/>
    </xf>
    <xf numFmtId="0" fontId="6" fillId="0" borderId="101" xfId="17" applyBorder="1" applyAlignment="1" applyProtection="1"/>
    <xf numFmtId="0" fontId="84" fillId="0" borderId="101" xfId="0" applyFont="1" applyFill="1" applyBorder="1"/>
    <xf numFmtId="0" fontId="6" fillId="0" borderId="101" xfId="17" applyFill="1" applyBorder="1" applyAlignment="1" applyProtection="1">
      <alignment horizontal="left" vertical="center" wrapText="1"/>
    </xf>
    <xf numFmtId="0" fontId="6" fillId="0" borderId="101" xfId="17" applyFill="1" applyBorder="1" applyAlignment="1" applyProtection="1"/>
    <xf numFmtId="0" fontId="112" fillId="0" borderId="101" xfId="0" applyFont="1" applyBorder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196" fontId="96" fillId="0" borderId="101" xfId="0" applyNumberFormat="1" applyFont="1" applyFill="1" applyBorder="1" applyAlignment="1" applyProtection="1">
      <alignment vertical="center" wrapText="1"/>
      <protection locked="0"/>
    </xf>
    <xf numFmtId="196" fontId="3" fillId="0" borderId="101" xfId="0" applyNumberFormat="1" applyFont="1" applyFill="1" applyBorder="1" applyAlignment="1" applyProtection="1">
      <alignment vertical="center" wrapText="1"/>
      <protection locked="0"/>
    </xf>
    <xf numFmtId="196" fontId="3" fillId="0" borderId="87" xfId="0" applyNumberFormat="1" applyFont="1" applyFill="1" applyBorder="1" applyAlignment="1" applyProtection="1">
      <alignment vertical="center" wrapText="1"/>
      <protection locked="0"/>
    </xf>
    <xf numFmtId="196" fontId="96" fillId="0" borderId="101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01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1" xfId="20962" applyNumberFormat="1" applyFont="1" applyBorder="1" applyAlignment="1" applyProtection="1">
      <alignment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96" fontId="94" fillId="2" borderId="101" xfId="0" applyNumberFormat="1" applyFont="1" applyFill="1" applyBorder="1" applyAlignment="1" applyProtection="1">
      <alignment vertical="center"/>
      <protection locked="0"/>
    </xf>
    <xf numFmtId="196" fontId="94" fillId="2" borderId="87" xfId="0" applyNumberFormat="1" applyFont="1" applyFill="1" applyBorder="1" applyAlignment="1" applyProtection="1">
      <alignment vertical="center"/>
      <protection locked="0"/>
    </xf>
    <xf numFmtId="196" fontId="113" fillId="2" borderId="101" xfId="0" applyNumberFormat="1" applyFont="1" applyFill="1" applyBorder="1" applyAlignment="1" applyProtection="1">
      <alignment vertical="center"/>
      <protection locked="0"/>
    </xf>
    <xf numFmtId="196" fontId="113" fillId="2" borderId="87" xfId="0" applyNumberFormat="1" applyFont="1" applyFill="1" applyBorder="1" applyAlignment="1" applyProtection="1">
      <alignment vertical="center"/>
      <protection locked="0"/>
    </xf>
    <xf numFmtId="10" fontId="113" fillId="2" borderId="24" xfId="20962" applyNumberFormat="1" applyFont="1" applyFill="1" applyBorder="1" applyAlignment="1" applyProtection="1">
      <alignment vertical="center"/>
      <protection locked="0"/>
    </xf>
    <xf numFmtId="10" fontId="113" fillId="2" borderId="25" xfId="20962" applyNumberFormat="1" applyFont="1" applyFill="1" applyBorder="1" applyAlignment="1" applyProtection="1">
      <alignment vertical="center"/>
      <protection locked="0"/>
    </xf>
    <xf numFmtId="196" fontId="94" fillId="0" borderId="101" xfId="7" applyNumberFormat="1" applyFont="1" applyFill="1" applyBorder="1" applyAlignment="1" applyProtection="1">
      <alignment horizontal="right"/>
    </xf>
    <xf numFmtId="196" fontId="94" fillId="36" borderId="101" xfId="7" applyNumberFormat="1" applyFont="1" applyFill="1" applyBorder="1" applyAlignment="1" applyProtection="1">
      <alignment horizontal="right"/>
    </xf>
    <xf numFmtId="196" fontId="94" fillId="0" borderId="100" xfId="0" applyNumberFormat="1" applyFont="1" applyFill="1" applyBorder="1" applyAlignment="1" applyProtection="1">
      <alignment horizontal="right"/>
    </xf>
    <xf numFmtId="196" fontId="94" fillId="0" borderId="101" xfId="0" applyNumberFormat="1" applyFont="1" applyFill="1" applyBorder="1" applyAlignment="1" applyProtection="1">
      <alignment horizontal="right"/>
    </xf>
    <xf numFmtId="196" fontId="94" fillId="36" borderId="87" xfId="0" applyNumberFormat="1" applyFont="1" applyFill="1" applyBorder="1" applyAlignment="1" applyProtection="1">
      <alignment horizontal="right"/>
    </xf>
    <xf numFmtId="196" fontId="94" fillId="0" borderId="101" xfId="7" applyNumberFormat="1" applyFont="1" applyFill="1" applyBorder="1" applyAlignment="1" applyProtection="1">
      <alignment horizontal="right"/>
      <protection locked="0"/>
    </xf>
    <xf numFmtId="196" fontId="94" fillId="0" borderId="100" xfId="0" applyNumberFormat="1" applyFont="1" applyFill="1" applyBorder="1" applyAlignment="1" applyProtection="1">
      <alignment horizontal="right"/>
      <protection locked="0"/>
    </xf>
    <xf numFmtId="196" fontId="94" fillId="0" borderId="101" xfId="0" applyNumberFormat="1" applyFont="1" applyFill="1" applyBorder="1" applyAlignment="1" applyProtection="1">
      <alignment horizontal="right"/>
      <protection locked="0"/>
    </xf>
    <xf numFmtId="196" fontId="94" fillId="0" borderId="87" xfId="0" applyNumberFormat="1" applyFont="1" applyFill="1" applyBorder="1" applyAlignment="1" applyProtection="1">
      <alignment horizontal="right"/>
    </xf>
    <xf numFmtId="196" fontId="94" fillId="36" borderId="24" xfId="7" applyNumberFormat="1" applyFont="1" applyFill="1" applyBorder="1" applyAlignment="1" applyProtection="1">
      <alignment horizontal="right"/>
    </xf>
    <xf numFmtId="196" fontId="94" fillId="36" borderId="25" xfId="0" applyNumberFormat="1" applyFont="1" applyFill="1" applyBorder="1" applyAlignment="1" applyProtection="1">
      <alignment horizontal="right"/>
    </xf>
    <xf numFmtId="196" fontId="114" fillId="0" borderId="101" xfId="0" applyNumberFormat="1" applyFont="1" applyFill="1" applyBorder="1" applyAlignment="1" applyProtection="1">
      <alignment horizontal="right"/>
      <protection locked="0"/>
    </xf>
    <xf numFmtId="196" fontId="94" fillId="36" borderId="87" xfId="7" applyNumberFormat="1" applyFont="1" applyFill="1" applyBorder="1" applyAlignment="1" applyProtection="1">
      <alignment horizontal="right"/>
    </xf>
    <xf numFmtId="196" fontId="114" fillId="36" borderId="101" xfId="0" applyNumberFormat="1" applyFont="1" applyFill="1" applyBorder="1" applyAlignment="1">
      <alignment horizontal="right"/>
    </xf>
    <xf numFmtId="196" fontId="94" fillId="0" borderId="87" xfId="7" applyNumberFormat="1" applyFont="1" applyFill="1" applyBorder="1" applyAlignment="1" applyProtection="1">
      <alignment horizontal="right"/>
    </xf>
    <xf numFmtId="196" fontId="115" fillId="0" borderId="101" xfId="0" applyNumberFormat="1" applyFont="1" applyFill="1" applyBorder="1" applyAlignment="1">
      <alignment horizontal="center"/>
    </xf>
    <xf numFmtId="196" fontId="115" fillId="0" borderId="87" xfId="0" applyNumberFormat="1" applyFont="1" applyFill="1" applyBorder="1" applyAlignment="1">
      <alignment horizontal="center"/>
    </xf>
    <xf numFmtId="196" fontId="114" fillId="36" borderId="101" xfId="0" applyNumberFormat="1" applyFont="1" applyFill="1" applyBorder="1" applyAlignment="1" applyProtection="1">
      <alignment horizontal="right"/>
    </xf>
    <xf numFmtId="196" fontId="114" fillId="0" borderId="87" xfId="0" applyNumberFormat="1" applyFont="1" applyFill="1" applyBorder="1" applyAlignment="1" applyProtection="1">
      <alignment horizontal="right"/>
      <protection locked="0"/>
    </xf>
    <xf numFmtId="196" fontId="114" fillId="0" borderId="101" xfId="0" applyNumberFormat="1" applyFont="1" applyFill="1" applyBorder="1" applyAlignment="1" applyProtection="1">
      <alignment horizontal="right" indent="1"/>
      <protection locked="0"/>
    </xf>
    <xf numFmtId="196" fontId="94" fillId="36" borderId="101" xfId="7" applyNumberFormat="1" applyFont="1" applyFill="1" applyBorder="1" applyAlignment="1" applyProtection="1"/>
    <xf numFmtId="196" fontId="114" fillId="0" borderId="101" xfId="0" applyNumberFormat="1" applyFont="1" applyFill="1" applyBorder="1" applyAlignment="1" applyProtection="1">
      <protection locked="0"/>
    </xf>
    <xf numFmtId="196" fontId="94" fillId="36" borderId="87" xfId="7" applyNumberFormat="1" applyFont="1" applyFill="1" applyBorder="1" applyAlignment="1" applyProtection="1"/>
    <xf numFmtId="196" fontId="114" fillId="0" borderId="101" xfId="0" applyNumberFormat="1" applyFont="1" applyFill="1" applyBorder="1" applyAlignment="1" applyProtection="1">
      <alignment horizontal="right" vertical="center"/>
      <protection locked="0"/>
    </xf>
    <xf numFmtId="196" fontId="114" fillId="36" borderId="24" xfId="0" applyNumberFormat="1" applyFont="1" applyFill="1" applyBorder="1" applyAlignment="1">
      <alignment horizontal="right"/>
    </xf>
    <xf numFmtId="196" fontId="94" fillId="36" borderId="25" xfId="7" applyNumberFormat="1" applyFont="1" applyFill="1" applyBorder="1" applyAlignment="1" applyProtection="1">
      <alignment horizontal="right"/>
    </xf>
    <xf numFmtId="196" fontId="94" fillId="36" borderId="101" xfId="0" applyNumberFormat="1" applyFont="1" applyFill="1" applyBorder="1" applyAlignment="1" applyProtection="1">
      <alignment horizontal="right"/>
    </xf>
    <xf numFmtId="196" fontId="94" fillId="0" borderId="24" xfId="0" applyNumberFormat="1" applyFont="1" applyFill="1" applyBorder="1" applyAlignment="1" applyProtection="1">
      <alignment horizontal="right"/>
    </xf>
    <xf numFmtId="196" fontId="94" fillId="36" borderId="24" xfId="0" applyNumberFormat="1" applyFont="1" applyFill="1" applyBorder="1" applyAlignment="1" applyProtection="1">
      <alignment horizontal="right"/>
    </xf>
    <xf numFmtId="3" fontId="104" fillId="0" borderId="101" xfId="0" applyNumberFormat="1" applyFont="1" applyBorder="1" applyAlignment="1">
      <alignment vertical="center" wrapText="1"/>
    </xf>
    <xf numFmtId="3" fontId="104" fillId="0" borderId="101" xfId="0" applyNumberFormat="1" applyFont="1" applyFill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0" fontId="2" fillId="0" borderId="102" xfId="0" applyFont="1" applyBorder="1" applyAlignment="1">
      <alignment wrapText="1"/>
    </xf>
    <xf numFmtId="0" fontId="84" fillId="0" borderId="90" xfId="0" applyFont="1" applyBorder="1" applyAlignment="1"/>
    <xf numFmtId="0" fontId="2" fillId="0" borderId="90" xfId="0" applyFont="1" applyBorder="1" applyAlignment="1"/>
    <xf numFmtId="0" fontId="2" fillId="0" borderId="90" xfId="0" applyFont="1" applyBorder="1" applyAlignment="1">
      <alignment wrapText="1"/>
    </xf>
    <xf numFmtId="10" fontId="84" fillId="0" borderId="90" xfId="20962" applyNumberFormat="1" applyFont="1" applyBorder="1" applyAlignment="1"/>
    <xf numFmtId="196" fontId="84" fillId="0" borderId="101" xfId="0" applyNumberFormat="1" applyFont="1" applyFill="1" applyBorder="1" applyAlignment="1">
      <alignment horizontal="center" vertical="center"/>
    </xf>
    <xf numFmtId="196" fontId="87" fillId="0" borderId="101" xfId="0" applyNumberFormat="1" applyFont="1" applyFill="1" applyBorder="1" applyAlignment="1">
      <alignment horizontal="center" vertical="center"/>
    </xf>
    <xf numFmtId="196" fontId="84" fillId="0" borderId="87" xfId="0" applyNumberFormat="1" applyFont="1" applyBorder="1" applyAlignment="1"/>
    <xf numFmtId="196" fontId="84" fillId="0" borderId="87" xfId="0" applyNumberFormat="1" applyFont="1" applyBorder="1" applyAlignment="1">
      <alignment wrapText="1"/>
    </xf>
    <xf numFmtId="196" fontId="2" fillId="36" borderId="87" xfId="2" applyNumberFormat="1" applyFont="1" applyFill="1" applyBorder="1" applyAlignment="1" applyProtection="1">
      <alignment vertical="top"/>
    </xf>
    <xf numFmtId="196" fontId="2" fillId="3" borderId="87" xfId="2" applyNumberFormat="1" applyFont="1" applyFill="1" applyBorder="1" applyAlignment="1" applyProtection="1">
      <alignment vertical="top"/>
      <protection locked="0"/>
    </xf>
    <xf numFmtId="196" fontId="2" fillId="36" borderId="87" xfId="2" applyNumberFormat="1" applyFont="1" applyFill="1" applyBorder="1" applyAlignment="1" applyProtection="1">
      <alignment vertical="top" wrapText="1"/>
    </xf>
    <xf numFmtId="196" fontId="2" fillId="3" borderId="87" xfId="2" applyNumberFormat="1" applyFont="1" applyFill="1" applyBorder="1" applyAlignment="1" applyProtection="1">
      <alignment vertical="top" wrapText="1"/>
      <protection locked="0"/>
    </xf>
    <xf numFmtId="196" fontId="2" fillId="36" borderId="87" xfId="2" applyNumberFormat="1" applyFont="1" applyFill="1" applyBorder="1" applyAlignment="1" applyProtection="1">
      <alignment vertical="top" wrapText="1"/>
      <protection locked="0"/>
    </xf>
    <xf numFmtId="167" fontId="3" fillId="0" borderId="87" xfId="7" applyNumberFormat="1" applyFont="1" applyFill="1" applyBorder="1" applyAlignment="1">
      <alignment horizontal="right" vertical="center" wrapText="1"/>
    </xf>
    <xf numFmtId="167" fontId="4" fillId="36" borderId="87" xfId="7" applyNumberFormat="1" applyFont="1" applyFill="1" applyBorder="1" applyAlignment="1">
      <alignment horizontal="left" vertical="center" wrapText="1"/>
    </xf>
    <xf numFmtId="167" fontId="4" fillId="36" borderId="87" xfId="7" applyNumberFormat="1" applyFont="1" applyFill="1" applyBorder="1" applyAlignment="1">
      <alignment horizontal="center" vertical="center" wrapText="1"/>
    </xf>
    <xf numFmtId="196" fontId="86" fillId="36" borderId="13" xfId="0" applyNumberFormat="1" applyFont="1" applyFill="1" applyBorder="1" applyAlignment="1">
      <alignment vertical="center"/>
    </xf>
    <xf numFmtId="196" fontId="84" fillId="0" borderId="104" xfId="0" applyNumberFormat="1" applyFont="1" applyBorder="1" applyAlignment="1">
      <alignment vertical="center"/>
    </xf>
    <xf numFmtId="196" fontId="87" fillId="0" borderId="104" xfId="0" applyNumberFormat="1" applyFont="1" applyBorder="1" applyAlignment="1">
      <alignment vertical="center"/>
    </xf>
    <xf numFmtId="0" fontId="84" fillId="0" borderId="105" xfId="0" applyFont="1" applyBorder="1" applyAlignment="1">
      <alignment wrapText="1"/>
    </xf>
    <xf numFmtId="196" fontId="116" fillId="0" borderId="13" xfId="0" applyNumberFormat="1" applyFont="1" applyBorder="1" applyAlignment="1">
      <alignment horizontal="right" vertical="center"/>
    </xf>
    <xf numFmtId="0" fontId="84" fillId="0" borderId="92" xfId="0" applyFont="1" applyBorder="1" applyAlignment="1">
      <alignment horizontal="center"/>
    </xf>
    <xf numFmtId="196" fontId="84" fillId="0" borderId="101" xfId="0" applyNumberFormat="1" applyFont="1" applyBorder="1" applyAlignment="1"/>
    <xf numFmtId="170" fontId="84" fillId="0" borderId="101" xfId="0" applyNumberFormat="1" applyFont="1" applyBorder="1" applyAlignment="1"/>
    <xf numFmtId="196" fontId="84" fillId="0" borderId="90" xfId="0" applyNumberFormat="1" applyFont="1" applyBorder="1" applyAlignment="1"/>
    <xf numFmtId="196" fontId="3" fillId="0" borderId="101" xfId="0" applyNumberFormat="1" applyFont="1" applyBorder="1"/>
    <xf numFmtId="196" fontId="3" fillId="0" borderId="101" xfId="0" applyNumberFormat="1" applyFont="1" applyFill="1" applyBorder="1"/>
    <xf numFmtId="196" fontId="3" fillId="0" borderId="102" xfId="0" applyNumberFormat="1" applyFont="1" applyBorder="1"/>
    <xf numFmtId="196" fontId="3" fillId="0" borderId="102" xfId="0" applyNumberFormat="1" applyFont="1" applyFill="1" applyBorder="1"/>
    <xf numFmtId="9" fontId="3" fillId="0" borderId="87" xfId="20962" applyFont="1" applyBorder="1"/>
    <xf numFmtId="167" fontId="3" fillId="0" borderId="101" xfId="0" applyNumberFormat="1" applyFont="1" applyFill="1" applyBorder="1" applyAlignment="1">
      <alignment vertical="center"/>
    </xf>
    <xf numFmtId="167" fontId="3" fillId="0" borderId="102" xfId="0" applyNumberFormat="1" applyFont="1" applyFill="1" applyBorder="1" applyAlignment="1">
      <alignment vertical="center"/>
    </xf>
    <xf numFmtId="167" fontId="3" fillId="0" borderId="87" xfId="0" applyNumberFormat="1" applyFont="1" applyFill="1" applyBorder="1" applyAlignment="1">
      <alignment vertical="center"/>
    </xf>
    <xf numFmtId="167" fontId="3" fillId="3" borderId="103" xfId="0" applyNumberFormat="1" applyFont="1" applyFill="1" applyBorder="1" applyAlignment="1">
      <alignment vertical="center"/>
    </xf>
    <xf numFmtId="0" fontId="3" fillId="3" borderId="103" xfId="0" applyFont="1" applyFill="1" applyBorder="1" applyAlignment="1">
      <alignment vertical="center"/>
    </xf>
    <xf numFmtId="167" fontId="3" fillId="0" borderId="24" xfId="0" applyNumberFormat="1" applyFont="1" applyFill="1" applyBorder="1" applyAlignment="1">
      <alignment vertical="center"/>
    </xf>
    <xf numFmtId="167" fontId="3" fillId="0" borderId="26" xfId="0" applyNumberFormat="1" applyFont="1" applyFill="1" applyBorder="1" applyAlignment="1">
      <alignment vertical="center"/>
    </xf>
    <xf numFmtId="167" fontId="3" fillId="0" borderId="25" xfId="0" applyNumberFormat="1" applyFont="1" applyFill="1" applyBorder="1" applyAlignment="1">
      <alignment vertical="center"/>
    </xf>
    <xf numFmtId="10" fontId="3" fillId="3" borderId="97" xfId="20962" applyNumberFormat="1" applyFont="1" applyFill="1" applyBorder="1" applyAlignment="1">
      <alignment vertical="center"/>
    </xf>
    <xf numFmtId="10" fontId="3" fillId="3" borderId="96" xfId="20962" applyNumberFormat="1" applyFont="1" applyFill="1" applyBorder="1" applyAlignment="1">
      <alignment vertical="center"/>
    </xf>
    <xf numFmtId="167" fontId="3" fillId="0" borderId="91" xfId="0" applyNumberFormat="1" applyFont="1" applyFill="1" applyBorder="1" applyAlignment="1">
      <alignment vertical="center"/>
    </xf>
    <xf numFmtId="167" fontId="3" fillId="0" borderId="69" xfId="0" applyNumberFormat="1" applyFont="1" applyFill="1" applyBorder="1" applyAlignment="1">
      <alignment vertical="center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84" fillId="0" borderId="0" xfId="0" applyNumberFormat="1" applyFon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167" fontId="9" fillId="37" borderId="0" xfId="20" applyNumberFormat="1" applyBorder="1"/>
    <xf numFmtId="167" fontId="3" fillId="3" borderId="89" xfId="0" applyNumberFormat="1" applyFont="1" applyFill="1" applyBorder="1" applyAlignment="1">
      <alignment vertical="center"/>
    </xf>
    <xf numFmtId="196" fontId="94" fillId="36" borderId="101" xfId="5" applyNumberFormat="1" applyFont="1" applyFill="1" applyBorder="1" applyProtection="1">
      <protection locked="0"/>
    </xf>
    <xf numFmtId="0" fontId="94" fillId="3" borderId="101" xfId="5" applyFont="1" applyFill="1" applyBorder="1" applyProtection="1">
      <protection locked="0"/>
    </xf>
    <xf numFmtId="196" fontId="94" fillId="36" borderId="101" xfId="1" applyNumberFormat="1" applyFont="1" applyFill="1" applyBorder="1" applyProtection="1">
      <protection locked="0"/>
    </xf>
    <xf numFmtId="3" fontId="94" fillId="36" borderId="87" xfId="5" applyNumberFormat="1" applyFont="1" applyFill="1" applyBorder="1" applyProtection="1">
      <protection locked="0"/>
    </xf>
    <xf numFmtId="196" fontId="94" fillId="3" borderId="101" xfId="5" applyNumberFormat="1" applyFont="1" applyFill="1" applyBorder="1" applyProtection="1">
      <protection locked="0"/>
    </xf>
    <xf numFmtId="168" fontId="94" fillId="3" borderId="101" xfId="8" applyNumberFormat="1" applyFont="1" applyFill="1" applyBorder="1" applyAlignment="1" applyProtection="1">
      <alignment horizontal="right" wrapText="1"/>
      <protection locked="0"/>
    </xf>
    <xf numFmtId="168" fontId="94" fillId="4" borderId="101" xfId="8" applyNumberFormat="1" applyFont="1" applyFill="1" applyBorder="1" applyAlignment="1" applyProtection="1">
      <alignment horizontal="right" wrapText="1"/>
      <protection locked="0"/>
    </xf>
    <xf numFmtId="196" fontId="94" fillId="0" borderId="101" xfId="1" applyNumberFormat="1" applyFont="1" applyFill="1" applyBorder="1" applyProtection="1">
      <protection locked="0"/>
    </xf>
    <xf numFmtId="196" fontId="117" fillId="36" borderId="24" xfId="16" applyNumberFormat="1" applyFont="1" applyFill="1" applyBorder="1" applyAlignment="1" applyProtection="1">
      <protection locked="0"/>
    </xf>
    <xf numFmtId="3" fontId="117" fillId="36" borderId="24" xfId="16" applyNumberFormat="1" applyFont="1" applyFill="1" applyBorder="1" applyAlignment="1" applyProtection="1">
      <protection locked="0"/>
    </xf>
    <xf numFmtId="196" fontId="117" fillId="36" borderId="24" xfId="1" applyNumberFormat="1" applyFont="1" applyFill="1" applyBorder="1" applyAlignment="1" applyProtection="1">
      <protection locked="0"/>
    </xf>
    <xf numFmtId="196" fontId="94" fillId="3" borderId="24" xfId="5" applyNumberFormat="1" applyFont="1" applyFill="1" applyBorder="1" applyProtection="1">
      <protection locked="0"/>
    </xf>
    <xf numFmtId="167" fontId="117" fillId="36" borderId="25" xfId="1" applyNumberFormat="1" applyFont="1" applyFill="1" applyBorder="1" applyAlignment="1" applyProtection="1">
      <protection locked="0"/>
    </xf>
    <xf numFmtId="167" fontId="3" fillId="0" borderId="0" xfId="0" applyNumberFormat="1" applyFont="1"/>
    <xf numFmtId="167" fontId="3" fillId="3" borderId="102" xfId="7" applyNumberFormat="1" applyFont="1" applyFill="1" applyBorder="1" applyAlignment="1">
      <alignment vertical="center"/>
    </xf>
    <xf numFmtId="167" fontId="3" fillId="3" borderId="101" xfId="7" applyNumberFormat="1" applyFont="1" applyFill="1" applyBorder="1" applyAlignment="1">
      <alignment vertical="center"/>
    </xf>
    <xf numFmtId="167" fontId="106" fillId="0" borderId="101" xfId="948" applyNumberFormat="1" applyFont="1" applyFill="1" applyBorder="1" applyAlignment="1" applyProtection="1">
      <alignment horizontal="right" vertical="center"/>
      <protection locked="0"/>
    </xf>
    <xf numFmtId="167" fontId="106" fillId="78" borderId="101" xfId="948" applyNumberFormat="1" applyFont="1" applyFill="1" applyBorder="1" applyAlignment="1" applyProtection="1">
      <alignment horizontal="right" vertical="center"/>
    </xf>
    <xf numFmtId="167" fontId="45" fillId="77" borderId="100" xfId="948" applyNumberFormat="1" applyFont="1" applyFill="1" applyBorder="1" applyAlignment="1" applyProtection="1">
      <alignment horizontal="right" vertical="center"/>
      <protection locked="0"/>
    </xf>
    <xf numFmtId="167" fontId="105" fillId="77" borderId="100" xfId="948" applyNumberFormat="1" applyFont="1" applyFill="1" applyBorder="1" applyAlignment="1" applyProtection="1">
      <alignment horizontal="right" vertical="center"/>
      <protection locked="0"/>
    </xf>
    <xf numFmtId="167" fontId="106" fillId="3" borderId="101" xfId="948" applyNumberFormat="1" applyFont="1" applyFill="1" applyBorder="1" applyAlignment="1" applyProtection="1">
      <alignment horizontal="right" vertical="center"/>
      <protection locked="0"/>
    </xf>
    <xf numFmtId="10" fontId="100" fillId="0" borderId="24" xfId="20962" applyNumberFormat="1" applyFont="1" applyFill="1" applyBorder="1" applyAlignment="1">
      <alignment horizontal="left" vertical="center" wrapText="1"/>
    </xf>
    <xf numFmtId="196" fontId="3" fillId="36" borderId="55" xfId="0" applyNumberFormat="1" applyFont="1" applyFill="1" applyBorder="1" applyAlignment="1"/>
    <xf numFmtId="10" fontId="106" fillId="78" borderId="101" xfId="20962" applyNumberFormat="1" applyFont="1" applyFill="1" applyBorder="1" applyAlignment="1" applyProtection="1">
      <alignment horizontal="right" vertical="center"/>
    </xf>
    <xf numFmtId="167" fontId="3" fillId="0" borderId="25" xfId="7" applyNumberFormat="1" applyFont="1" applyFill="1" applyBorder="1" applyAlignment="1">
      <alignment horizontal="right" vertical="center" wrapText="1"/>
    </xf>
    <xf numFmtId="0" fontId="93" fillId="0" borderId="71" xfId="0" applyFont="1" applyBorder="1" applyAlignment="1">
      <alignment horizontal="left" wrapText="1"/>
    </xf>
    <xf numFmtId="0" fontId="93" fillId="0" borderId="70" xfId="0" applyFont="1" applyBorder="1" applyAlignment="1">
      <alignment horizontal="left" wrapText="1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2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1" xfId="0" applyFont="1" applyBorder="1" applyAlignment="1">
      <alignment wrapText="1"/>
    </xf>
    <xf numFmtId="0" fontId="84" fillId="0" borderId="87" xfId="0" applyFont="1" applyBorder="1" applyAlignment="1"/>
    <xf numFmtId="0" fontId="45" fillId="0" borderId="101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76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167" fontId="45" fillId="3" borderId="75" xfId="1" applyNumberFormat="1" applyFont="1" applyFill="1" applyBorder="1" applyAlignment="1" applyProtection="1">
      <alignment horizontal="center"/>
      <protection locked="0"/>
    </xf>
    <xf numFmtId="167" fontId="45" fillId="3" borderId="29" xfId="1" applyNumberFormat="1" applyFont="1" applyFill="1" applyBorder="1" applyAlignment="1" applyProtection="1">
      <alignment horizontal="center"/>
      <protection locked="0"/>
    </xf>
    <xf numFmtId="167" fontId="45" fillId="3" borderId="30" xfId="1" applyNumberFormat="1" applyFont="1" applyFill="1" applyBorder="1" applyAlignment="1" applyProtection="1">
      <alignment horizontal="center"/>
      <protection locked="0"/>
    </xf>
    <xf numFmtId="167" fontId="45" fillId="0" borderId="18" xfId="1" applyNumberFormat="1" applyFont="1" applyFill="1" applyBorder="1" applyAlignment="1" applyProtection="1">
      <alignment horizontal="center"/>
      <protection locked="0"/>
    </xf>
    <xf numFmtId="167" fontId="45" fillId="0" borderId="19" xfId="1" applyNumberFormat="1" applyFont="1" applyFill="1" applyBorder="1" applyAlignment="1" applyProtection="1">
      <alignment horizontal="center"/>
      <protection locked="0"/>
    </xf>
    <xf numFmtId="167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4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167" fontId="45" fillId="0" borderId="78" xfId="1" applyNumberFormat="1" applyFont="1" applyFill="1" applyBorder="1" applyAlignment="1" applyProtection="1">
      <alignment horizontal="center" vertical="center" wrapText="1"/>
      <protection locked="0"/>
    </xf>
    <xf numFmtId="167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7" xfId="13" applyFont="1" applyFill="1" applyBorder="1" applyAlignment="1" applyProtection="1">
      <alignment horizontal="center" vertical="center" wrapText="1"/>
      <protection locked="0"/>
    </xf>
    <xf numFmtId="0" fontId="98" fillId="3" borderId="69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86" fillId="0" borderId="80" xfId="0" applyFont="1" applyBorder="1" applyAlignment="1">
      <alignment horizontal="center"/>
    </xf>
    <xf numFmtId="0" fontId="86" fillId="0" borderId="8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7" xfId="0" applyFont="1" applyFill="1" applyBorder="1" applyAlignment="1">
      <alignment horizontal="left" vertical="center"/>
    </xf>
    <xf numFmtId="0" fontId="99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zoomScale="70" zoomScaleNormal="70" workbookViewId="0">
      <selection activeCell="C3" sqref="C3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4" width="12.42578125" style="5" bestFit="1" customWidth="1"/>
    <col min="5" max="5" width="15.5703125" style="5" customWidth="1"/>
    <col min="6" max="6" width="9.140625" style="5"/>
    <col min="7" max="7" width="25" style="5" customWidth="1"/>
    <col min="8" max="16384" width="9.140625" style="5"/>
  </cols>
  <sheetData>
    <row r="1" spans="1:4" ht="15">
      <c r="A1" s="167"/>
      <c r="B1" s="200" t="s">
        <v>355</v>
      </c>
      <c r="C1" s="167"/>
    </row>
    <row r="2" spans="1:4" ht="15">
      <c r="A2" s="201">
        <v>1</v>
      </c>
      <c r="B2" s="346" t="s">
        <v>356</v>
      </c>
      <c r="C2" s="404" t="s">
        <v>491</v>
      </c>
      <c r="D2" s="405">
        <v>44012</v>
      </c>
    </row>
    <row r="3" spans="1:4" ht="15">
      <c r="A3" s="201">
        <v>2</v>
      </c>
      <c r="B3" s="347" t="s">
        <v>352</v>
      </c>
      <c r="C3" s="404" t="s">
        <v>526</v>
      </c>
      <c r="D3" s="406"/>
    </row>
    <row r="4" spans="1:4" ht="15">
      <c r="A4" s="201">
        <v>3</v>
      </c>
      <c r="B4" s="348" t="s">
        <v>357</v>
      </c>
      <c r="C4" s="404" t="s">
        <v>492</v>
      </c>
      <c r="D4" s="407"/>
    </row>
    <row r="5" spans="1:4" ht="15">
      <c r="A5" s="202">
        <v>4</v>
      </c>
      <c r="B5" s="349" t="s">
        <v>353</v>
      </c>
      <c r="C5" s="404" t="s">
        <v>493</v>
      </c>
      <c r="D5" s="407"/>
    </row>
    <row r="6" spans="1:4" s="203" customFormat="1" ht="45.75" customHeight="1">
      <c r="A6" s="530" t="s">
        <v>432</v>
      </c>
      <c r="B6" s="531"/>
      <c r="C6" s="531"/>
    </row>
    <row r="7" spans="1:4" ht="15">
      <c r="A7" s="204" t="s">
        <v>34</v>
      </c>
      <c r="B7" s="200" t="s">
        <v>354</v>
      </c>
    </row>
    <row r="8" spans="1:4">
      <c r="A8" s="167">
        <v>1</v>
      </c>
      <c r="B8" s="249" t="s">
        <v>25</v>
      </c>
    </row>
    <row r="9" spans="1:4">
      <c r="A9" s="167">
        <v>2</v>
      </c>
      <c r="B9" s="250" t="s">
        <v>26</v>
      </c>
    </row>
    <row r="10" spans="1:4">
      <c r="A10" s="167">
        <v>3</v>
      </c>
      <c r="B10" s="250" t="s">
        <v>27</v>
      </c>
    </row>
    <row r="11" spans="1:4">
      <c r="A11" s="167">
        <v>4</v>
      </c>
      <c r="B11" s="250" t="s">
        <v>28</v>
      </c>
      <c r="C11" s="88"/>
    </row>
    <row r="12" spans="1:4">
      <c r="A12" s="167">
        <v>5</v>
      </c>
      <c r="B12" s="250" t="s">
        <v>29</v>
      </c>
    </row>
    <row r="13" spans="1:4">
      <c r="A13" s="167">
        <v>6</v>
      </c>
      <c r="B13" s="251" t="s">
        <v>364</v>
      </c>
    </row>
    <row r="14" spans="1:4">
      <c r="A14" s="167">
        <v>7</v>
      </c>
      <c r="B14" s="250" t="s">
        <v>358</v>
      </c>
    </row>
    <row r="15" spans="1:4">
      <c r="A15" s="167">
        <v>8</v>
      </c>
      <c r="B15" s="250" t="s">
        <v>359</v>
      </c>
    </row>
    <row r="16" spans="1:4">
      <c r="A16" s="167">
        <v>9</v>
      </c>
      <c r="B16" s="250" t="s">
        <v>30</v>
      </c>
    </row>
    <row r="17" spans="1:2">
      <c r="A17" s="345" t="s">
        <v>431</v>
      </c>
      <c r="B17" s="344" t="s">
        <v>417</v>
      </c>
    </row>
    <row r="18" spans="1:2">
      <c r="A18" s="167">
        <v>10</v>
      </c>
      <c r="B18" s="250" t="s">
        <v>31</v>
      </c>
    </row>
    <row r="19" spans="1:2">
      <c r="A19" s="167">
        <v>11</v>
      </c>
      <c r="B19" s="251" t="s">
        <v>360</v>
      </c>
    </row>
    <row r="20" spans="1:2">
      <c r="A20" s="167">
        <v>12</v>
      </c>
      <c r="B20" s="251" t="s">
        <v>32</v>
      </c>
    </row>
    <row r="21" spans="1:2">
      <c r="A21" s="398">
        <v>13</v>
      </c>
      <c r="B21" s="399" t="s">
        <v>361</v>
      </c>
    </row>
    <row r="22" spans="1:2">
      <c r="A22" s="398">
        <v>14</v>
      </c>
      <c r="B22" s="400" t="s">
        <v>388</v>
      </c>
    </row>
    <row r="23" spans="1:2">
      <c r="A23" s="401">
        <v>15</v>
      </c>
      <c r="B23" s="402" t="s">
        <v>33</v>
      </c>
    </row>
    <row r="24" spans="1:2">
      <c r="A24" s="401">
        <v>15.1</v>
      </c>
      <c r="B24" s="403" t="s">
        <v>445</v>
      </c>
    </row>
    <row r="25" spans="1:2">
      <c r="A25" s="91"/>
      <c r="B25" s="17"/>
    </row>
    <row r="26" spans="1:2">
      <c r="A26" s="91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zoomScale="80" zoomScaleNormal="80" workbookViewId="0">
      <pane xSplit="1" ySplit="5" topLeftCell="B35" activePane="bottomRight" state="frozen"/>
      <selection activeCell="B3" sqref="B3"/>
      <selection pane="topRight" activeCell="B3" sqref="B3"/>
      <selection pane="bottomLeft" activeCell="B3" sqref="B3"/>
      <selection pane="bottomRight" activeCell="C1" sqref="C1:C1048576"/>
    </sheetView>
  </sheetViews>
  <sheetFormatPr defaultColWidth="9.140625" defaultRowHeight="12.75"/>
  <cols>
    <col min="1" max="1" width="9.5703125" style="91" bestFit="1" customWidth="1"/>
    <col min="2" max="2" width="132.42578125" style="4" customWidth="1"/>
    <col min="3" max="3" width="18.42578125" style="4" customWidth="1"/>
    <col min="4" max="4" width="9.140625" style="4"/>
    <col min="5" max="5" width="15.5703125" style="4" customWidth="1"/>
    <col min="6" max="16384" width="9.140625" style="4"/>
  </cols>
  <sheetData>
    <row r="1" spans="1:3">
      <c r="A1" s="2" t="s">
        <v>35</v>
      </c>
      <c r="B1" s="3" t="str">
        <f>'Info '!C2</f>
        <v>JSC "VTB Bank (Georgia)"</v>
      </c>
    </row>
    <row r="2" spans="1:3" s="78" customFormat="1" ht="15.75" customHeight="1">
      <c r="A2" s="78" t="s">
        <v>36</v>
      </c>
      <c r="B2" s="500">
        <v>44012</v>
      </c>
    </row>
    <row r="3" spans="1:3" s="78" customFormat="1" ht="15.75" customHeight="1"/>
    <row r="4" spans="1:3" ht="13.5" thickBot="1">
      <c r="A4" s="91" t="s">
        <v>256</v>
      </c>
      <c r="B4" s="150" t="s">
        <v>255</v>
      </c>
    </row>
    <row r="5" spans="1:3">
      <c r="A5" s="92" t="s">
        <v>11</v>
      </c>
      <c r="B5" s="93"/>
      <c r="C5" s="94" t="s">
        <v>78</v>
      </c>
    </row>
    <row r="6" spans="1:3">
      <c r="A6" s="95">
        <v>1</v>
      </c>
      <c r="B6" s="96" t="s">
        <v>254</v>
      </c>
      <c r="C6" s="462">
        <f>SUM(C7:C11)</f>
        <v>194763686</v>
      </c>
    </row>
    <row r="7" spans="1:3">
      <c r="A7" s="95">
        <v>2</v>
      </c>
      <c r="B7" s="97" t="s">
        <v>253</v>
      </c>
      <c r="C7" s="463">
        <v>209008277</v>
      </c>
    </row>
    <row r="8" spans="1:3">
      <c r="A8" s="95">
        <v>3</v>
      </c>
      <c r="B8" s="98" t="s">
        <v>252</v>
      </c>
      <c r="C8" s="463"/>
    </row>
    <row r="9" spans="1:3">
      <c r="A9" s="95">
        <v>4</v>
      </c>
      <c r="B9" s="98" t="s">
        <v>251</v>
      </c>
      <c r="C9" s="463">
        <v>9597053</v>
      </c>
    </row>
    <row r="10" spans="1:3">
      <c r="A10" s="95">
        <v>5</v>
      </c>
      <c r="B10" s="98" t="s">
        <v>250</v>
      </c>
      <c r="C10" s="463"/>
    </row>
    <row r="11" spans="1:3">
      <c r="A11" s="95">
        <v>6</v>
      </c>
      <c r="B11" s="99" t="s">
        <v>249</v>
      </c>
      <c r="C11" s="463">
        <v>-23841644</v>
      </c>
    </row>
    <row r="12" spans="1:3" s="67" customFormat="1">
      <c r="A12" s="95">
        <v>7</v>
      </c>
      <c r="B12" s="96" t="s">
        <v>248</v>
      </c>
      <c r="C12" s="464">
        <f>SUM(C13:C27)</f>
        <v>20384253.870000001</v>
      </c>
    </row>
    <row r="13" spans="1:3" s="67" customFormat="1">
      <c r="A13" s="95">
        <v>8</v>
      </c>
      <c r="B13" s="100" t="s">
        <v>247</v>
      </c>
      <c r="C13" s="465">
        <v>9597053</v>
      </c>
    </row>
    <row r="14" spans="1:3" s="67" customFormat="1" ht="25.5">
      <c r="A14" s="95">
        <v>9</v>
      </c>
      <c r="B14" s="101" t="s">
        <v>246</v>
      </c>
      <c r="C14" s="465"/>
    </row>
    <row r="15" spans="1:3" s="67" customFormat="1">
      <c r="A15" s="95">
        <v>10</v>
      </c>
      <c r="B15" s="102" t="s">
        <v>245</v>
      </c>
      <c r="C15" s="465">
        <v>10787200.870000001</v>
      </c>
    </row>
    <row r="16" spans="1:3" s="67" customFormat="1">
      <c r="A16" s="95">
        <v>11</v>
      </c>
      <c r="B16" s="103" t="s">
        <v>244</v>
      </c>
      <c r="C16" s="465"/>
    </row>
    <row r="17" spans="1:3" s="67" customFormat="1">
      <c r="A17" s="95">
        <v>12</v>
      </c>
      <c r="B17" s="102" t="s">
        <v>243</v>
      </c>
      <c r="C17" s="465"/>
    </row>
    <row r="18" spans="1:3" s="67" customFormat="1">
      <c r="A18" s="95">
        <v>13</v>
      </c>
      <c r="B18" s="102" t="s">
        <v>242</v>
      </c>
      <c r="C18" s="465"/>
    </row>
    <row r="19" spans="1:3" s="67" customFormat="1">
      <c r="A19" s="95">
        <v>14</v>
      </c>
      <c r="B19" s="102" t="s">
        <v>241</v>
      </c>
      <c r="C19" s="465"/>
    </row>
    <row r="20" spans="1:3" s="67" customFormat="1">
      <c r="A20" s="95">
        <v>15</v>
      </c>
      <c r="B20" s="102" t="s">
        <v>240</v>
      </c>
      <c r="C20" s="465"/>
    </row>
    <row r="21" spans="1:3" s="67" customFormat="1" ht="25.5">
      <c r="A21" s="95">
        <v>16</v>
      </c>
      <c r="B21" s="101" t="s">
        <v>239</v>
      </c>
      <c r="C21" s="465"/>
    </row>
    <row r="22" spans="1:3" s="67" customFormat="1">
      <c r="A22" s="95">
        <v>17</v>
      </c>
      <c r="B22" s="104" t="s">
        <v>238</v>
      </c>
      <c r="C22" s="465"/>
    </row>
    <row r="23" spans="1:3" s="67" customFormat="1">
      <c r="A23" s="95">
        <v>18</v>
      </c>
      <c r="B23" s="101" t="s">
        <v>237</v>
      </c>
      <c r="C23" s="465"/>
    </row>
    <row r="24" spans="1:3" s="67" customFormat="1" ht="25.5">
      <c r="A24" s="95">
        <v>19</v>
      </c>
      <c r="B24" s="101" t="s">
        <v>214</v>
      </c>
      <c r="C24" s="465"/>
    </row>
    <row r="25" spans="1:3" s="67" customFormat="1">
      <c r="A25" s="95">
        <v>20</v>
      </c>
      <c r="B25" s="105" t="s">
        <v>236</v>
      </c>
      <c r="C25" s="465"/>
    </row>
    <row r="26" spans="1:3" s="67" customFormat="1">
      <c r="A26" s="95">
        <v>21</v>
      </c>
      <c r="B26" s="105" t="s">
        <v>235</v>
      </c>
      <c r="C26" s="465"/>
    </row>
    <row r="27" spans="1:3" s="67" customFormat="1">
      <c r="A27" s="95">
        <v>22</v>
      </c>
      <c r="B27" s="105" t="s">
        <v>234</v>
      </c>
      <c r="C27" s="465"/>
    </row>
    <row r="28" spans="1:3" s="67" customFormat="1">
      <c r="A28" s="95">
        <v>23</v>
      </c>
      <c r="B28" s="106" t="s">
        <v>233</v>
      </c>
      <c r="C28" s="464">
        <f>C6-C12</f>
        <v>174379432.13</v>
      </c>
    </row>
    <row r="29" spans="1:3" s="67" customFormat="1">
      <c r="A29" s="107"/>
      <c r="B29" s="108"/>
      <c r="C29" s="465"/>
    </row>
    <row r="30" spans="1:3" s="67" customFormat="1">
      <c r="A30" s="107">
        <v>24</v>
      </c>
      <c r="B30" s="106" t="s">
        <v>232</v>
      </c>
      <c r="C30" s="464">
        <f>C31+C34</f>
        <v>13111500</v>
      </c>
    </row>
    <row r="31" spans="1:3" s="67" customFormat="1">
      <c r="A31" s="107">
        <v>25</v>
      </c>
      <c r="B31" s="98" t="s">
        <v>231</v>
      </c>
      <c r="C31" s="466">
        <f>C32+C33</f>
        <v>13111500</v>
      </c>
    </row>
    <row r="32" spans="1:3" s="67" customFormat="1">
      <c r="A32" s="107">
        <v>26</v>
      </c>
      <c r="B32" s="109" t="s">
        <v>313</v>
      </c>
      <c r="C32" s="465"/>
    </row>
    <row r="33" spans="1:3" s="67" customFormat="1">
      <c r="A33" s="107">
        <v>27</v>
      </c>
      <c r="B33" s="109" t="s">
        <v>230</v>
      </c>
      <c r="C33" s="465">
        <v>13111500</v>
      </c>
    </row>
    <row r="34" spans="1:3" s="67" customFormat="1">
      <c r="A34" s="107">
        <v>28</v>
      </c>
      <c r="B34" s="98" t="s">
        <v>229</v>
      </c>
      <c r="C34" s="465"/>
    </row>
    <row r="35" spans="1:3" s="67" customFormat="1">
      <c r="A35" s="107">
        <v>29</v>
      </c>
      <c r="B35" s="106" t="s">
        <v>228</v>
      </c>
      <c r="C35" s="464">
        <f>SUM(C36:C40)</f>
        <v>0</v>
      </c>
    </row>
    <row r="36" spans="1:3" s="67" customFormat="1">
      <c r="A36" s="107">
        <v>30</v>
      </c>
      <c r="B36" s="101" t="s">
        <v>227</v>
      </c>
      <c r="C36" s="465"/>
    </row>
    <row r="37" spans="1:3" s="67" customFormat="1">
      <c r="A37" s="107">
        <v>31</v>
      </c>
      <c r="B37" s="102" t="s">
        <v>226</v>
      </c>
      <c r="C37" s="465"/>
    </row>
    <row r="38" spans="1:3" s="67" customFormat="1" ht="25.5">
      <c r="A38" s="107">
        <v>32</v>
      </c>
      <c r="B38" s="101" t="s">
        <v>225</v>
      </c>
      <c r="C38" s="465"/>
    </row>
    <row r="39" spans="1:3" s="67" customFormat="1" ht="25.5">
      <c r="A39" s="107">
        <v>33</v>
      </c>
      <c r="B39" s="101" t="s">
        <v>214</v>
      </c>
      <c r="C39" s="465"/>
    </row>
    <row r="40" spans="1:3" s="67" customFormat="1">
      <c r="A40" s="107">
        <v>34</v>
      </c>
      <c r="B40" s="105" t="s">
        <v>224</v>
      </c>
      <c r="C40" s="465"/>
    </row>
    <row r="41" spans="1:3" s="67" customFormat="1">
      <c r="A41" s="107">
        <v>35</v>
      </c>
      <c r="B41" s="106" t="s">
        <v>223</v>
      </c>
      <c r="C41" s="464">
        <f>C30-C35</f>
        <v>13111500</v>
      </c>
    </row>
    <row r="42" spans="1:3" s="67" customFormat="1">
      <c r="A42" s="107"/>
      <c r="B42" s="108"/>
      <c r="C42" s="465"/>
    </row>
    <row r="43" spans="1:3" s="67" customFormat="1">
      <c r="A43" s="107">
        <v>36</v>
      </c>
      <c r="B43" s="110" t="s">
        <v>222</v>
      </c>
      <c r="C43" s="464">
        <f>SUM(C44:C46)</f>
        <v>77447137.140083432</v>
      </c>
    </row>
    <row r="44" spans="1:3" s="67" customFormat="1">
      <c r="A44" s="107">
        <v>37</v>
      </c>
      <c r="B44" s="98" t="s">
        <v>221</v>
      </c>
      <c r="C44" s="465">
        <v>59324520.170000002</v>
      </c>
    </row>
    <row r="45" spans="1:3" s="67" customFormat="1">
      <c r="A45" s="107">
        <v>38</v>
      </c>
      <c r="B45" s="98" t="s">
        <v>220</v>
      </c>
      <c r="C45" s="465"/>
    </row>
    <row r="46" spans="1:3" s="67" customFormat="1">
      <c r="A46" s="107">
        <v>39</v>
      </c>
      <c r="B46" s="98" t="s">
        <v>219</v>
      </c>
      <c r="C46" s="465">
        <v>18122616.970083423</v>
      </c>
    </row>
    <row r="47" spans="1:3" s="67" customFormat="1">
      <c r="A47" s="107">
        <v>40</v>
      </c>
      <c r="B47" s="110" t="s">
        <v>218</v>
      </c>
      <c r="C47" s="464">
        <f>SUM(C48:C51)</f>
        <v>0</v>
      </c>
    </row>
    <row r="48" spans="1:3" s="67" customFormat="1">
      <c r="A48" s="107">
        <v>41</v>
      </c>
      <c r="B48" s="101" t="s">
        <v>217</v>
      </c>
      <c r="C48" s="465"/>
    </row>
    <row r="49" spans="1:3" s="67" customFormat="1">
      <c r="A49" s="107">
        <v>42</v>
      </c>
      <c r="B49" s="102" t="s">
        <v>216</v>
      </c>
      <c r="C49" s="465"/>
    </row>
    <row r="50" spans="1:3" s="67" customFormat="1">
      <c r="A50" s="107">
        <v>43</v>
      </c>
      <c r="B50" s="101" t="s">
        <v>215</v>
      </c>
      <c r="C50" s="465"/>
    </row>
    <row r="51" spans="1:3" s="67" customFormat="1" ht="25.5">
      <c r="A51" s="107">
        <v>44</v>
      </c>
      <c r="B51" s="101" t="s">
        <v>214</v>
      </c>
      <c r="C51" s="465"/>
    </row>
    <row r="52" spans="1:3" s="67" customFormat="1" ht="13.5" thickBot="1">
      <c r="A52" s="111">
        <v>45</v>
      </c>
      <c r="B52" s="112" t="s">
        <v>213</v>
      </c>
      <c r="C52" s="113">
        <f>C43-C47</f>
        <v>77447137.140083432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23"/>
  <sheetViews>
    <sheetView topLeftCell="A14" zoomScaleNormal="100" workbookViewId="0">
      <selection activeCell="C15" sqref="C15:D17"/>
    </sheetView>
  </sheetViews>
  <sheetFormatPr defaultColWidth="9.140625" defaultRowHeight="12.75"/>
  <cols>
    <col min="1" max="1" width="9.42578125" style="264" bestFit="1" customWidth="1"/>
    <col min="2" max="2" width="59" style="264" customWidth="1"/>
    <col min="3" max="3" width="16.7109375" style="264" bestFit="1" customWidth="1"/>
    <col min="4" max="4" width="14.28515625" style="264" bestFit="1" customWidth="1"/>
    <col min="5" max="5" width="15.5703125" style="264" customWidth="1"/>
    <col min="6" max="16384" width="9.140625" style="264"/>
  </cols>
  <sheetData>
    <row r="1" spans="1:4" ht="15">
      <c r="A1" s="320" t="s">
        <v>35</v>
      </c>
      <c r="B1" s="321" t="str">
        <f>'Info '!C2</f>
        <v>JSC "VTB Bank (Georgia)"</v>
      </c>
    </row>
    <row r="2" spans="1:4" s="232" customFormat="1" ht="15.75" customHeight="1">
      <c r="A2" s="232" t="s">
        <v>36</v>
      </c>
      <c r="B2" s="501">
        <v>44012</v>
      </c>
    </row>
    <row r="3" spans="1:4" s="232" customFormat="1" ht="15.75" customHeight="1"/>
    <row r="4" spans="1:4" ht="13.5" thickBot="1">
      <c r="A4" s="284" t="s">
        <v>416</v>
      </c>
      <c r="B4" s="329" t="s">
        <v>417</v>
      </c>
    </row>
    <row r="5" spans="1:4" s="330" customFormat="1" ht="12.75" customHeight="1">
      <c r="A5" s="396"/>
      <c r="B5" s="397" t="s">
        <v>420</v>
      </c>
      <c r="C5" s="322" t="s">
        <v>418</v>
      </c>
      <c r="D5" s="323" t="s">
        <v>419</v>
      </c>
    </row>
    <row r="6" spans="1:4" s="331" customFormat="1">
      <c r="A6" s="324">
        <v>1</v>
      </c>
      <c r="B6" s="392" t="s">
        <v>421</v>
      </c>
      <c r="C6" s="392"/>
      <c r="D6" s="325"/>
    </row>
    <row r="7" spans="1:4" s="331" customFormat="1">
      <c r="A7" s="326" t="s">
        <v>407</v>
      </c>
      <c r="B7" s="393" t="s">
        <v>422</v>
      </c>
      <c r="C7" s="386">
        <v>4.4999999999999998E-2</v>
      </c>
      <c r="D7" s="467">
        <v>73719004.593932778</v>
      </c>
    </row>
    <row r="8" spans="1:4" s="331" customFormat="1">
      <c r="A8" s="326" t="s">
        <v>408</v>
      </c>
      <c r="B8" s="393" t="s">
        <v>423</v>
      </c>
      <c r="C8" s="387">
        <v>0.06</v>
      </c>
      <c r="D8" s="467">
        <v>98292006.125243708</v>
      </c>
    </row>
    <row r="9" spans="1:4" s="331" customFormat="1">
      <c r="A9" s="326" t="s">
        <v>409</v>
      </c>
      <c r="B9" s="393" t="s">
        <v>424</v>
      </c>
      <c r="C9" s="387">
        <v>0.08</v>
      </c>
      <c r="D9" s="467">
        <v>131056008.16699162</v>
      </c>
    </row>
    <row r="10" spans="1:4" s="331" customFormat="1">
      <c r="A10" s="324" t="s">
        <v>410</v>
      </c>
      <c r="B10" s="392" t="s">
        <v>425</v>
      </c>
      <c r="C10" s="388"/>
      <c r="D10" s="468"/>
    </row>
    <row r="11" spans="1:4" s="332" customFormat="1">
      <c r="A11" s="327" t="s">
        <v>411</v>
      </c>
      <c r="B11" s="385" t="s">
        <v>426</v>
      </c>
      <c r="C11" s="389">
        <v>0</v>
      </c>
      <c r="D11" s="467">
        <v>0</v>
      </c>
    </row>
    <row r="12" spans="1:4" s="332" customFormat="1">
      <c r="A12" s="327" t="s">
        <v>412</v>
      </c>
      <c r="B12" s="385" t="s">
        <v>427</v>
      </c>
      <c r="C12" s="389">
        <v>0</v>
      </c>
      <c r="D12" s="467">
        <v>0</v>
      </c>
    </row>
    <row r="13" spans="1:4" s="332" customFormat="1">
      <c r="A13" s="327" t="s">
        <v>413</v>
      </c>
      <c r="B13" s="385" t="s">
        <v>428</v>
      </c>
      <c r="C13" s="389"/>
      <c r="D13" s="467">
        <v>0</v>
      </c>
    </row>
    <row r="14" spans="1:4" s="332" customFormat="1">
      <c r="A14" s="324" t="s">
        <v>414</v>
      </c>
      <c r="B14" s="392" t="s">
        <v>490</v>
      </c>
      <c r="C14" s="390"/>
      <c r="D14" s="468"/>
    </row>
    <row r="15" spans="1:4" s="332" customFormat="1">
      <c r="A15" s="327">
        <v>3.1</v>
      </c>
      <c r="B15" s="385" t="s">
        <v>433</v>
      </c>
      <c r="C15" s="389">
        <v>1.2092707779282393E-2</v>
      </c>
      <c r="D15" s="467">
        <v>19810275.118533455</v>
      </c>
    </row>
    <row r="16" spans="1:4" s="332" customFormat="1">
      <c r="A16" s="327">
        <v>3.2</v>
      </c>
      <c r="B16" s="385" t="s">
        <v>434</v>
      </c>
      <c r="C16" s="389">
        <v>1.6144623726160268E-2</v>
      </c>
      <c r="D16" s="467">
        <v>26448124.236358333</v>
      </c>
    </row>
    <row r="17" spans="1:6" s="331" customFormat="1">
      <c r="A17" s="327">
        <v>3.3</v>
      </c>
      <c r="B17" s="385" t="s">
        <v>435</v>
      </c>
      <c r="C17" s="389">
        <v>6.3387101759214998E-2</v>
      </c>
      <c r="D17" s="467">
        <v>103840756.57297011</v>
      </c>
    </row>
    <row r="18" spans="1:6" s="330" customFormat="1" ht="12.75" customHeight="1">
      <c r="A18" s="394"/>
      <c r="B18" s="395" t="s">
        <v>489</v>
      </c>
      <c r="C18" s="391" t="s">
        <v>418</v>
      </c>
      <c r="D18" s="469" t="s">
        <v>419</v>
      </c>
    </row>
    <row r="19" spans="1:6" s="331" customFormat="1">
      <c r="A19" s="328">
        <v>4</v>
      </c>
      <c r="B19" s="385" t="s">
        <v>429</v>
      </c>
      <c r="C19" s="389">
        <f>SUM(C7+$C$11+C15)</f>
        <v>5.7092707779282395E-2</v>
      </c>
      <c r="D19" s="467">
        <f>SUM(D7,D11,D15)</f>
        <v>93529279.71246624</v>
      </c>
    </row>
    <row r="20" spans="1:6" s="331" customFormat="1">
      <c r="A20" s="328">
        <v>5</v>
      </c>
      <c r="B20" s="385" t="s">
        <v>145</v>
      </c>
      <c r="C20" s="389">
        <f>SUM(C8+$C$11+C16)</f>
        <v>7.6144623726160265E-2</v>
      </c>
      <c r="D20" s="467">
        <f>SUM(D8,D12,D16)</f>
        <v>124740130.36160204</v>
      </c>
    </row>
    <row r="21" spans="1:6" s="331" customFormat="1" ht="13.5" thickBot="1">
      <c r="A21" s="333" t="s">
        <v>415</v>
      </c>
      <c r="B21" s="334" t="s">
        <v>430</v>
      </c>
      <c r="C21" s="526">
        <f>SUM(C9+$C$11+C17)</f>
        <v>0.14338710175921499</v>
      </c>
      <c r="D21" s="529">
        <f>SUM(D9,D13,D17)</f>
        <v>234896764.73996174</v>
      </c>
    </row>
    <row r="22" spans="1:6">
      <c r="F22" s="284"/>
    </row>
    <row r="23" spans="1:6" ht="51">
      <c r="B23" s="283" t="s">
        <v>521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70" zoomScaleNormal="7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C52" sqref="C6:C5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15.5703125" style="5" customWidth="1"/>
    <col min="6" max="16384" width="9.140625" style="5"/>
  </cols>
  <sheetData>
    <row r="1" spans="1:6">
      <c r="A1" s="2" t="s">
        <v>35</v>
      </c>
      <c r="B1" s="3" t="str">
        <f>'Info '!C2</f>
        <v>JSC "VTB Bank (Georgia)"</v>
      </c>
      <c r="E1" s="4"/>
      <c r="F1" s="4"/>
    </row>
    <row r="2" spans="1:6" s="78" customFormat="1" ht="15.75" customHeight="1">
      <c r="A2" s="2" t="s">
        <v>36</v>
      </c>
      <c r="B2" s="500">
        <v>44012</v>
      </c>
    </row>
    <row r="3" spans="1:6" s="78" customFormat="1" ht="15.75" customHeight="1">
      <c r="A3" s="114"/>
    </row>
    <row r="4" spans="1:6" s="78" customFormat="1" ht="15.75" customHeight="1" thickBot="1">
      <c r="A4" s="78" t="s">
        <v>91</v>
      </c>
      <c r="B4" s="223" t="s">
        <v>297</v>
      </c>
      <c r="D4" s="39" t="s">
        <v>78</v>
      </c>
    </row>
    <row r="5" spans="1:6" ht="25.5">
      <c r="A5" s="115" t="s">
        <v>11</v>
      </c>
      <c r="B5" s="254" t="s">
        <v>351</v>
      </c>
      <c r="C5" s="116" t="s">
        <v>98</v>
      </c>
      <c r="D5" s="117" t="s">
        <v>99</v>
      </c>
    </row>
    <row r="6" spans="1:6">
      <c r="A6" s="84">
        <v>1</v>
      </c>
      <c r="B6" s="118" t="s">
        <v>40</v>
      </c>
      <c r="C6" s="119">
        <v>63685848</v>
      </c>
      <c r="D6" s="120"/>
      <c r="E6" s="121"/>
    </row>
    <row r="7" spans="1:6">
      <c r="A7" s="84">
        <v>2</v>
      </c>
      <c r="B7" s="122" t="s">
        <v>41</v>
      </c>
      <c r="C7" s="123">
        <v>265104925</v>
      </c>
      <c r="D7" s="124"/>
      <c r="E7" s="121"/>
    </row>
    <row r="8" spans="1:6">
      <c r="A8" s="84">
        <v>3</v>
      </c>
      <c r="B8" s="122" t="s">
        <v>42</v>
      </c>
      <c r="C8" s="123">
        <v>28246333</v>
      </c>
      <c r="D8" s="124"/>
      <c r="E8" s="121"/>
    </row>
    <row r="9" spans="1:6">
      <c r="A9" s="84">
        <v>4</v>
      </c>
      <c r="B9" s="122" t="s">
        <v>43</v>
      </c>
      <c r="C9" s="123"/>
      <c r="D9" s="124"/>
      <c r="E9" s="121"/>
    </row>
    <row r="10" spans="1:6">
      <c r="A10" s="84">
        <v>5.0999999999999996</v>
      </c>
      <c r="B10" s="122" t="s">
        <v>44</v>
      </c>
      <c r="C10" s="123">
        <v>176751670</v>
      </c>
      <c r="D10" s="124"/>
      <c r="E10" s="121"/>
    </row>
    <row r="11" spans="1:6">
      <c r="A11" s="84">
        <v>5.2</v>
      </c>
      <c r="B11" s="122" t="s">
        <v>501</v>
      </c>
      <c r="C11" s="123">
        <v>-697000</v>
      </c>
      <c r="D11" s="124"/>
      <c r="E11" s="127"/>
    </row>
    <row r="12" spans="1:6">
      <c r="A12" s="84" t="s">
        <v>502</v>
      </c>
      <c r="B12" s="122" t="s">
        <v>503</v>
      </c>
      <c r="C12" s="123">
        <v>697000</v>
      </c>
      <c r="D12" s="129" t="s">
        <v>504</v>
      </c>
      <c r="E12" s="127"/>
    </row>
    <row r="13" spans="1:6">
      <c r="A13" s="84">
        <v>5</v>
      </c>
      <c r="B13" s="122" t="s">
        <v>505</v>
      </c>
      <c r="C13" s="123">
        <v>176054670</v>
      </c>
      <c r="D13" s="124"/>
      <c r="E13" s="121"/>
    </row>
    <row r="14" spans="1:6">
      <c r="A14" s="84">
        <v>6.1</v>
      </c>
      <c r="B14" s="224" t="s">
        <v>45</v>
      </c>
      <c r="C14" s="125">
        <v>1222950477.7327418</v>
      </c>
      <c r="D14" s="126"/>
      <c r="E14" s="121"/>
    </row>
    <row r="15" spans="1:6">
      <c r="A15" s="84">
        <v>6.2</v>
      </c>
      <c r="B15" s="225" t="s">
        <v>46</v>
      </c>
      <c r="C15" s="125">
        <v>-112469508.78322902</v>
      </c>
      <c r="D15" s="126"/>
      <c r="E15" s="121"/>
    </row>
    <row r="16" spans="1:6">
      <c r="A16" s="84" t="s">
        <v>506</v>
      </c>
      <c r="B16" s="225" t="s">
        <v>219</v>
      </c>
      <c r="C16" s="125">
        <v>17425616.970083423</v>
      </c>
      <c r="D16" s="129" t="s">
        <v>504</v>
      </c>
      <c r="E16" s="121"/>
    </row>
    <row r="17" spans="1:5">
      <c r="A17" s="84" t="s">
        <v>506</v>
      </c>
      <c r="B17" s="225" t="s">
        <v>518</v>
      </c>
      <c r="C17" s="125">
        <v>20309960</v>
      </c>
      <c r="D17" s="124"/>
      <c r="E17" s="121"/>
    </row>
    <row r="18" spans="1:5">
      <c r="A18" s="84">
        <v>6</v>
      </c>
      <c r="B18" s="122" t="s">
        <v>47</v>
      </c>
      <c r="C18" s="470">
        <f>C14+C15</f>
        <v>1110480968.9495127</v>
      </c>
      <c r="D18" s="126"/>
      <c r="E18" s="121"/>
    </row>
    <row r="19" spans="1:5">
      <c r="A19" s="84">
        <v>7</v>
      </c>
      <c r="B19" s="122" t="s">
        <v>48</v>
      </c>
      <c r="C19" s="123">
        <v>27935591</v>
      </c>
      <c r="D19" s="124"/>
      <c r="E19" s="121"/>
    </row>
    <row r="20" spans="1:5">
      <c r="A20" s="84">
        <v>8</v>
      </c>
      <c r="B20" s="252" t="s">
        <v>209</v>
      </c>
      <c r="C20" s="123">
        <v>9570308.6099999994</v>
      </c>
      <c r="D20" s="124"/>
      <c r="E20" s="121"/>
    </row>
    <row r="21" spans="1:5">
      <c r="A21" s="84">
        <v>9</v>
      </c>
      <c r="B21" s="122" t="s">
        <v>49</v>
      </c>
      <c r="C21" s="123">
        <v>54000</v>
      </c>
      <c r="D21" s="124"/>
      <c r="E21" s="121"/>
    </row>
    <row r="22" spans="1:5">
      <c r="A22" s="84">
        <v>9.1</v>
      </c>
      <c r="B22" s="128" t="s">
        <v>94</v>
      </c>
      <c r="C22" s="125"/>
      <c r="D22" s="124"/>
      <c r="E22" s="121"/>
    </row>
    <row r="23" spans="1:5">
      <c r="A23" s="84">
        <v>9.1999999999999993</v>
      </c>
      <c r="B23" s="128" t="s">
        <v>95</v>
      </c>
      <c r="C23" s="125"/>
      <c r="D23" s="124"/>
      <c r="E23" s="121"/>
    </row>
    <row r="24" spans="1:5" ht="15">
      <c r="A24" s="84">
        <v>9.3000000000000007</v>
      </c>
      <c r="B24" s="226" t="s">
        <v>279</v>
      </c>
      <c r="C24" s="125"/>
      <c r="D24" s="124"/>
      <c r="E24" s="136"/>
    </row>
    <row r="25" spans="1:5">
      <c r="A25" s="84">
        <v>10</v>
      </c>
      <c r="B25" s="122" t="s">
        <v>50</v>
      </c>
      <c r="C25" s="123">
        <v>61130760</v>
      </c>
      <c r="D25" s="124"/>
      <c r="E25" s="121"/>
    </row>
    <row r="26" spans="1:5">
      <c r="A26" s="84">
        <v>10.1</v>
      </c>
      <c r="B26" s="128" t="s">
        <v>96</v>
      </c>
      <c r="C26" s="123">
        <v>11060006.870000001</v>
      </c>
      <c r="D26" s="129" t="s">
        <v>507</v>
      </c>
      <c r="E26" s="121"/>
    </row>
    <row r="27" spans="1:5">
      <c r="A27" s="84">
        <v>11</v>
      </c>
      <c r="B27" s="130" t="s">
        <v>51</v>
      </c>
      <c r="C27" s="131">
        <v>37644000.456799999</v>
      </c>
      <c r="D27" s="132"/>
      <c r="E27" s="121"/>
    </row>
    <row r="28" spans="1:5">
      <c r="A28" s="84">
        <v>11.1</v>
      </c>
      <c r="B28" s="473" t="s">
        <v>508</v>
      </c>
      <c r="C28" s="471">
        <v>-272806</v>
      </c>
      <c r="D28" s="129" t="s">
        <v>507</v>
      </c>
      <c r="E28" s="121"/>
    </row>
    <row r="29" spans="1:5">
      <c r="A29" s="84">
        <v>12</v>
      </c>
      <c r="B29" s="133" t="s">
        <v>52</v>
      </c>
      <c r="C29" s="134">
        <f>SUM(C6:C11,C18:C21,C25,C27)</f>
        <v>1779907405.0163126</v>
      </c>
      <c r="D29" s="135"/>
      <c r="E29" s="121"/>
    </row>
    <row r="30" spans="1:5">
      <c r="A30" s="84">
        <v>13</v>
      </c>
      <c r="B30" s="122" t="s">
        <v>54</v>
      </c>
      <c r="C30" s="137">
        <v>14037773</v>
      </c>
      <c r="D30" s="138"/>
      <c r="E30" s="121"/>
    </row>
    <row r="31" spans="1:5">
      <c r="A31" s="84">
        <v>14</v>
      </c>
      <c r="B31" s="122" t="s">
        <v>55</v>
      </c>
      <c r="C31" s="123">
        <v>369072012</v>
      </c>
      <c r="D31" s="124"/>
      <c r="E31" s="121"/>
    </row>
    <row r="32" spans="1:5">
      <c r="A32" s="84">
        <v>15</v>
      </c>
      <c r="B32" s="122" t="s">
        <v>56</v>
      </c>
      <c r="C32" s="123">
        <v>227281803</v>
      </c>
      <c r="D32" s="124"/>
      <c r="E32" s="121"/>
    </row>
    <row r="33" spans="1:5">
      <c r="A33" s="84">
        <v>16</v>
      </c>
      <c r="B33" s="122" t="s">
        <v>57</v>
      </c>
      <c r="C33" s="123">
        <v>683809916</v>
      </c>
      <c r="D33" s="124"/>
      <c r="E33" s="121"/>
    </row>
    <row r="34" spans="1:5">
      <c r="A34" s="84">
        <v>17</v>
      </c>
      <c r="B34" s="122" t="s">
        <v>58</v>
      </c>
      <c r="C34" s="123">
        <v>0</v>
      </c>
      <c r="D34" s="124"/>
      <c r="E34" s="121"/>
    </row>
    <row r="35" spans="1:5" ht="15">
      <c r="A35" s="84">
        <v>18</v>
      </c>
      <c r="B35" s="122" t="s">
        <v>59</v>
      </c>
      <c r="C35" s="123">
        <v>177620282.78999999</v>
      </c>
      <c r="D35" s="124"/>
      <c r="E35" s="136"/>
    </row>
    <row r="36" spans="1:5">
      <c r="A36" s="84">
        <v>19</v>
      </c>
      <c r="B36" s="122" t="s">
        <v>60</v>
      </c>
      <c r="C36" s="123">
        <v>12402216</v>
      </c>
      <c r="D36" s="124"/>
      <c r="E36" s="121"/>
    </row>
    <row r="37" spans="1:5">
      <c r="A37" s="84">
        <v>20</v>
      </c>
      <c r="B37" s="122" t="s">
        <v>61</v>
      </c>
      <c r="C37" s="123">
        <v>28483696.039999999</v>
      </c>
      <c r="D37" s="124"/>
      <c r="E37" s="121"/>
    </row>
    <row r="38" spans="1:5" ht="25.5">
      <c r="A38" s="84">
        <v>20.100000000000001</v>
      </c>
      <c r="B38" s="130" t="s">
        <v>509</v>
      </c>
      <c r="C38" s="131">
        <v>0</v>
      </c>
      <c r="D38" s="129" t="s">
        <v>504</v>
      </c>
      <c r="E38" s="121"/>
    </row>
    <row r="39" spans="1:5">
      <c r="A39" s="84">
        <v>21</v>
      </c>
      <c r="B39" s="130" t="s">
        <v>62</v>
      </c>
      <c r="C39" s="131">
        <v>72436020.170000002</v>
      </c>
      <c r="D39" s="132"/>
      <c r="E39" s="121"/>
    </row>
    <row r="40" spans="1:5">
      <c r="A40" s="84">
        <v>21.1</v>
      </c>
      <c r="B40" s="139" t="s">
        <v>97</v>
      </c>
      <c r="C40" s="140">
        <v>59324520.170000002</v>
      </c>
      <c r="D40" s="129" t="s">
        <v>510</v>
      </c>
      <c r="E40" s="121"/>
    </row>
    <row r="41" spans="1:5" ht="15">
      <c r="A41" s="84">
        <v>21.2</v>
      </c>
      <c r="B41" s="474" t="s">
        <v>230</v>
      </c>
      <c r="C41" s="472">
        <v>13111500</v>
      </c>
      <c r="D41" s="129" t="s">
        <v>511</v>
      </c>
      <c r="E41" s="121"/>
    </row>
    <row r="42" spans="1:5">
      <c r="A42" s="84">
        <v>22</v>
      </c>
      <c r="B42" s="133" t="s">
        <v>63</v>
      </c>
      <c r="C42" s="134">
        <f>SUM(C30:C39)</f>
        <v>1585143719</v>
      </c>
      <c r="D42" s="135"/>
      <c r="E42" s="121"/>
    </row>
    <row r="43" spans="1:5" ht="15">
      <c r="A43" s="84">
        <v>23</v>
      </c>
      <c r="B43" s="130" t="s">
        <v>65</v>
      </c>
      <c r="C43" s="123">
        <v>209008277</v>
      </c>
      <c r="D43" s="129" t="s">
        <v>512</v>
      </c>
      <c r="E43" s="136"/>
    </row>
    <row r="44" spans="1:5">
      <c r="A44" s="84">
        <v>24</v>
      </c>
      <c r="B44" s="130" t="s">
        <v>66</v>
      </c>
      <c r="C44" s="123"/>
      <c r="D44" s="124"/>
    </row>
    <row r="45" spans="1:5">
      <c r="A45" s="84">
        <v>25</v>
      </c>
      <c r="B45" s="130" t="s">
        <v>67</v>
      </c>
      <c r="C45" s="123"/>
      <c r="D45" s="124"/>
    </row>
    <row r="46" spans="1:5">
      <c r="A46" s="84">
        <v>26</v>
      </c>
      <c r="B46" s="130" t="s">
        <v>68</v>
      </c>
      <c r="C46" s="123"/>
      <c r="D46" s="124"/>
    </row>
    <row r="47" spans="1:5">
      <c r="A47" s="84">
        <v>27</v>
      </c>
      <c r="B47" s="130" t="s">
        <v>69</v>
      </c>
      <c r="C47" s="123">
        <v>0</v>
      </c>
      <c r="D47" s="124"/>
    </row>
    <row r="48" spans="1:5">
      <c r="A48" s="84">
        <v>28</v>
      </c>
      <c r="B48" s="130" t="s">
        <v>70</v>
      </c>
      <c r="C48" s="123">
        <v>-23841644</v>
      </c>
      <c r="D48" s="129" t="s">
        <v>513</v>
      </c>
    </row>
    <row r="49" spans="1:4">
      <c r="A49" s="84">
        <v>29</v>
      </c>
      <c r="B49" s="130" t="s">
        <v>71</v>
      </c>
      <c r="C49" s="123">
        <v>9597053</v>
      </c>
      <c r="D49" s="124"/>
    </row>
    <row r="50" spans="1:4">
      <c r="A50" s="475">
        <v>29.1</v>
      </c>
      <c r="B50" s="130" t="s">
        <v>251</v>
      </c>
      <c r="C50" s="471">
        <v>9597053</v>
      </c>
      <c r="D50" s="129" t="s">
        <v>514</v>
      </c>
    </row>
    <row r="51" spans="1:4">
      <c r="A51" s="475">
        <v>29.2</v>
      </c>
      <c r="B51" s="130" t="s">
        <v>247</v>
      </c>
      <c r="C51" s="471">
        <v>-9597053</v>
      </c>
      <c r="D51" s="129" t="s">
        <v>515</v>
      </c>
    </row>
    <row r="52" spans="1:4" ht="15" thickBot="1">
      <c r="A52" s="141">
        <v>30</v>
      </c>
      <c r="B52" s="142" t="s">
        <v>277</v>
      </c>
      <c r="C52" s="143">
        <f>SUM(C43:C49)</f>
        <v>194763686</v>
      </c>
      <c r="D52" s="144"/>
    </row>
  </sheetData>
  <pageMargins left="0.7" right="0.7" top="0.75" bottom="0.75" header="0.3" footer="0.3"/>
  <pageSetup paperSize="9"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 activeCell="C7" sqref="C7:U20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15.57031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7"/>
  </cols>
  <sheetData>
    <row r="1" spans="1:22">
      <c r="A1" s="2" t="s">
        <v>35</v>
      </c>
      <c r="B1" s="4" t="str">
        <f>'Info '!C2</f>
        <v>JSC "VTB Bank (Georgia)"</v>
      </c>
    </row>
    <row r="2" spans="1:22">
      <c r="A2" s="2" t="s">
        <v>36</v>
      </c>
      <c r="B2" s="498">
        <v>44012</v>
      </c>
    </row>
    <row r="4" spans="1:22" ht="13.5" thickBot="1">
      <c r="A4" s="4" t="s">
        <v>377</v>
      </c>
      <c r="B4" s="150" t="s">
        <v>100</v>
      </c>
      <c r="V4" s="39" t="s">
        <v>78</v>
      </c>
    </row>
    <row r="5" spans="1:22" ht="12.75" customHeight="1">
      <c r="A5" s="151"/>
      <c r="B5" s="152"/>
      <c r="C5" s="552" t="s">
        <v>288</v>
      </c>
      <c r="D5" s="553"/>
      <c r="E5" s="553"/>
      <c r="F5" s="553"/>
      <c r="G5" s="553"/>
      <c r="H5" s="553"/>
      <c r="I5" s="553"/>
      <c r="J5" s="553"/>
      <c r="K5" s="553"/>
      <c r="L5" s="554"/>
      <c r="M5" s="555" t="s">
        <v>289</v>
      </c>
      <c r="N5" s="556"/>
      <c r="O5" s="556"/>
      <c r="P5" s="556"/>
      <c r="Q5" s="556"/>
      <c r="R5" s="556"/>
      <c r="S5" s="557"/>
      <c r="T5" s="560" t="s">
        <v>375</v>
      </c>
      <c r="U5" s="560" t="s">
        <v>376</v>
      </c>
      <c r="V5" s="558" t="s">
        <v>126</v>
      </c>
    </row>
    <row r="6" spans="1:22" s="90" customFormat="1" ht="191.25">
      <c r="A6" s="87"/>
      <c r="B6" s="153"/>
      <c r="C6" s="154" t="s">
        <v>115</v>
      </c>
      <c r="D6" s="229" t="s">
        <v>116</v>
      </c>
      <c r="E6" s="178" t="s">
        <v>291</v>
      </c>
      <c r="F6" s="178" t="s">
        <v>292</v>
      </c>
      <c r="G6" s="229" t="s">
        <v>295</v>
      </c>
      <c r="H6" s="229" t="s">
        <v>290</v>
      </c>
      <c r="I6" s="229" t="s">
        <v>117</v>
      </c>
      <c r="J6" s="229" t="s">
        <v>118</v>
      </c>
      <c r="K6" s="155" t="s">
        <v>119</v>
      </c>
      <c r="L6" s="156" t="s">
        <v>120</v>
      </c>
      <c r="M6" s="154" t="s">
        <v>293</v>
      </c>
      <c r="N6" s="155" t="s">
        <v>121</v>
      </c>
      <c r="O6" s="155" t="s">
        <v>122</v>
      </c>
      <c r="P6" s="155" t="s">
        <v>123</v>
      </c>
      <c r="Q6" s="155" t="s">
        <v>124</v>
      </c>
      <c r="R6" s="155" t="s">
        <v>125</v>
      </c>
      <c r="S6" s="255" t="s">
        <v>294</v>
      </c>
      <c r="T6" s="561"/>
      <c r="U6" s="561"/>
      <c r="V6" s="559"/>
    </row>
    <row r="7" spans="1:22" s="146" customFormat="1">
      <c r="A7" s="157">
        <v>1</v>
      </c>
      <c r="B7" s="1" t="s">
        <v>101</v>
      </c>
      <c r="C7" s="158"/>
      <c r="D7" s="476">
        <v>0</v>
      </c>
      <c r="E7" s="476"/>
      <c r="F7" s="476"/>
      <c r="G7" s="476"/>
      <c r="H7" s="476"/>
      <c r="I7" s="476"/>
      <c r="J7" s="476">
        <v>0</v>
      </c>
      <c r="K7" s="476"/>
      <c r="L7" s="460"/>
      <c r="M7" s="158"/>
      <c r="N7" s="476"/>
      <c r="O7" s="476"/>
      <c r="P7" s="476"/>
      <c r="Q7" s="476"/>
      <c r="R7" s="476"/>
      <c r="S7" s="460"/>
      <c r="T7" s="478">
        <v>0</v>
      </c>
      <c r="U7" s="478"/>
      <c r="V7" s="527">
        <f>SUM(T7:U7)</f>
        <v>0</v>
      </c>
    </row>
    <row r="8" spans="1:22" s="146" customFormat="1">
      <c r="A8" s="157">
        <v>2</v>
      </c>
      <c r="B8" s="1" t="s">
        <v>102</v>
      </c>
      <c r="C8" s="158"/>
      <c r="D8" s="476">
        <v>0</v>
      </c>
      <c r="E8" s="476"/>
      <c r="F8" s="476"/>
      <c r="G8" s="476"/>
      <c r="H8" s="476"/>
      <c r="I8" s="476"/>
      <c r="J8" s="476">
        <v>0</v>
      </c>
      <c r="K8" s="476"/>
      <c r="L8" s="460"/>
      <c r="M8" s="158"/>
      <c r="N8" s="476"/>
      <c r="O8" s="476"/>
      <c r="P8" s="476"/>
      <c r="Q8" s="476"/>
      <c r="R8" s="476"/>
      <c r="S8" s="460"/>
      <c r="T8" s="478">
        <v>0</v>
      </c>
      <c r="U8" s="478"/>
      <c r="V8" s="527">
        <f t="shared" ref="V8:V20" si="0">SUM(T8:U8)</f>
        <v>0</v>
      </c>
    </row>
    <row r="9" spans="1:22" s="146" customFormat="1">
      <c r="A9" s="157">
        <v>3</v>
      </c>
      <c r="B9" s="1" t="s">
        <v>281</v>
      </c>
      <c r="C9" s="158"/>
      <c r="D9" s="476">
        <v>0</v>
      </c>
      <c r="E9" s="476"/>
      <c r="F9" s="476"/>
      <c r="G9" s="476"/>
      <c r="H9" s="476"/>
      <c r="I9" s="476"/>
      <c r="J9" s="476">
        <v>0</v>
      </c>
      <c r="K9" s="476"/>
      <c r="L9" s="460"/>
      <c r="M9" s="158"/>
      <c r="N9" s="476"/>
      <c r="O9" s="476"/>
      <c r="P9" s="476"/>
      <c r="Q9" s="476"/>
      <c r="R9" s="476"/>
      <c r="S9" s="460"/>
      <c r="T9" s="478">
        <v>0</v>
      </c>
      <c r="U9" s="478"/>
      <c r="V9" s="527">
        <f t="shared" si="0"/>
        <v>0</v>
      </c>
    </row>
    <row r="10" spans="1:22" s="146" customFormat="1" ht="24" customHeight="1">
      <c r="A10" s="157">
        <v>4</v>
      </c>
      <c r="B10" s="1" t="s">
        <v>103</v>
      </c>
      <c r="C10" s="158"/>
      <c r="D10" s="476">
        <v>0</v>
      </c>
      <c r="E10" s="476"/>
      <c r="F10" s="476"/>
      <c r="G10" s="476"/>
      <c r="H10" s="476"/>
      <c r="I10" s="476"/>
      <c r="J10" s="476">
        <v>0</v>
      </c>
      <c r="K10" s="476"/>
      <c r="L10" s="460"/>
      <c r="M10" s="158"/>
      <c r="N10" s="476"/>
      <c r="O10" s="476"/>
      <c r="P10" s="476"/>
      <c r="Q10" s="476"/>
      <c r="R10" s="476"/>
      <c r="S10" s="460"/>
      <c r="T10" s="478">
        <v>0</v>
      </c>
      <c r="U10" s="478"/>
      <c r="V10" s="527">
        <f t="shared" si="0"/>
        <v>0</v>
      </c>
    </row>
    <row r="11" spans="1:22" s="146" customFormat="1" ht="24" customHeight="1">
      <c r="A11" s="157">
        <v>5</v>
      </c>
      <c r="B11" s="1" t="s">
        <v>104</v>
      </c>
      <c r="C11" s="158"/>
      <c r="D11" s="476">
        <v>0</v>
      </c>
      <c r="E11" s="476"/>
      <c r="F11" s="476"/>
      <c r="G11" s="476"/>
      <c r="H11" s="476"/>
      <c r="I11" s="476"/>
      <c r="J11" s="476">
        <v>0</v>
      </c>
      <c r="K11" s="476"/>
      <c r="L11" s="460"/>
      <c r="M11" s="158"/>
      <c r="N11" s="476"/>
      <c r="O11" s="476"/>
      <c r="P11" s="476"/>
      <c r="Q11" s="476"/>
      <c r="R11" s="476"/>
      <c r="S11" s="460"/>
      <c r="T11" s="478">
        <v>0</v>
      </c>
      <c r="U11" s="478"/>
      <c r="V11" s="527">
        <f t="shared" si="0"/>
        <v>0</v>
      </c>
    </row>
    <row r="12" spans="1:22" s="146" customFormat="1" ht="24" customHeight="1">
      <c r="A12" s="157">
        <v>6</v>
      </c>
      <c r="B12" s="1" t="s">
        <v>105</v>
      </c>
      <c r="C12" s="158"/>
      <c r="D12" s="476">
        <v>0</v>
      </c>
      <c r="E12" s="476"/>
      <c r="F12" s="476"/>
      <c r="G12" s="476"/>
      <c r="H12" s="476"/>
      <c r="I12" s="476"/>
      <c r="J12" s="476">
        <v>0</v>
      </c>
      <c r="K12" s="476"/>
      <c r="L12" s="460"/>
      <c r="M12" s="158"/>
      <c r="N12" s="476"/>
      <c r="O12" s="476"/>
      <c r="P12" s="476"/>
      <c r="Q12" s="476"/>
      <c r="R12" s="476"/>
      <c r="S12" s="460"/>
      <c r="T12" s="478">
        <v>0</v>
      </c>
      <c r="U12" s="478"/>
      <c r="V12" s="527">
        <f t="shared" si="0"/>
        <v>0</v>
      </c>
    </row>
    <row r="13" spans="1:22" s="146" customFormat="1" ht="24" customHeight="1">
      <c r="A13" s="157">
        <v>7</v>
      </c>
      <c r="B13" s="1" t="s">
        <v>106</v>
      </c>
      <c r="C13" s="158"/>
      <c r="D13" s="476">
        <v>23643355.33532</v>
      </c>
      <c r="E13" s="476"/>
      <c r="F13" s="476"/>
      <c r="G13" s="476"/>
      <c r="H13" s="476"/>
      <c r="I13" s="476"/>
      <c r="J13" s="476">
        <v>0</v>
      </c>
      <c r="K13" s="476"/>
      <c r="L13" s="460"/>
      <c r="M13" s="158"/>
      <c r="N13" s="476"/>
      <c r="O13" s="476"/>
      <c r="P13" s="476"/>
      <c r="Q13" s="476"/>
      <c r="R13" s="476"/>
      <c r="S13" s="460"/>
      <c r="T13" s="478">
        <v>17338858.51732</v>
      </c>
      <c r="U13" s="478">
        <v>6304496.818</v>
      </c>
      <c r="V13" s="527">
        <f t="shared" si="0"/>
        <v>23643355.33532</v>
      </c>
    </row>
    <row r="14" spans="1:22" s="146" customFormat="1" ht="24" customHeight="1">
      <c r="A14" s="157">
        <v>8</v>
      </c>
      <c r="B14" s="1" t="s">
        <v>107</v>
      </c>
      <c r="C14" s="158"/>
      <c r="D14" s="476">
        <v>7637158.5127130002</v>
      </c>
      <c r="E14" s="476"/>
      <c r="F14" s="476"/>
      <c r="G14" s="476"/>
      <c r="H14" s="476"/>
      <c r="I14" s="476"/>
      <c r="J14" s="476">
        <v>0</v>
      </c>
      <c r="K14" s="476"/>
      <c r="L14" s="460"/>
      <c r="M14" s="158"/>
      <c r="N14" s="476"/>
      <c r="O14" s="476"/>
      <c r="P14" s="476"/>
      <c r="Q14" s="476"/>
      <c r="R14" s="476"/>
      <c r="S14" s="460"/>
      <c r="T14" s="478">
        <v>6780788.3577129999</v>
      </c>
      <c r="U14" s="478">
        <v>856370.15499999991</v>
      </c>
      <c r="V14" s="527">
        <f t="shared" si="0"/>
        <v>7637158.5127130002</v>
      </c>
    </row>
    <row r="15" spans="1:22" s="146" customFormat="1" ht="24" customHeight="1">
      <c r="A15" s="157">
        <v>9</v>
      </c>
      <c r="B15" s="1" t="s">
        <v>108</v>
      </c>
      <c r="C15" s="158"/>
      <c r="D15" s="476">
        <v>0</v>
      </c>
      <c r="E15" s="476"/>
      <c r="F15" s="476"/>
      <c r="G15" s="476"/>
      <c r="H15" s="476"/>
      <c r="I15" s="476"/>
      <c r="J15" s="476">
        <v>0</v>
      </c>
      <c r="K15" s="476"/>
      <c r="L15" s="460"/>
      <c r="M15" s="158"/>
      <c r="N15" s="476"/>
      <c r="O15" s="476"/>
      <c r="P15" s="476"/>
      <c r="Q15" s="476"/>
      <c r="R15" s="476"/>
      <c r="S15" s="460"/>
      <c r="T15" s="478">
        <v>0</v>
      </c>
      <c r="U15" s="478"/>
      <c r="V15" s="527">
        <f t="shared" si="0"/>
        <v>0</v>
      </c>
    </row>
    <row r="16" spans="1:22" s="146" customFormat="1" ht="24" customHeight="1">
      <c r="A16" s="157">
        <v>10</v>
      </c>
      <c r="B16" s="1" t="s">
        <v>109</v>
      </c>
      <c r="C16" s="158"/>
      <c r="D16" s="476">
        <v>36589.757559999998</v>
      </c>
      <c r="E16" s="476"/>
      <c r="F16" s="476"/>
      <c r="G16" s="476"/>
      <c r="H16" s="476"/>
      <c r="I16" s="476"/>
      <c r="J16" s="476">
        <v>0</v>
      </c>
      <c r="K16" s="476"/>
      <c r="L16" s="460"/>
      <c r="M16" s="158"/>
      <c r="N16" s="476"/>
      <c r="O16" s="476"/>
      <c r="P16" s="476"/>
      <c r="Q16" s="476"/>
      <c r="R16" s="476"/>
      <c r="S16" s="460"/>
      <c r="T16" s="478">
        <v>36589.757559999998</v>
      </c>
      <c r="U16" s="478"/>
      <c r="V16" s="527">
        <f t="shared" si="0"/>
        <v>36589.757559999998</v>
      </c>
    </row>
    <row r="17" spans="1:22" s="146" customFormat="1" ht="24" customHeight="1">
      <c r="A17" s="157">
        <v>11</v>
      </c>
      <c r="B17" s="1" t="s">
        <v>110</v>
      </c>
      <c r="C17" s="158"/>
      <c r="D17" s="476">
        <v>0</v>
      </c>
      <c r="E17" s="476"/>
      <c r="F17" s="476"/>
      <c r="G17" s="476"/>
      <c r="H17" s="476"/>
      <c r="I17" s="476"/>
      <c r="J17" s="476">
        <v>0</v>
      </c>
      <c r="K17" s="476"/>
      <c r="L17" s="460"/>
      <c r="M17" s="158"/>
      <c r="N17" s="476"/>
      <c r="O17" s="476"/>
      <c r="P17" s="476"/>
      <c r="Q17" s="476"/>
      <c r="R17" s="476"/>
      <c r="S17" s="460"/>
      <c r="T17" s="478">
        <v>0</v>
      </c>
      <c r="U17" s="478"/>
      <c r="V17" s="527">
        <f t="shared" si="0"/>
        <v>0</v>
      </c>
    </row>
    <row r="18" spans="1:22" s="146" customFormat="1" ht="24" customHeight="1">
      <c r="A18" s="157">
        <v>12</v>
      </c>
      <c r="B18" s="1" t="s">
        <v>111</v>
      </c>
      <c r="C18" s="158"/>
      <c r="D18" s="476">
        <v>0</v>
      </c>
      <c r="E18" s="476"/>
      <c r="F18" s="476"/>
      <c r="G18" s="476"/>
      <c r="H18" s="476"/>
      <c r="I18" s="476"/>
      <c r="J18" s="476">
        <v>0</v>
      </c>
      <c r="K18" s="476"/>
      <c r="L18" s="460"/>
      <c r="M18" s="158"/>
      <c r="N18" s="476"/>
      <c r="O18" s="476"/>
      <c r="P18" s="476"/>
      <c r="Q18" s="476"/>
      <c r="R18" s="476"/>
      <c r="S18" s="460"/>
      <c r="T18" s="478">
        <v>0</v>
      </c>
      <c r="U18" s="478"/>
      <c r="V18" s="527">
        <f t="shared" si="0"/>
        <v>0</v>
      </c>
    </row>
    <row r="19" spans="1:22" s="146" customFormat="1" ht="24" customHeight="1">
      <c r="A19" s="157">
        <v>13</v>
      </c>
      <c r="B19" s="1" t="s">
        <v>112</v>
      </c>
      <c r="C19" s="158"/>
      <c r="D19" s="476">
        <v>0</v>
      </c>
      <c r="E19" s="476"/>
      <c r="F19" s="476"/>
      <c r="G19" s="476"/>
      <c r="H19" s="476"/>
      <c r="I19" s="476"/>
      <c r="J19" s="476">
        <v>0</v>
      </c>
      <c r="K19" s="476"/>
      <c r="L19" s="460"/>
      <c r="M19" s="158"/>
      <c r="N19" s="476"/>
      <c r="O19" s="476"/>
      <c r="P19" s="476"/>
      <c r="Q19" s="476"/>
      <c r="R19" s="476"/>
      <c r="S19" s="460"/>
      <c r="T19" s="478">
        <v>0</v>
      </c>
      <c r="U19" s="478"/>
      <c r="V19" s="527">
        <f t="shared" si="0"/>
        <v>0</v>
      </c>
    </row>
    <row r="20" spans="1:22" s="146" customFormat="1">
      <c r="A20" s="157">
        <v>14</v>
      </c>
      <c r="B20" s="1" t="s">
        <v>113</v>
      </c>
      <c r="C20" s="158"/>
      <c r="D20" s="476">
        <v>0</v>
      </c>
      <c r="E20" s="476"/>
      <c r="F20" s="476"/>
      <c r="G20" s="476"/>
      <c r="H20" s="476"/>
      <c r="I20" s="476"/>
      <c r="J20" s="476">
        <v>0</v>
      </c>
      <c r="K20" s="476"/>
      <c r="L20" s="460"/>
      <c r="M20" s="158"/>
      <c r="N20" s="476"/>
      <c r="O20" s="476"/>
      <c r="P20" s="476"/>
      <c r="Q20" s="476"/>
      <c r="R20" s="476"/>
      <c r="S20" s="460"/>
      <c r="T20" s="478">
        <v>0</v>
      </c>
      <c r="U20" s="478"/>
      <c r="V20" s="527">
        <f t="shared" si="0"/>
        <v>0</v>
      </c>
    </row>
    <row r="21" spans="1:22" ht="13.5" thickBot="1">
      <c r="A21" s="147"/>
      <c r="B21" s="159" t="s">
        <v>114</v>
      </c>
      <c r="C21" s="160">
        <f>SUM(C7:C20)</f>
        <v>0</v>
      </c>
      <c r="D21" s="149">
        <f t="shared" ref="D21:V21" si="1">SUM(D7:D20)</f>
        <v>31317103.605593</v>
      </c>
      <c r="E21" s="149">
        <f t="shared" si="1"/>
        <v>0</v>
      </c>
      <c r="F21" s="149">
        <f t="shared" si="1"/>
        <v>0</v>
      </c>
      <c r="G21" s="149">
        <f t="shared" si="1"/>
        <v>0</v>
      </c>
      <c r="H21" s="149">
        <f t="shared" si="1"/>
        <v>0</v>
      </c>
      <c r="I21" s="149">
        <f t="shared" si="1"/>
        <v>0</v>
      </c>
      <c r="J21" s="149">
        <f t="shared" si="1"/>
        <v>0</v>
      </c>
      <c r="K21" s="149">
        <f t="shared" si="1"/>
        <v>0</v>
      </c>
      <c r="L21" s="161">
        <f t="shared" si="1"/>
        <v>0</v>
      </c>
      <c r="M21" s="160">
        <f t="shared" si="1"/>
        <v>0</v>
      </c>
      <c r="N21" s="149">
        <f t="shared" si="1"/>
        <v>0</v>
      </c>
      <c r="O21" s="149">
        <f t="shared" si="1"/>
        <v>0</v>
      </c>
      <c r="P21" s="149">
        <f t="shared" si="1"/>
        <v>0</v>
      </c>
      <c r="Q21" s="149">
        <f t="shared" si="1"/>
        <v>0</v>
      </c>
      <c r="R21" s="149">
        <f t="shared" si="1"/>
        <v>0</v>
      </c>
      <c r="S21" s="161">
        <f>SUM(S7:S20)</f>
        <v>0</v>
      </c>
      <c r="T21" s="161">
        <f>SUM(T7:T20)</f>
        <v>24156236.632592998</v>
      </c>
      <c r="U21" s="161">
        <f t="shared" ref="U21" si="2">SUM(U7:U20)</f>
        <v>7160866.9730000002</v>
      </c>
      <c r="V21" s="162">
        <f t="shared" si="1"/>
        <v>31317103.605593</v>
      </c>
    </row>
    <row r="24" spans="1:22">
      <c r="A24" s="7"/>
      <c r="B24" s="7"/>
      <c r="C24" s="65"/>
      <c r="D24" s="65"/>
      <c r="E24" s="65"/>
    </row>
    <row r="25" spans="1:22">
      <c r="A25" s="163"/>
      <c r="B25" s="163"/>
      <c r="C25" s="7"/>
      <c r="D25" s="65"/>
      <c r="E25" s="65"/>
    </row>
    <row r="26" spans="1:22">
      <c r="A26" s="163"/>
      <c r="B26" s="66"/>
      <c r="C26" s="7"/>
      <c r="D26" s="65"/>
      <c r="E26" s="65"/>
    </row>
    <row r="27" spans="1:22">
      <c r="A27" s="163"/>
      <c r="B27" s="163"/>
      <c r="C27" s="7"/>
      <c r="D27" s="65"/>
      <c r="E27" s="65"/>
    </row>
    <row r="28" spans="1:22">
      <c r="A28" s="163"/>
      <c r="B28" s="66"/>
      <c r="C28" s="7"/>
      <c r="D28" s="65"/>
      <c r="E28" s="65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2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="50" zoomScaleNormal="5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C8" sqref="C8:S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5.5703125" style="4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2" width="13" style="37" bestFit="1" customWidth="1"/>
    <col min="13" max="13" width="25.85546875" style="37" bestFit="1" customWidth="1"/>
    <col min="14" max="16" width="13" style="37" bestFit="1" customWidth="1"/>
    <col min="17" max="17" width="14.7109375" style="37" customWidth="1"/>
    <col min="18" max="18" width="13" style="37" bestFit="1" customWidth="1"/>
    <col min="19" max="19" width="34.85546875" style="37" customWidth="1"/>
    <col min="20" max="16384" width="9.140625" style="37"/>
  </cols>
  <sheetData>
    <row r="1" spans="1:19">
      <c r="A1" s="2" t="s">
        <v>35</v>
      </c>
      <c r="B1" s="4" t="str">
        <f>'Info '!C2</f>
        <v>JSC "VTB Bank (Georgia)"</v>
      </c>
    </row>
    <row r="2" spans="1:19">
      <c r="A2" s="2" t="s">
        <v>36</v>
      </c>
      <c r="B2" s="498">
        <v>44012</v>
      </c>
    </row>
    <row r="4" spans="1:19" ht="26.25" thickBot="1">
      <c r="A4" s="4" t="s">
        <v>259</v>
      </c>
      <c r="B4" s="271" t="s">
        <v>386</v>
      </c>
    </row>
    <row r="5" spans="1:19" s="262" customFormat="1">
      <c r="A5" s="257"/>
      <c r="B5" s="258"/>
      <c r="C5" s="259" t="s">
        <v>0</v>
      </c>
      <c r="D5" s="259" t="s">
        <v>1</v>
      </c>
      <c r="E5" s="259" t="s">
        <v>2</v>
      </c>
      <c r="F5" s="259" t="s">
        <v>3</v>
      </c>
      <c r="G5" s="259" t="s">
        <v>4</v>
      </c>
      <c r="H5" s="259" t="s">
        <v>10</v>
      </c>
      <c r="I5" s="259" t="s">
        <v>13</v>
      </c>
      <c r="J5" s="259" t="s">
        <v>14</v>
      </c>
      <c r="K5" s="259" t="s">
        <v>15</v>
      </c>
      <c r="L5" s="259" t="s">
        <v>16</v>
      </c>
      <c r="M5" s="259" t="s">
        <v>17</v>
      </c>
      <c r="N5" s="259" t="s">
        <v>18</v>
      </c>
      <c r="O5" s="259" t="s">
        <v>369</v>
      </c>
      <c r="P5" s="259" t="s">
        <v>370</v>
      </c>
      <c r="Q5" s="259" t="s">
        <v>371</v>
      </c>
      <c r="R5" s="260" t="s">
        <v>372</v>
      </c>
      <c r="S5" s="261" t="s">
        <v>373</v>
      </c>
    </row>
    <row r="6" spans="1:19" s="262" customFormat="1" ht="99" customHeight="1">
      <c r="A6" s="263"/>
      <c r="B6" s="566" t="s">
        <v>374</v>
      </c>
      <c r="C6" s="562">
        <v>0</v>
      </c>
      <c r="D6" s="563"/>
      <c r="E6" s="562">
        <v>0.2</v>
      </c>
      <c r="F6" s="563"/>
      <c r="G6" s="562">
        <v>0.35</v>
      </c>
      <c r="H6" s="563"/>
      <c r="I6" s="562">
        <v>0.5</v>
      </c>
      <c r="J6" s="563"/>
      <c r="K6" s="562">
        <v>0.75</v>
      </c>
      <c r="L6" s="563"/>
      <c r="M6" s="562">
        <v>1</v>
      </c>
      <c r="N6" s="563"/>
      <c r="O6" s="562">
        <v>1.5</v>
      </c>
      <c r="P6" s="563"/>
      <c r="Q6" s="562">
        <v>2.5</v>
      </c>
      <c r="R6" s="563"/>
      <c r="S6" s="564" t="s">
        <v>258</v>
      </c>
    </row>
    <row r="7" spans="1:19" s="262" customFormat="1" ht="30.75" customHeight="1">
      <c r="A7" s="263"/>
      <c r="B7" s="567"/>
      <c r="C7" s="253" t="s">
        <v>261</v>
      </c>
      <c r="D7" s="253" t="s">
        <v>260</v>
      </c>
      <c r="E7" s="253" t="s">
        <v>261</v>
      </c>
      <c r="F7" s="253" t="s">
        <v>260</v>
      </c>
      <c r="G7" s="253" t="s">
        <v>261</v>
      </c>
      <c r="H7" s="253" t="s">
        <v>260</v>
      </c>
      <c r="I7" s="253" t="s">
        <v>261</v>
      </c>
      <c r="J7" s="253" t="s">
        <v>260</v>
      </c>
      <c r="K7" s="253" t="s">
        <v>261</v>
      </c>
      <c r="L7" s="253" t="s">
        <v>260</v>
      </c>
      <c r="M7" s="253" t="s">
        <v>261</v>
      </c>
      <c r="N7" s="253" t="s">
        <v>260</v>
      </c>
      <c r="O7" s="253" t="s">
        <v>261</v>
      </c>
      <c r="P7" s="253" t="s">
        <v>260</v>
      </c>
      <c r="Q7" s="253" t="s">
        <v>261</v>
      </c>
      <c r="R7" s="253" t="s">
        <v>260</v>
      </c>
      <c r="S7" s="565"/>
    </row>
    <row r="8" spans="1:19" s="146" customFormat="1" ht="23.25" customHeight="1">
      <c r="A8" s="145">
        <v>1</v>
      </c>
      <c r="B8" s="1" t="s">
        <v>101</v>
      </c>
      <c r="C8" s="476">
        <v>193511169.58000001</v>
      </c>
      <c r="D8" s="476"/>
      <c r="E8" s="476">
        <v>0</v>
      </c>
      <c r="F8" s="476"/>
      <c r="G8" s="476">
        <v>0</v>
      </c>
      <c r="H8" s="476"/>
      <c r="I8" s="476">
        <v>0</v>
      </c>
      <c r="J8" s="476"/>
      <c r="K8" s="476">
        <v>0</v>
      </c>
      <c r="L8" s="476"/>
      <c r="M8" s="476">
        <v>215048620.01019999</v>
      </c>
      <c r="N8" s="476"/>
      <c r="O8" s="476">
        <v>0</v>
      </c>
      <c r="P8" s="476"/>
      <c r="Q8" s="476">
        <v>0</v>
      </c>
      <c r="R8" s="476"/>
      <c r="S8" s="477">
        <v>215048620.01019999</v>
      </c>
    </row>
    <row r="9" spans="1:19" s="146" customFormat="1" ht="23.25" customHeight="1">
      <c r="A9" s="145">
        <v>2</v>
      </c>
      <c r="B9" s="1" t="s">
        <v>102</v>
      </c>
      <c r="C9" s="476">
        <v>0</v>
      </c>
      <c r="D9" s="476"/>
      <c r="E9" s="476">
        <v>0</v>
      </c>
      <c r="F9" s="476"/>
      <c r="G9" s="476">
        <v>0</v>
      </c>
      <c r="H9" s="476"/>
      <c r="I9" s="476">
        <v>0</v>
      </c>
      <c r="J9" s="476"/>
      <c r="K9" s="476">
        <v>0</v>
      </c>
      <c r="L9" s="476"/>
      <c r="M9" s="476">
        <v>0</v>
      </c>
      <c r="N9" s="476"/>
      <c r="O9" s="476">
        <v>0</v>
      </c>
      <c r="P9" s="476"/>
      <c r="Q9" s="476">
        <v>0</v>
      </c>
      <c r="R9" s="476"/>
      <c r="S9" s="477">
        <v>0</v>
      </c>
    </row>
    <row r="10" spans="1:19" s="146" customFormat="1" ht="23.25" customHeight="1">
      <c r="A10" s="145">
        <v>3</v>
      </c>
      <c r="B10" s="1" t="s">
        <v>280</v>
      </c>
      <c r="C10" s="476">
        <v>0</v>
      </c>
      <c r="D10" s="476"/>
      <c r="E10" s="476">
        <v>0</v>
      </c>
      <c r="F10" s="476"/>
      <c r="G10" s="476">
        <v>0</v>
      </c>
      <c r="H10" s="476"/>
      <c r="I10" s="476">
        <v>0</v>
      </c>
      <c r="J10" s="476"/>
      <c r="K10" s="476">
        <v>0</v>
      </c>
      <c r="L10" s="476"/>
      <c r="M10" s="476">
        <v>0</v>
      </c>
      <c r="N10" s="476"/>
      <c r="O10" s="476">
        <v>0</v>
      </c>
      <c r="P10" s="476"/>
      <c r="Q10" s="476">
        <v>0</v>
      </c>
      <c r="R10" s="476"/>
      <c r="S10" s="477">
        <v>0</v>
      </c>
    </row>
    <row r="11" spans="1:19" s="146" customFormat="1" ht="23.25" customHeight="1">
      <c r="A11" s="145">
        <v>4</v>
      </c>
      <c r="B11" s="1" t="s">
        <v>103</v>
      </c>
      <c r="C11" s="476">
        <v>0</v>
      </c>
      <c r="D11" s="476"/>
      <c r="E11" s="476">
        <v>0</v>
      </c>
      <c r="F11" s="476"/>
      <c r="G11" s="476">
        <v>0</v>
      </c>
      <c r="H11" s="476"/>
      <c r="I11" s="476">
        <v>0</v>
      </c>
      <c r="J11" s="476"/>
      <c r="K11" s="476">
        <v>0</v>
      </c>
      <c r="L11" s="476"/>
      <c r="M11" s="476">
        <v>0</v>
      </c>
      <c r="N11" s="476"/>
      <c r="O11" s="476">
        <v>0</v>
      </c>
      <c r="P11" s="476"/>
      <c r="Q11" s="476">
        <v>0</v>
      </c>
      <c r="R11" s="476"/>
      <c r="S11" s="477">
        <v>0</v>
      </c>
    </row>
    <row r="12" spans="1:19" s="146" customFormat="1" ht="23.25" customHeight="1">
      <c r="A12" s="145">
        <v>5</v>
      </c>
      <c r="B12" s="1" t="s">
        <v>104</v>
      </c>
      <c r="C12" s="476">
        <v>0</v>
      </c>
      <c r="D12" s="476"/>
      <c r="E12" s="476">
        <v>0</v>
      </c>
      <c r="F12" s="476"/>
      <c r="G12" s="476">
        <v>0</v>
      </c>
      <c r="H12" s="476"/>
      <c r="I12" s="476">
        <v>0</v>
      </c>
      <c r="J12" s="476"/>
      <c r="K12" s="476">
        <v>0</v>
      </c>
      <c r="L12" s="476"/>
      <c r="M12" s="476">
        <v>0</v>
      </c>
      <c r="N12" s="476"/>
      <c r="O12" s="476">
        <v>0</v>
      </c>
      <c r="P12" s="476"/>
      <c r="Q12" s="476">
        <v>0</v>
      </c>
      <c r="R12" s="476"/>
      <c r="S12" s="477">
        <v>0</v>
      </c>
    </row>
    <row r="13" spans="1:19" s="146" customFormat="1" ht="23.25" customHeight="1">
      <c r="A13" s="145">
        <v>6</v>
      </c>
      <c r="B13" s="1" t="s">
        <v>105</v>
      </c>
      <c r="C13" s="476">
        <v>0</v>
      </c>
      <c r="D13" s="476"/>
      <c r="E13" s="476">
        <v>26697491.412899993</v>
      </c>
      <c r="F13" s="476"/>
      <c r="G13" s="476">
        <v>0</v>
      </c>
      <c r="H13" s="476"/>
      <c r="I13" s="476">
        <v>854004.79920000711</v>
      </c>
      <c r="J13" s="476"/>
      <c r="K13" s="476">
        <v>0</v>
      </c>
      <c r="L13" s="476"/>
      <c r="M13" s="476">
        <v>694837.19770000002</v>
      </c>
      <c r="N13" s="476">
        <v>3869600.9709000001</v>
      </c>
      <c r="O13" s="476">
        <v>0</v>
      </c>
      <c r="P13" s="476"/>
      <c r="Q13" s="476">
        <v>0</v>
      </c>
      <c r="R13" s="476"/>
      <c r="S13" s="477">
        <v>10330938.850780003</v>
      </c>
    </row>
    <row r="14" spans="1:19" s="146" customFormat="1" ht="23.25" customHeight="1">
      <c r="A14" s="145">
        <v>7</v>
      </c>
      <c r="B14" s="1" t="s">
        <v>106</v>
      </c>
      <c r="C14" s="476">
        <v>0</v>
      </c>
      <c r="D14" s="476">
        <v>0</v>
      </c>
      <c r="E14" s="476">
        <v>0</v>
      </c>
      <c r="F14" s="476">
        <v>0</v>
      </c>
      <c r="G14" s="476">
        <v>0</v>
      </c>
      <c r="H14" s="476"/>
      <c r="I14" s="476">
        <v>0</v>
      </c>
      <c r="J14" s="476">
        <v>0</v>
      </c>
      <c r="K14" s="476">
        <v>0</v>
      </c>
      <c r="L14" s="476"/>
      <c r="M14" s="476">
        <v>583762621.72403002</v>
      </c>
      <c r="N14" s="476">
        <v>77368974.845304996</v>
      </c>
      <c r="O14" s="476">
        <v>3949758.49511</v>
      </c>
      <c r="P14" s="476">
        <v>50082.039999999994</v>
      </c>
      <c r="Q14" s="476">
        <v>0</v>
      </c>
      <c r="R14" s="476">
        <v>0</v>
      </c>
      <c r="S14" s="477">
        <v>667131357.37199998</v>
      </c>
    </row>
    <row r="15" spans="1:19" s="146" customFormat="1" ht="23.25" customHeight="1">
      <c r="A15" s="145">
        <v>8</v>
      </c>
      <c r="B15" s="1" t="s">
        <v>107</v>
      </c>
      <c r="C15" s="476">
        <v>0</v>
      </c>
      <c r="D15" s="476"/>
      <c r="E15" s="476">
        <v>0</v>
      </c>
      <c r="F15" s="476"/>
      <c r="G15" s="476">
        <v>0</v>
      </c>
      <c r="H15" s="476"/>
      <c r="I15" s="476">
        <v>0</v>
      </c>
      <c r="J15" s="476"/>
      <c r="K15" s="476">
        <v>214524958.11737987</v>
      </c>
      <c r="L15" s="476">
        <v>11258056.075780001</v>
      </c>
      <c r="M15" s="476">
        <v>32311377.517419998</v>
      </c>
      <c r="N15" s="476">
        <v>288587.50721500005</v>
      </c>
      <c r="O15" s="476">
        <v>114593594.94012001</v>
      </c>
      <c r="P15" s="476">
        <v>2704165.2129799998</v>
      </c>
      <c r="Q15" s="476">
        <v>0</v>
      </c>
      <c r="R15" s="476"/>
      <c r="S15" s="477">
        <v>377883865.8991549</v>
      </c>
    </row>
    <row r="16" spans="1:19" s="146" customFormat="1" ht="23.25" customHeight="1">
      <c r="A16" s="145">
        <v>9</v>
      </c>
      <c r="B16" s="1" t="s">
        <v>108</v>
      </c>
      <c r="C16" s="476">
        <v>0</v>
      </c>
      <c r="D16" s="476"/>
      <c r="E16" s="476">
        <v>0</v>
      </c>
      <c r="F16" s="476"/>
      <c r="G16" s="476">
        <v>207008243.44321004</v>
      </c>
      <c r="H16" s="476">
        <v>687993.66790999996</v>
      </c>
      <c r="I16" s="476">
        <v>0</v>
      </c>
      <c r="J16" s="476"/>
      <c r="K16" s="476">
        <v>0</v>
      </c>
      <c r="L16" s="476"/>
      <c r="M16" s="476">
        <v>0</v>
      </c>
      <c r="N16" s="476"/>
      <c r="O16" s="476">
        <v>0</v>
      </c>
      <c r="P16" s="476"/>
      <c r="Q16" s="476">
        <v>0</v>
      </c>
      <c r="R16" s="476"/>
      <c r="S16" s="477">
        <v>72693682.988892004</v>
      </c>
    </row>
    <row r="17" spans="1:19" s="146" customFormat="1" ht="23.25" customHeight="1">
      <c r="A17" s="145">
        <v>10</v>
      </c>
      <c r="B17" s="1" t="s">
        <v>109</v>
      </c>
      <c r="C17" s="476">
        <v>0</v>
      </c>
      <c r="D17" s="476"/>
      <c r="E17" s="476">
        <v>0</v>
      </c>
      <c r="F17" s="476"/>
      <c r="G17" s="476">
        <v>0</v>
      </c>
      <c r="H17" s="476"/>
      <c r="I17" s="476">
        <v>3567797.1079099998</v>
      </c>
      <c r="J17" s="476"/>
      <c r="K17" s="476">
        <v>0</v>
      </c>
      <c r="L17" s="476"/>
      <c r="M17" s="476">
        <v>14734642.682359999</v>
      </c>
      <c r="N17" s="476"/>
      <c r="O17" s="476">
        <v>719764.43198999995</v>
      </c>
      <c r="P17" s="476"/>
      <c r="Q17" s="476">
        <v>0</v>
      </c>
      <c r="R17" s="476"/>
      <c r="S17" s="477">
        <v>17598187.884299997</v>
      </c>
    </row>
    <row r="18" spans="1:19" s="146" customFormat="1" ht="23.25" customHeight="1">
      <c r="A18" s="145">
        <v>11</v>
      </c>
      <c r="B18" s="1" t="s">
        <v>110</v>
      </c>
      <c r="C18" s="476">
        <v>0</v>
      </c>
      <c r="D18" s="476"/>
      <c r="E18" s="476">
        <v>0</v>
      </c>
      <c r="F18" s="476"/>
      <c r="G18" s="476">
        <v>0</v>
      </c>
      <c r="H18" s="476"/>
      <c r="I18" s="476">
        <v>0</v>
      </c>
      <c r="J18" s="476"/>
      <c r="K18" s="476">
        <v>0</v>
      </c>
      <c r="L18" s="476"/>
      <c r="M18" s="476">
        <v>0</v>
      </c>
      <c r="N18" s="476"/>
      <c r="O18" s="476">
        <v>0</v>
      </c>
      <c r="P18" s="476"/>
      <c r="Q18" s="476">
        <v>0</v>
      </c>
      <c r="R18" s="476"/>
      <c r="S18" s="477">
        <v>0</v>
      </c>
    </row>
    <row r="19" spans="1:19" s="146" customFormat="1" ht="23.25" customHeight="1">
      <c r="A19" s="145">
        <v>12</v>
      </c>
      <c r="B19" s="1" t="s">
        <v>111</v>
      </c>
      <c r="C19" s="476">
        <v>0</v>
      </c>
      <c r="D19" s="476"/>
      <c r="E19" s="476">
        <v>0</v>
      </c>
      <c r="F19" s="476"/>
      <c r="G19" s="476">
        <v>0</v>
      </c>
      <c r="H19" s="476"/>
      <c r="I19" s="476">
        <v>0</v>
      </c>
      <c r="J19" s="476"/>
      <c r="K19" s="476">
        <v>0</v>
      </c>
      <c r="L19" s="476"/>
      <c r="M19" s="476">
        <v>0</v>
      </c>
      <c r="N19" s="476"/>
      <c r="O19" s="476">
        <v>0</v>
      </c>
      <c r="P19" s="476"/>
      <c r="Q19" s="476">
        <v>0</v>
      </c>
      <c r="R19" s="476"/>
      <c r="S19" s="477">
        <v>0</v>
      </c>
    </row>
    <row r="20" spans="1:19" s="146" customFormat="1" ht="23.25" customHeight="1">
      <c r="A20" s="145">
        <v>13</v>
      </c>
      <c r="B20" s="1" t="s">
        <v>257</v>
      </c>
      <c r="C20" s="476">
        <v>0</v>
      </c>
      <c r="D20" s="476"/>
      <c r="E20" s="476">
        <v>0</v>
      </c>
      <c r="F20" s="476"/>
      <c r="G20" s="476">
        <v>0</v>
      </c>
      <c r="H20" s="476"/>
      <c r="I20" s="476">
        <v>0</v>
      </c>
      <c r="J20" s="476"/>
      <c r="K20" s="476">
        <v>0</v>
      </c>
      <c r="L20" s="476"/>
      <c r="M20" s="476">
        <v>0</v>
      </c>
      <c r="N20" s="476"/>
      <c r="O20" s="476">
        <v>0</v>
      </c>
      <c r="P20" s="476"/>
      <c r="Q20" s="476">
        <v>0</v>
      </c>
      <c r="R20" s="476"/>
      <c r="S20" s="477">
        <v>0</v>
      </c>
    </row>
    <row r="21" spans="1:19" s="146" customFormat="1" ht="23.25" customHeight="1">
      <c r="A21" s="145">
        <v>14</v>
      </c>
      <c r="B21" s="1" t="s">
        <v>113</v>
      </c>
      <c r="C21" s="476">
        <v>63685848</v>
      </c>
      <c r="D21" s="476"/>
      <c r="E21" s="476">
        <v>0</v>
      </c>
      <c r="F21" s="476"/>
      <c r="G21" s="476">
        <v>0</v>
      </c>
      <c r="H21" s="476"/>
      <c r="I21" s="476">
        <v>0</v>
      </c>
      <c r="J21" s="476"/>
      <c r="K21" s="476">
        <v>0</v>
      </c>
      <c r="L21" s="476"/>
      <c r="M21" s="476">
        <v>133480023.08199999</v>
      </c>
      <c r="N21" s="476"/>
      <c r="O21" s="476">
        <v>0</v>
      </c>
      <c r="P21" s="476"/>
      <c r="Q21" s="476">
        <v>619689</v>
      </c>
      <c r="R21" s="476"/>
      <c r="S21" s="477">
        <v>135029245.58199999</v>
      </c>
    </row>
    <row r="22" spans="1:19" ht="23.25" customHeight="1" thickBot="1">
      <c r="A22" s="147"/>
      <c r="B22" s="148" t="s">
        <v>114</v>
      </c>
      <c r="C22" s="149">
        <f>SUM(C8:C21)</f>
        <v>257197017.58000001</v>
      </c>
      <c r="D22" s="149">
        <f t="shared" ref="D22:S22" si="0">SUM(D8:D21)</f>
        <v>0</v>
      </c>
      <c r="E22" s="149">
        <f t="shared" si="0"/>
        <v>26697491.412899993</v>
      </c>
      <c r="F22" s="149">
        <f t="shared" si="0"/>
        <v>0</v>
      </c>
      <c r="G22" s="149">
        <f t="shared" si="0"/>
        <v>207008243.44321004</v>
      </c>
      <c r="H22" s="149">
        <f t="shared" si="0"/>
        <v>687993.66790999996</v>
      </c>
      <c r="I22" s="149">
        <f t="shared" si="0"/>
        <v>4421801.9071100065</v>
      </c>
      <c r="J22" s="149">
        <f t="shared" si="0"/>
        <v>0</v>
      </c>
      <c r="K22" s="149">
        <f t="shared" si="0"/>
        <v>214524958.11737987</v>
      </c>
      <c r="L22" s="149">
        <f t="shared" si="0"/>
        <v>11258056.075780001</v>
      </c>
      <c r="M22" s="149">
        <f t="shared" si="0"/>
        <v>980032122.21371019</v>
      </c>
      <c r="N22" s="149">
        <f t="shared" si="0"/>
        <v>81527163.323419988</v>
      </c>
      <c r="O22" s="149">
        <f t="shared" si="0"/>
        <v>119263117.86722001</v>
      </c>
      <c r="P22" s="149">
        <f t="shared" si="0"/>
        <v>2754247.2529799999</v>
      </c>
      <c r="Q22" s="149">
        <f t="shared" si="0"/>
        <v>619689</v>
      </c>
      <c r="R22" s="149">
        <f t="shared" si="0"/>
        <v>0</v>
      </c>
      <c r="S22" s="272">
        <f t="shared" si="0"/>
        <v>1495715898.587327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3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="80" zoomScaleNormal="80" workbookViewId="0">
      <pane xSplit="1" ySplit="7" topLeftCell="B8" activePane="bottomRight" state="frozen"/>
      <selection activeCell="B3" sqref="B3"/>
      <selection pane="topRight" activeCell="B3" sqref="B3"/>
      <selection pane="bottomLeft" activeCell="B3" sqref="B3"/>
      <selection pane="bottomRight" activeCell="C8" sqref="C8:G2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64" customWidth="1"/>
    <col min="4" max="4" width="14.85546875" style="264" bestFit="1" customWidth="1"/>
    <col min="5" max="5" width="15.5703125" style="264" customWidth="1"/>
    <col min="6" max="6" width="15.85546875" style="264" customWidth="1"/>
    <col min="7" max="7" width="17.42578125" style="264" customWidth="1"/>
    <col min="8" max="8" width="15.28515625" style="264" customWidth="1"/>
    <col min="9" max="16384" width="9.140625" style="37"/>
  </cols>
  <sheetData>
    <row r="1" spans="1:9">
      <c r="A1" s="2" t="s">
        <v>35</v>
      </c>
      <c r="B1" s="4" t="str">
        <f>'Info '!C2</f>
        <v>JSC "VTB Bank (Georgia)"</v>
      </c>
    </row>
    <row r="2" spans="1:9">
      <c r="A2" s="2" t="s">
        <v>36</v>
      </c>
      <c r="B2" s="498">
        <v>44012</v>
      </c>
    </row>
    <row r="4" spans="1:9" ht="13.5" thickBot="1">
      <c r="A4" s="2" t="s">
        <v>263</v>
      </c>
      <c r="B4" s="150" t="s">
        <v>387</v>
      </c>
    </row>
    <row r="5" spans="1:9">
      <c r="A5" s="151"/>
      <c r="B5" s="164"/>
      <c r="C5" s="265" t="s">
        <v>0</v>
      </c>
      <c r="D5" s="265" t="s">
        <v>1</v>
      </c>
      <c r="E5" s="265" t="s">
        <v>2</v>
      </c>
      <c r="F5" s="265" t="s">
        <v>3</v>
      </c>
      <c r="G5" s="266" t="s">
        <v>4</v>
      </c>
      <c r="H5" s="267" t="s">
        <v>10</v>
      </c>
      <c r="I5" s="165"/>
    </row>
    <row r="6" spans="1:9" s="165" customFormat="1" ht="12.75" customHeight="1">
      <c r="A6" s="166"/>
      <c r="B6" s="570" t="s">
        <v>262</v>
      </c>
      <c r="C6" s="572" t="s">
        <v>379</v>
      </c>
      <c r="D6" s="574" t="s">
        <v>378</v>
      </c>
      <c r="E6" s="575"/>
      <c r="F6" s="572" t="s">
        <v>383</v>
      </c>
      <c r="G6" s="572" t="s">
        <v>384</v>
      </c>
      <c r="H6" s="568" t="s">
        <v>382</v>
      </c>
    </row>
    <row r="7" spans="1:9" ht="38.25">
      <c r="A7" s="168"/>
      <c r="B7" s="571"/>
      <c r="C7" s="573"/>
      <c r="D7" s="268" t="s">
        <v>381</v>
      </c>
      <c r="E7" s="268" t="s">
        <v>380</v>
      </c>
      <c r="F7" s="573"/>
      <c r="G7" s="573"/>
      <c r="H7" s="569"/>
      <c r="I7" s="165"/>
    </row>
    <row r="8" spans="1:9">
      <c r="A8" s="166">
        <v>1</v>
      </c>
      <c r="B8" s="1" t="s">
        <v>101</v>
      </c>
      <c r="C8" s="479">
        <v>408559789.59020001</v>
      </c>
      <c r="D8" s="480">
        <v>0</v>
      </c>
      <c r="E8" s="479">
        <v>0</v>
      </c>
      <c r="F8" s="479">
        <v>215048620.01019999</v>
      </c>
      <c r="G8" s="481">
        <v>215048620.01019999</v>
      </c>
      <c r="H8" s="483">
        <f>IFERROR(G8/(C8+E8),0)</f>
        <v>0.52635777061149702</v>
      </c>
    </row>
    <row r="9" spans="1:9" ht="15" customHeight="1">
      <c r="A9" s="166">
        <v>2</v>
      </c>
      <c r="B9" s="1" t="s">
        <v>102</v>
      </c>
      <c r="C9" s="479">
        <v>0</v>
      </c>
      <c r="D9" s="480">
        <v>0</v>
      </c>
      <c r="E9" s="479">
        <v>0</v>
      </c>
      <c r="F9" s="479">
        <v>0</v>
      </c>
      <c r="G9" s="481">
        <v>0</v>
      </c>
      <c r="H9" s="483">
        <f t="shared" ref="H9:H20" si="0">IFERROR(G9/(C9+E9),0)</f>
        <v>0</v>
      </c>
    </row>
    <row r="10" spans="1:9">
      <c r="A10" s="166">
        <v>3</v>
      </c>
      <c r="B10" s="1" t="s">
        <v>281</v>
      </c>
      <c r="C10" s="479">
        <v>0</v>
      </c>
      <c r="D10" s="480">
        <v>0</v>
      </c>
      <c r="E10" s="479">
        <v>0</v>
      </c>
      <c r="F10" s="479">
        <v>0</v>
      </c>
      <c r="G10" s="481">
        <v>0</v>
      </c>
      <c r="H10" s="483">
        <f t="shared" si="0"/>
        <v>0</v>
      </c>
    </row>
    <row r="11" spans="1:9">
      <c r="A11" s="166">
        <v>4</v>
      </c>
      <c r="B11" s="1" t="s">
        <v>103</v>
      </c>
      <c r="C11" s="479">
        <v>0</v>
      </c>
      <c r="D11" s="480">
        <v>0</v>
      </c>
      <c r="E11" s="479">
        <v>0</v>
      </c>
      <c r="F11" s="479">
        <v>0</v>
      </c>
      <c r="G11" s="481">
        <v>0</v>
      </c>
      <c r="H11" s="483">
        <f t="shared" si="0"/>
        <v>0</v>
      </c>
    </row>
    <row r="12" spans="1:9">
      <c r="A12" s="166">
        <v>5</v>
      </c>
      <c r="B12" s="1" t="s">
        <v>104</v>
      </c>
      <c r="C12" s="479">
        <v>0</v>
      </c>
      <c r="D12" s="480">
        <v>0</v>
      </c>
      <c r="E12" s="479">
        <v>0</v>
      </c>
      <c r="F12" s="479">
        <v>0</v>
      </c>
      <c r="G12" s="481">
        <v>0</v>
      </c>
      <c r="H12" s="483">
        <f t="shared" si="0"/>
        <v>0</v>
      </c>
    </row>
    <row r="13" spans="1:9">
      <c r="A13" s="166">
        <v>6</v>
      </c>
      <c r="B13" s="1" t="s">
        <v>105</v>
      </c>
      <c r="C13" s="479">
        <v>28246333.4098</v>
      </c>
      <c r="D13" s="480">
        <v>7739201.9418000001</v>
      </c>
      <c r="E13" s="479">
        <v>3869600.9709000001</v>
      </c>
      <c r="F13" s="479">
        <v>10330938.850780003</v>
      </c>
      <c r="G13" s="481">
        <v>10330938.850780003</v>
      </c>
      <c r="H13" s="483">
        <f t="shared" si="0"/>
        <v>0.32167642168892829</v>
      </c>
    </row>
    <row r="14" spans="1:9">
      <c r="A14" s="166">
        <v>7</v>
      </c>
      <c r="B14" s="1" t="s">
        <v>106</v>
      </c>
      <c r="C14" s="479">
        <v>587712380.21914005</v>
      </c>
      <c r="D14" s="480">
        <v>135162456.91616002</v>
      </c>
      <c r="E14" s="479">
        <v>77419056.885305002</v>
      </c>
      <c r="F14" s="480">
        <v>667131357.3720001</v>
      </c>
      <c r="G14" s="482">
        <v>643488002.03667998</v>
      </c>
      <c r="H14" s="483">
        <f t="shared" si="0"/>
        <v>0.96745991264224895</v>
      </c>
    </row>
    <row r="15" spans="1:9">
      <c r="A15" s="166">
        <v>8</v>
      </c>
      <c r="B15" s="1" t="s">
        <v>107</v>
      </c>
      <c r="C15" s="479">
        <v>361429930.57491988</v>
      </c>
      <c r="D15" s="480">
        <v>26596653.671950005</v>
      </c>
      <c r="E15" s="479">
        <v>14250808.795975002</v>
      </c>
      <c r="F15" s="480">
        <v>377883865.8991549</v>
      </c>
      <c r="G15" s="482">
        <v>370246707.38644189</v>
      </c>
      <c r="H15" s="483">
        <f>IFERROR(G15/(C15+E15),0)</f>
        <v>0.98553550551046953</v>
      </c>
    </row>
    <row r="16" spans="1:9">
      <c r="A16" s="166">
        <v>9</v>
      </c>
      <c r="B16" s="1" t="s">
        <v>108</v>
      </c>
      <c r="C16" s="479">
        <v>207008243.44321004</v>
      </c>
      <c r="D16" s="480">
        <v>1317327.4958199998</v>
      </c>
      <c r="E16" s="479">
        <v>687993.66790999996</v>
      </c>
      <c r="F16" s="480">
        <v>72693682.988892019</v>
      </c>
      <c r="G16" s="482">
        <v>72693682.988892019</v>
      </c>
      <c r="H16" s="483">
        <f t="shared" si="0"/>
        <v>0.35000000000000003</v>
      </c>
    </row>
    <row r="17" spans="1:8">
      <c r="A17" s="166">
        <v>10</v>
      </c>
      <c r="B17" s="1" t="s">
        <v>109</v>
      </c>
      <c r="C17" s="479">
        <v>19022204.222260002</v>
      </c>
      <c r="D17" s="480">
        <v>0</v>
      </c>
      <c r="E17" s="479">
        <v>0</v>
      </c>
      <c r="F17" s="480">
        <v>17598187.884299997</v>
      </c>
      <c r="G17" s="482">
        <v>17561598.126739997</v>
      </c>
      <c r="H17" s="483">
        <f t="shared" si="0"/>
        <v>0.92321572839540922</v>
      </c>
    </row>
    <row r="18" spans="1:8">
      <c r="A18" s="166">
        <v>11</v>
      </c>
      <c r="B18" s="1" t="s">
        <v>110</v>
      </c>
      <c r="C18" s="479">
        <v>0</v>
      </c>
      <c r="D18" s="480">
        <v>0</v>
      </c>
      <c r="E18" s="479">
        <v>0</v>
      </c>
      <c r="F18" s="480">
        <v>0</v>
      </c>
      <c r="G18" s="482">
        <v>0</v>
      </c>
      <c r="H18" s="483">
        <f t="shared" si="0"/>
        <v>0</v>
      </c>
    </row>
    <row r="19" spans="1:8">
      <c r="A19" s="166">
        <v>12</v>
      </c>
      <c r="B19" s="1" t="s">
        <v>111</v>
      </c>
      <c r="C19" s="479">
        <v>0</v>
      </c>
      <c r="D19" s="480">
        <v>0</v>
      </c>
      <c r="E19" s="479">
        <v>0</v>
      </c>
      <c r="F19" s="480">
        <v>0</v>
      </c>
      <c r="G19" s="482">
        <v>0</v>
      </c>
      <c r="H19" s="483">
        <f t="shared" si="0"/>
        <v>0</v>
      </c>
    </row>
    <row r="20" spans="1:8">
      <c r="A20" s="166">
        <v>13</v>
      </c>
      <c r="B20" s="1" t="s">
        <v>257</v>
      </c>
      <c r="C20" s="479">
        <v>0</v>
      </c>
      <c r="D20" s="480">
        <v>0</v>
      </c>
      <c r="E20" s="479">
        <v>0</v>
      </c>
      <c r="F20" s="480">
        <v>0</v>
      </c>
      <c r="G20" s="482">
        <v>0</v>
      </c>
      <c r="H20" s="483">
        <f t="shared" si="0"/>
        <v>0</v>
      </c>
    </row>
    <row r="21" spans="1:8">
      <c r="A21" s="166">
        <v>14</v>
      </c>
      <c r="B21" s="1" t="s">
        <v>113</v>
      </c>
      <c r="C21" s="479">
        <v>197785560.08199999</v>
      </c>
      <c r="D21" s="480">
        <v>0</v>
      </c>
      <c r="E21" s="479">
        <v>0</v>
      </c>
      <c r="F21" s="480">
        <v>135029245.58199999</v>
      </c>
      <c r="G21" s="482">
        <v>135029245.58199999</v>
      </c>
      <c r="H21" s="483">
        <f>IFERROR(G21/(C21+E21),0)</f>
        <v>0.68270527699806882</v>
      </c>
    </row>
    <row r="22" spans="1:8" ht="13.5" thickBot="1">
      <c r="A22" s="169"/>
      <c r="B22" s="170" t="s">
        <v>114</v>
      </c>
      <c r="C22" s="269">
        <f>SUM(C8:C21)</f>
        <v>1809764441.5415301</v>
      </c>
      <c r="D22" s="269">
        <f>SUM(D8:D21)</f>
        <v>170815640.02573001</v>
      </c>
      <c r="E22" s="269">
        <f>SUM(E8:E21)</f>
        <v>96227460.320089996</v>
      </c>
      <c r="F22" s="269">
        <f>SUM(F8:F21)</f>
        <v>1495715898.587327</v>
      </c>
      <c r="G22" s="269">
        <f>SUM(G8:G21)</f>
        <v>1464398794.981734</v>
      </c>
      <c r="H22" s="270">
        <f>G22/(C22+E22)</f>
        <v>0.76831323026683729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0" zoomScaleNormal="80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 activeCell="D14" sqref="D14"/>
    </sheetView>
  </sheetViews>
  <sheetFormatPr defaultColWidth="9.140625" defaultRowHeight="12.75"/>
  <cols>
    <col min="1" max="1" width="10.5703125" style="264" bestFit="1" customWidth="1"/>
    <col min="2" max="2" width="104.140625" style="264" customWidth="1"/>
    <col min="3" max="3" width="12.7109375" style="264" customWidth="1"/>
    <col min="4" max="4" width="14.7109375" style="264" customWidth="1"/>
    <col min="5" max="5" width="15.5703125" style="264" customWidth="1"/>
    <col min="6" max="11" width="12.7109375" style="264" customWidth="1"/>
    <col min="12" max="16384" width="9.140625" style="264"/>
  </cols>
  <sheetData>
    <row r="1" spans="1:11">
      <c r="A1" s="264" t="s">
        <v>35</v>
      </c>
      <c r="B1" s="264" t="str">
        <f>'Info '!C2</f>
        <v>JSC "VTB Bank (Georgia)"</v>
      </c>
    </row>
    <row r="2" spans="1:11">
      <c r="A2" s="264" t="s">
        <v>36</v>
      </c>
      <c r="B2" s="499">
        <v>44012</v>
      </c>
      <c r="C2" s="284"/>
      <c r="D2" s="284"/>
    </row>
    <row r="3" spans="1:11">
      <c r="B3" s="284"/>
      <c r="C3" s="284"/>
      <c r="D3" s="284"/>
    </row>
    <row r="4" spans="1:11" ht="13.5" thickBot="1">
      <c r="A4" s="264" t="s">
        <v>259</v>
      </c>
      <c r="B4" s="311" t="s">
        <v>388</v>
      </c>
      <c r="C4" s="284"/>
      <c r="D4" s="284"/>
    </row>
    <row r="5" spans="1:11" ht="30" customHeight="1">
      <c r="A5" s="576"/>
      <c r="B5" s="577"/>
      <c r="C5" s="578" t="s">
        <v>441</v>
      </c>
      <c r="D5" s="578"/>
      <c r="E5" s="578"/>
      <c r="F5" s="578" t="s">
        <v>442</v>
      </c>
      <c r="G5" s="578"/>
      <c r="H5" s="578"/>
      <c r="I5" s="578" t="s">
        <v>443</v>
      </c>
      <c r="J5" s="578"/>
      <c r="K5" s="579"/>
    </row>
    <row r="6" spans="1:11">
      <c r="A6" s="285"/>
      <c r="B6" s="286"/>
      <c r="C6" s="44" t="s">
        <v>74</v>
      </c>
      <c r="D6" s="44" t="s">
        <v>75</v>
      </c>
      <c r="E6" s="44" t="s">
        <v>76</v>
      </c>
      <c r="F6" s="44" t="s">
        <v>74</v>
      </c>
      <c r="G6" s="44" t="s">
        <v>75</v>
      </c>
      <c r="H6" s="44" t="s">
        <v>76</v>
      </c>
      <c r="I6" s="44" t="s">
        <v>74</v>
      </c>
      <c r="J6" s="44" t="s">
        <v>75</v>
      </c>
      <c r="K6" s="44" t="s">
        <v>76</v>
      </c>
    </row>
    <row r="7" spans="1:11">
      <c r="A7" s="287" t="s">
        <v>391</v>
      </c>
      <c r="B7" s="288"/>
      <c r="C7" s="288"/>
      <c r="D7" s="288"/>
      <c r="E7" s="288"/>
      <c r="F7" s="288"/>
      <c r="G7" s="288"/>
      <c r="H7" s="288"/>
      <c r="I7" s="288"/>
      <c r="J7" s="288"/>
      <c r="K7" s="289"/>
    </row>
    <row r="8" spans="1:11">
      <c r="A8" s="290">
        <v>1</v>
      </c>
      <c r="B8" s="291" t="s">
        <v>389</v>
      </c>
      <c r="C8" s="503"/>
      <c r="D8" s="503"/>
      <c r="E8" s="503"/>
      <c r="F8" s="494">
        <v>140804189.6987507</v>
      </c>
      <c r="G8" s="494">
        <v>290330480.09480476</v>
      </c>
      <c r="H8" s="494">
        <v>431134669.79355562</v>
      </c>
      <c r="I8" s="494">
        <v>140030768.74567375</v>
      </c>
      <c r="J8" s="494">
        <v>247358296.3264696</v>
      </c>
      <c r="K8" s="495">
        <v>387389065.07214332</v>
      </c>
    </row>
    <row r="9" spans="1:11">
      <c r="A9" s="287" t="s">
        <v>392</v>
      </c>
      <c r="B9" s="288"/>
      <c r="C9" s="504"/>
      <c r="D9" s="504"/>
      <c r="E9" s="504"/>
      <c r="F9" s="504"/>
      <c r="G9" s="504"/>
      <c r="H9" s="504"/>
      <c r="I9" s="504"/>
      <c r="J9" s="504"/>
      <c r="K9" s="289"/>
    </row>
    <row r="10" spans="1:11">
      <c r="A10" s="293">
        <v>2</v>
      </c>
      <c r="B10" s="294" t="s">
        <v>400</v>
      </c>
      <c r="C10" s="484">
        <v>128911632.28931876</v>
      </c>
      <c r="D10" s="485">
        <v>401435307.90527695</v>
      </c>
      <c r="E10" s="485">
        <v>530346940.19459599</v>
      </c>
      <c r="F10" s="485">
        <v>10141113.940682966</v>
      </c>
      <c r="G10" s="485">
        <v>27791874.362293258</v>
      </c>
      <c r="H10" s="485">
        <v>37932988.302976228</v>
      </c>
      <c r="I10" s="485">
        <v>2554148.7777648368</v>
      </c>
      <c r="J10" s="485">
        <v>6367428.4407064337</v>
      </c>
      <c r="K10" s="486">
        <v>8921577.2184712701</v>
      </c>
    </row>
    <row r="11" spans="1:11">
      <c r="A11" s="293">
        <v>3</v>
      </c>
      <c r="B11" s="294" t="s">
        <v>394</v>
      </c>
      <c r="C11" s="484">
        <v>387591499.26821983</v>
      </c>
      <c r="D11" s="485">
        <v>487452456.37733006</v>
      </c>
      <c r="E11" s="485">
        <v>875043955.64554954</v>
      </c>
      <c r="F11" s="485">
        <v>132227661.41067769</v>
      </c>
      <c r="G11" s="485">
        <v>119889957.64499864</v>
      </c>
      <c r="H11" s="485">
        <v>252117619.05567634</v>
      </c>
      <c r="I11" s="485">
        <v>110559171.4775719</v>
      </c>
      <c r="J11" s="485">
        <v>102528696.11588055</v>
      </c>
      <c r="K11" s="486">
        <v>213087867.59345245</v>
      </c>
    </row>
    <row r="12" spans="1:11">
      <c r="A12" s="293">
        <v>4</v>
      </c>
      <c r="B12" s="294" t="s">
        <v>395</v>
      </c>
      <c r="C12" s="484">
        <v>111260439.56043956</v>
      </c>
      <c r="D12" s="485">
        <v>0</v>
      </c>
      <c r="E12" s="485">
        <v>111260439.56043956</v>
      </c>
      <c r="F12" s="485">
        <v>0</v>
      </c>
      <c r="G12" s="485">
        <v>0</v>
      </c>
      <c r="H12" s="485">
        <v>0</v>
      </c>
      <c r="I12" s="485">
        <v>0</v>
      </c>
      <c r="J12" s="485">
        <v>0</v>
      </c>
      <c r="K12" s="486">
        <v>0</v>
      </c>
    </row>
    <row r="13" spans="1:11">
      <c r="A13" s="293">
        <v>5</v>
      </c>
      <c r="B13" s="294" t="s">
        <v>403</v>
      </c>
      <c r="C13" s="484">
        <v>76690301.323956013</v>
      </c>
      <c r="D13" s="485">
        <v>106598265.10206906</v>
      </c>
      <c r="E13" s="485">
        <v>183288566.42602509</v>
      </c>
      <c r="F13" s="485">
        <v>13929638.256317034</v>
      </c>
      <c r="G13" s="485">
        <v>22068926.184678957</v>
      </c>
      <c r="H13" s="485">
        <v>35998564.440995984</v>
      </c>
      <c r="I13" s="485">
        <v>5433209.5195109881</v>
      </c>
      <c r="J13" s="485">
        <v>8258588.6756457835</v>
      </c>
      <c r="K13" s="486">
        <v>13691798.195156774</v>
      </c>
    </row>
    <row r="14" spans="1:11">
      <c r="A14" s="293">
        <v>6</v>
      </c>
      <c r="B14" s="294" t="s">
        <v>436</v>
      </c>
      <c r="C14" s="484">
        <v>0</v>
      </c>
      <c r="D14" s="485">
        <v>0</v>
      </c>
      <c r="E14" s="485">
        <v>0</v>
      </c>
      <c r="F14" s="485">
        <v>0</v>
      </c>
      <c r="G14" s="485">
        <v>0</v>
      </c>
      <c r="H14" s="485">
        <v>0</v>
      </c>
      <c r="I14" s="485">
        <v>0</v>
      </c>
      <c r="J14" s="485">
        <v>0</v>
      </c>
      <c r="K14" s="486">
        <v>0</v>
      </c>
    </row>
    <row r="15" spans="1:11">
      <c r="A15" s="293">
        <v>7</v>
      </c>
      <c r="B15" s="294" t="s">
        <v>437</v>
      </c>
      <c r="C15" s="484">
        <v>21537043.04752088</v>
      </c>
      <c r="D15" s="485">
        <v>17730761.856740206</v>
      </c>
      <c r="E15" s="485">
        <v>39267804.90426109</v>
      </c>
      <c r="F15" s="485">
        <v>3014661.9958574721</v>
      </c>
      <c r="G15" s="485">
        <v>1881147.622181538</v>
      </c>
      <c r="H15" s="485">
        <v>4895809.6180390101</v>
      </c>
      <c r="I15" s="485">
        <v>3014661.9958574721</v>
      </c>
      <c r="J15" s="485">
        <v>1881147.622181538</v>
      </c>
      <c r="K15" s="486">
        <v>4895809.6180390101</v>
      </c>
    </row>
    <row r="16" spans="1:11">
      <c r="A16" s="293">
        <v>8</v>
      </c>
      <c r="B16" s="295" t="s">
        <v>396</v>
      </c>
      <c r="C16" s="484">
        <v>725990915.48945487</v>
      </c>
      <c r="D16" s="485">
        <v>1013216791.2414167</v>
      </c>
      <c r="E16" s="485">
        <v>1739207706.7308705</v>
      </c>
      <c r="F16" s="485">
        <v>159313075.60353515</v>
      </c>
      <c r="G16" s="485">
        <v>171631905.81415242</v>
      </c>
      <c r="H16" s="485">
        <v>330944981.41768754</v>
      </c>
      <c r="I16" s="485">
        <v>121561191.77070516</v>
      </c>
      <c r="J16" s="485">
        <v>119035860.8544143</v>
      </c>
      <c r="K16" s="486">
        <v>240597052.62511942</v>
      </c>
    </row>
    <row r="17" spans="1:11">
      <c r="A17" s="287" t="s">
        <v>393</v>
      </c>
      <c r="B17" s="288"/>
      <c r="C17" s="487"/>
      <c r="D17" s="487"/>
      <c r="E17" s="487"/>
      <c r="F17" s="488"/>
      <c r="G17" s="488"/>
      <c r="H17" s="488"/>
      <c r="I17" s="488"/>
      <c r="J17" s="488"/>
      <c r="K17" s="289"/>
    </row>
    <row r="18" spans="1:11">
      <c r="A18" s="293">
        <v>9</v>
      </c>
      <c r="B18" s="294" t="s">
        <v>399</v>
      </c>
      <c r="C18" s="484">
        <v>0</v>
      </c>
      <c r="D18" s="485">
        <v>0</v>
      </c>
      <c r="E18" s="485">
        <v>0</v>
      </c>
      <c r="F18" s="485">
        <v>0</v>
      </c>
      <c r="G18" s="485">
        <v>0</v>
      </c>
      <c r="H18" s="485">
        <v>0</v>
      </c>
      <c r="I18" s="485">
        <v>0</v>
      </c>
      <c r="J18" s="485">
        <v>0</v>
      </c>
      <c r="K18" s="486">
        <v>0</v>
      </c>
    </row>
    <row r="19" spans="1:11">
      <c r="A19" s="293">
        <v>10</v>
      </c>
      <c r="B19" s="294" t="s">
        <v>438</v>
      </c>
      <c r="C19" s="484">
        <v>532144177.79960507</v>
      </c>
      <c r="D19" s="485">
        <v>545709985.11347127</v>
      </c>
      <c r="E19" s="485">
        <v>1077854162.9130762</v>
      </c>
      <c r="F19" s="485">
        <v>10544536.835234864</v>
      </c>
      <c r="G19" s="485">
        <v>8634425.4005846046</v>
      </c>
      <c r="H19" s="485">
        <v>19178962.235819463</v>
      </c>
      <c r="I19" s="485">
        <v>11317957.788311787</v>
      </c>
      <c r="J19" s="485">
        <v>55398512.173147276</v>
      </c>
      <c r="K19" s="486">
        <v>66716469.961459056</v>
      </c>
    </row>
    <row r="20" spans="1:11">
      <c r="A20" s="293">
        <v>11</v>
      </c>
      <c r="B20" s="294" t="s">
        <v>398</v>
      </c>
      <c r="C20" s="484">
        <v>46904853.793116838</v>
      </c>
      <c r="D20" s="485">
        <v>1333582.8040868139</v>
      </c>
      <c r="E20" s="485">
        <v>48238436.597203672</v>
      </c>
      <c r="F20" s="485">
        <v>2011554.0014285713</v>
      </c>
      <c r="G20" s="485">
        <v>0</v>
      </c>
      <c r="H20" s="485">
        <v>2011554.0014285713</v>
      </c>
      <c r="I20" s="485">
        <v>2011554.0014285713</v>
      </c>
      <c r="J20" s="485">
        <v>0</v>
      </c>
      <c r="K20" s="486">
        <v>2011554.0014285713</v>
      </c>
    </row>
    <row r="21" spans="1:11" ht="13.5" thickBot="1">
      <c r="A21" s="296">
        <v>12</v>
      </c>
      <c r="B21" s="297" t="s">
        <v>397</v>
      </c>
      <c r="C21" s="489">
        <v>579049031.59272182</v>
      </c>
      <c r="D21" s="490">
        <v>547043567.91755831</v>
      </c>
      <c r="E21" s="489">
        <v>1126092599.5102801</v>
      </c>
      <c r="F21" s="490">
        <v>12556090.836663432</v>
      </c>
      <c r="G21" s="490">
        <v>8634425.4005846046</v>
      </c>
      <c r="H21" s="490">
        <v>21190516.237248037</v>
      </c>
      <c r="I21" s="490">
        <v>13329511.789740356</v>
      </c>
      <c r="J21" s="490">
        <v>55398512.173147276</v>
      </c>
      <c r="K21" s="491">
        <v>68728023.962887615</v>
      </c>
    </row>
    <row r="22" spans="1:11" ht="38.25" customHeight="1" thickBot="1">
      <c r="A22" s="298"/>
      <c r="B22" s="299"/>
      <c r="C22" s="299"/>
      <c r="D22" s="299"/>
      <c r="E22" s="299"/>
      <c r="F22" s="580" t="s">
        <v>440</v>
      </c>
      <c r="G22" s="578"/>
      <c r="H22" s="578"/>
      <c r="I22" s="580" t="s">
        <v>404</v>
      </c>
      <c r="J22" s="578"/>
      <c r="K22" s="579"/>
    </row>
    <row r="23" spans="1:11">
      <c r="A23" s="300">
        <v>13</v>
      </c>
      <c r="B23" s="301" t="s">
        <v>389</v>
      </c>
      <c r="C23" s="302"/>
      <c r="D23" s="302"/>
      <c r="E23" s="302"/>
      <c r="F23" s="519">
        <f>F8</f>
        <v>140804189.6987507</v>
      </c>
      <c r="G23" s="519">
        <f t="shared" ref="G23:H23" si="0">G8</f>
        <v>290330480.09480476</v>
      </c>
      <c r="H23" s="519">
        <f t="shared" si="0"/>
        <v>431134669.79355562</v>
      </c>
      <c r="I23" s="519">
        <f>I8</f>
        <v>140030768.74567375</v>
      </c>
      <c r="J23" s="519">
        <f t="shared" ref="J23:K23" si="1">J8</f>
        <v>247358296.3264696</v>
      </c>
      <c r="K23" s="520">
        <f t="shared" si="1"/>
        <v>387389065.07214332</v>
      </c>
    </row>
    <row r="24" spans="1:11" ht="13.5" thickBot="1">
      <c r="A24" s="303">
        <v>14</v>
      </c>
      <c r="B24" s="304" t="s">
        <v>401</v>
      </c>
      <c r="C24" s="305"/>
      <c r="D24" s="306"/>
      <c r="E24" s="307"/>
      <c r="F24" s="519">
        <f>MAX(F16-F21,F16*0.25)</f>
        <v>146756984.76687172</v>
      </c>
      <c r="G24" s="519">
        <f t="shared" ref="G24:K24" si="2">MAX(G16-G21,G16*0.25)</f>
        <v>162997480.41356781</v>
      </c>
      <c r="H24" s="519">
        <f t="shared" si="2"/>
        <v>309754465.18043947</v>
      </c>
      <c r="I24" s="519">
        <f t="shared" si="2"/>
        <v>108231679.98096481</v>
      </c>
      <c r="J24" s="519">
        <f t="shared" si="2"/>
        <v>63637348.681267023</v>
      </c>
      <c r="K24" s="520">
        <f t="shared" si="2"/>
        <v>171869028.6622318</v>
      </c>
    </row>
    <row r="25" spans="1:11" ht="13.5" thickBot="1">
      <c r="A25" s="308">
        <v>15</v>
      </c>
      <c r="B25" s="309" t="s">
        <v>402</v>
      </c>
      <c r="C25" s="310"/>
      <c r="D25" s="310"/>
      <c r="E25" s="310"/>
      <c r="F25" s="492">
        <f>F23/F24</f>
        <v>0.959437739351369</v>
      </c>
      <c r="G25" s="492">
        <f t="shared" ref="G25:H25" si="3">G23/G24</f>
        <v>1.7811961225299886</v>
      </c>
      <c r="H25" s="492">
        <f t="shared" si="3"/>
        <v>1.3918594185314139</v>
      </c>
      <c r="I25" s="492">
        <f>I23/I24</f>
        <v>1.2938057394129112</v>
      </c>
      <c r="J25" s="492">
        <f t="shared" ref="J25:K25" si="4">J23/J24</f>
        <v>3.8869987743421603</v>
      </c>
      <c r="K25" s="493">
        <f t="shared" si="4"/>
        <v>2.2539783234212925</v>
      </c>
    </row>
    <row r="27" spans="1:11" ht="25.5">
      <c r="B27" s="283" t="s">
        <v>439</v>
      </c>
    </row>
    <row r="45" ht="13.5" customHeight="1"/>
    <row r="78" spans="3:11">
      <c r="C78" s="518"/>
      <c r="D78" s="518"/>
      <c r="E78" s="518"/>
      <c r="F78" s="518"/>
      <c r="G78" s="518"/>
      <c r="H78" s="518"/>
      <c r="I78" s="518"/>
      <c r="J78" s="518"/>
      <c r="K78" s="518"/>
    </row>
    <row r="79" spans="3:11">
      <c r="C79" s="518"/>
      <c r="D79" s="518"/>
      <c r="E79" s="518"/>
      <c r="F79" s="518"/>
      <c r="G79" s="518"/>
      <c r="H79" s="518"/>
      <c r="I79" s="518"/>
      <c r="J79" s="518"/>
      <c r="K79" s="518"/>
    </row>
    <row r="80" spans="3:11">
      <c r="C80" s="518"/>
      <c r="D80" s="518"/>
      <c r="E80" s="518"/>
      <c r="F80" s="518"/>
      <c r="G80" s="518"/>
      <c r="H80" s="518"/>
      <c r="I80" s="518"/>
      <c r="J80" s="518"/>
      <c r="K80" s="518"/>
    </row>
    <row r="81" spans="3:11">
      <c r="C81" s="518"/>
      <c r="D81" s="518"/>
      <c r="E81" s="518"/>
      <c r="F81" s="518"/>
      <c r="G81" s="518"/>
      <c r="H81" s="518"/>
      <c r="I81" s="518"/>
      <c r="J81" s="518"/>
      <c r="K81" s="518"/>
    </row>
    <row r="82" spans="3:11">
      <c r="C82" s="518"/>
      <c r="D82" s="518"/>
      <c r="E82" s="518"/>
      <c r="F82" s="518"/>
      <c r="G82" s="518"/>
      <c r="H82" s="518"/>
      <c r="I82" s="518"/>
      <c r="J82" s="518"/>
      <c r="K82" s="518"/>
    </row>
    <row r="83" spans="3:11">
      <c r="C83" s="518"/>
      <c r="D83" s="518"/>
      <c r="E83" s="518"/>
      <c r="F83" s="518"/>
      <c r="G83" s="518"/>
      <c r="H83" s="518"/>
      <c r="I83" s="518"/>
      <c r="J83" s="518"/>
      <c r="K83" s="518"/>
    </row>
    <row r="84" spans="3:11">
      <c r="C84" s="518"/>
      <c r="D84" s="518"/>
      <c r="E84" s="518"/>
      <c r="F84" s="518"/>
      <c r="G84" s="518"/>
      <c r="H84" s="518"/>
      <c r="I84" s="518"/>
      <c r="J84" s="518"/>
      <c r="K84" s="518"/>
    </row>
    <row r="85" spans="3:11">
      <c r="C85" s="518"/>
      <c r="D85" s="518"/>
      <c r="E85" s="518"/>
      <c r="F85" s="518"/>
      <c r="G85" s="518"/>
      <c r="H85" s="518"/>
      <c r="I85" s="518"/>
      <c r="J85" s="518"/>
      <c r="K85" s="518"/>
    </row>
    <row r="86" spans="3:11">
      <c r="C86" s="518"/>
      <c r="D86" s="518"/>
      <c r="E86" s="518"/>
      <c r="F86" s="518"/>
      <c r="G86" s="518"/>
      <c r="H86" s="518"/>
      <c r="I86" s="518"/>
      <c r="J86" s="518"/>
      <c r="K86" s="518"/>
    </row>
    <row r="87" spans="3:11">
      <c r="C87" s="518"/>
      <c r="D87" s="518"/>
      <c r="E87" s="518"/>
      <c r="F87" s="518"/>
      <c r="G87" s="518"/>
      <c r="H87" s="518"/>
      <c r="I87" s="518"/>
      <c r="J87" s="518"/>
      <c r="K87" s="518"/>
    </row>
    <row r="88" spans="3:11">
      <c r="C88" s="518"/>
      <c r="D88" s="518"/>
      <c r="E88" s="518"/>
      <c r="F88" s="518"/>
      <c r="G88" s="518"/>
      <c r="H88" s="518"/>
      <c r="I88" s="518"/>
      <c r="J88" s="518"/>
      <c r="K88" s="518"/>
    </row>
    <row r="89" spans="3:11">
      <c r="C89" s="518"/>
      <c r="D89" s="518"/>
      <c r="E89" s="518"/>
      <c r="F89" s="518"/>
      <c r="G89" s="518"/>
      <c r="H89" s="518"/>
      <c r="I89" s="518"/>
      <c r="J89" s="518"/>
      <c r="K89" s="518"/>
    </row>
    <row r="90" spans="3:11">
      <c r="C90" s="518"/>
      <c r="D90" s="518"/>
      <c r="E90" s="518"/>
      <c r="F90" s="518"/>
      <c r="G90" s="518"/>
      <c r="H90" s="518"/>
      <c r="I90" s="518"/>
      <c r="J90" s="518"/>
      <c r="K90" s="518"/>
    </row>
    <row r="91" spans="3:11">
      <c r="C91" s="518"/>
      <c r="D91" s="518"/>
      <c r="E91" s="518"/>
      <c r="F91" s="518"/>
      <c r="G91" s="518"/>
      <c r="H91" s="518"/>
      <c r="I91" s="518"/>
      <c r="J91" s="518"/>
      <c r="K91" s="518"/>
    </row>
    <row r="92" spans="3:11">
      <c r="C92" s="518"/>
      <c r="D92" s="518"/>
      <c r="E92" s="518"/>
      <c r="F92" s="518"/>
      <c r="G92" s="518"/>
      <c r="H92" s="518"/>
      <c r="I92" s="518"/>
      <c r="J92" s="518"/>
      <c r="K92" s="518"/>
    </row>
    <row r="93" spans="3:11">
      <c r="C93" s="518"/>
      <c r="D93" s="518"/>
      <c r="E93" s="518"/>
      <c r="F93" s="518"/>
      <c r="G93" s="518"/>
      <c r="H93" s="518"/>
      <c r="I93" s="518"/>
      <c r="J93" s="518"/>
      <c r="K93" s="518"/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5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="80" zoomScaleNormal="8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K8" sqref="K8:K12"/>
    </sheetView>
  </sheetViews>
  <sheetFormatPr defaultColWidth="9.140625" defaultRowHeight="12.75"/>
  <cols>
    <col min="1" max="1" width="10.5703125" style="4" bestFit="1" customWidth="1"/>
    <col min="2" max="2" width="34.140625" style="4" bestFit="1" customWidth="1"/>
    <col min="3" max="3" width="22.7109375" style="4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37"/>
  </cols>
  <sheetData>
    <row r="1" spans="1:14">
      <c r="A1" s="4" t="s">
        <v>35</v>
      </c>
      <c r="B1" s="4" t="str">
        <f>'Info '!C2</f>
        <v>JSC "VTB Bank (Georgia)"</v>
      </c>
    </row>
    <row r="2" spans="1:14" ht="14.25" customHeight="1">
      <c r="A2" s="4" t="s">
        <v>36</v>
      </c>
      <c r="B2" s="498">
        <v>44012</v>
      </c>
    </row>
    <row r="3" spans="1:14" ht="14.25" customHeight="1"/>
    <row r="4" spans="1:14" ht="13.5" thickBot="1">
      <c r="A4" s="4" t="s">
        <v>275</v>
      </c>
      <c r="B4" s="228" t="s">
        <v>33</v>
      </c>
    </row>
    <row r="5" spans="1:14" s="175" customFormat="1">
      <c r="A5" s="171"/>
      <c r="B5" s="172"/>
      <c r="C5" s="173" t="s">
        <v>0</v>
      </c>
      <c r="D5" s="173" t="s">
        <v>1</v>
      </c>
      <c r="E5" s="173" t="s">
        <v>2</v>
      </c>
      <c r="F5" s="173" t="s">
        <v>3</v>
      </c>
      <c r="G5" s="173" t="s">
        <v>4</v>
      </c>
      <c r="H5" s="173" t="s">
        <v>10</v>
      </c>
      <c r="I5" s="173" t="s">
        <v>13</v>
      </c>
      <c r="J5" s="173" t="s">
        <v>14</v>
      </c>
      <c r="K5" s="173" t="s">
        <v>15</v>
      </c>
      <c r="L5" s="173" t="s">
        <v>16</v>
      </c>
      <c r="M5" s="173" t="s">
        <v>17</v>
      </c>
      <c r="N5" s="174" t="s">
        <v>18</v>
      </c>
    </row>
    <row r="6" spans="1:14" ht="25.5">
      <c r="A6" s="176"/>
      <c r="B6" s="177"/>
      <c r="C6" s="178" t="s">
        <v>274</v>
      </c>
      <c r="D6" s="179" t="s">
        <v>273</v>
      </c>
      <c r="E6" s="180" t="s">
        <v>272</v>
      </c>
      <c r="F6" s="181">
        <v>0</v>
      </c>
      <c r="G6" s="181">
        <v>0.2</v>
      </c>
      <c r="H6" s="181">
        <v>0.35</v>
      </c>
      <c r="I6" s="181">
        <v>0.5</v>
      </c>
      <c r="J6" s="181">
        <v>0.75</v>
      </c>
      <c r="K6" s="181">
        <v>1</v>
      </c>
      <c r="L6" s="181">
        <v>1.5</v>
      </c>
      <c r="M6" s="181">
        <v>2.5</v>
      </c>
      <c r="N6" s="227" t="s">
        <v>287</v>
      </c>
    </row>
    <row r="7" spans="1:14" ht="15.75">
      <c r="A7" s="182">
        <v>1</v>
      </c>
      <c r="B7" s="183" t="s">
        <v>271</v>
      </c>
      <c r="C7" s="505">
        <f>SUM(C8:C13)</f>
        <v>184853823.609</v>
      </c>
      <c r="D7" s="506"/>
      <c r="E7" s="507">
        <f t="shared" ref="E7:M7" si="0">SUM(E8:E13)</f>
        <v>5720522.6249400005</v>
      </c>
      <c r="F7" s="505">
        <f>SUM(F8:F13)</f>
        <v>0</v>
      </c>
      <c r="G7" s="505">
        <f t="shared" si="0"/>
        <v>0</v>
      </c>
      <c r="H7" s="505">
        <f t="shared" si="0"/>
        <v>0</v>
      </c>
      <c r="I7" s="505">
        <f t="shared" si="0"/>
        <v>0</v>
      </c>
      <c r="J7" s="505">
        <f t="shared" si="0"/>
        <v>0</v>
      </c>
      <c r="K7" s="505">
        <f t="shared" si="0"/>
        <v>5720522.6249400005</v>
      </c>
      <c r="L7" s="505">
        <f t="shared" si="0"/>
        <v>0</v>
      </c>
      <c r="M7" s="505">
        <f t="shared" si="0"/>
        <v>0</v>
      </c>
      <c r="N7" s="508">
        <f>SUM(N8:N13)</f>
        <v>5720522.6249400005</v>
      </c>
    </row>
    <row r="8" spans="1:14" ht="15">
      <c r="A8" s="182">
        <v>1.1000000000000001</v>
      </c>
      <c r="B8" s="184" t="s">
        <v>269</v>
      </c>
      <c r="C8" s="509">
        <v>151062002.86300001</v>
      </c>
      <c r="D8" s="510">
        <v>0.02</v>
      </c>
      <c r="E8" s="507">
        <f>C8*D8</f>
        <v>3021240.0572600001</v>
      </c>
      <c r="F8" s="509"/>
      <c r="G8" s="509"/>
      <c r="H8" s="509"/>
      <c r="I8" s="509"/>
      <c r="J8" s="509"/>
      <c r="K8" s="509">
        <v>3021240.0572600001</v>
      </c>
      <c r="L8" s="509"/>
      <c r="M8" s="509"/>
      <c r="N8" s="508">
        <f>SUMPRODUCT($F$6:$M$6,F8:M8)</f>
        <v>3021240.0572600001</v>
      </c>
    </row>
    <row r="9" spans="1:14" ht="15">
      <c r="A9" s="182">
        <v>1.2</v>
      </c>
      <c r="B9" s="184" t="s">
        <v>268</v>
      </c>
      <c r="C9" s="509">
        <v>44928</v>
      </c>
      <c r="D9" s="510">
        <v>0.05</v>
      </c>
      <c r="E9" s="507">
        <f>C9*D9</f>
        <v>2246.4</v>
      </c>
      <c r="F9" s="509"/>
      <c r="G9" s="509"/>
      <c r="H9" s="509"/>
      <c r="I9" s="509"/>
      <c r="J9" s="509"/>
      <c r="K9" s="509">
        <v>2246.4</v>
      </c>
      <c r="L9" s="509"/>
      <c r="M9" s="509"/>
      <c r="N9" s="508">
        <f t="shared" ref="N9:N12" si="1">SUMPRODUCT($F$6:$M$6,F9:M9)</f>
        <v>2246.4</v>
      </c>
    </row>
    <row r="10" spans="1:14" ht="15">
      <c r="A10" s="182">
        <v>1.3</v>
      </c>
      <c r="B10" s="184" t="s">
        <v>267</v>
      </c>
      <c r="C10" s="509">
        <v>33014232.096000001</v>
      </c>
      <c r="D10" s="510">
        <v>0.08</v>
      </c>
      <c r="E10" s="507">
        <f>C10*D10</f>
        <v>2641138.5676800003</v>
      </c>
      <c r="F10" s="509"/>
      <c r="G10" s="509"/>
      <c r="H10" s="509"/>
      <c r="I10" s="509"/>
      <c r="J10" s="509"/>
      <c r="K10" s="509">
        <v>2641138.5676800003</v>
      </c>
      <c r="L10" s="509"/>
      <c r="M10" s="509"/>
      <c r="N10" s="508">
        <f>SUMPRODUCT($F$6:$M$6,F10:M10)</f>
        <v>2641138.5676800003</v>
      </c>
    </row>
    <row r="11" spans="1:14" ht="15">
      <c r="A11" s="182">
        <v>1.4</v>
      </c>
      <c r="B11" s="184" t="s">
        <v>266</v>
      </c>
      <c r="C11" s="509">
        <v>508160</v>
      </c>
      <c r="D11" s="510">
        <v>0.11</v>
      </c>
      <c r="E11" s="507">
        <f>C11*D11</f>
        <v>55897.599999999999</v>
      </c>
      <c r="F11" s="509"/>
      <c r="G11" s="509"/>
      <c r="H11" s="509"/>
      <c r="I11" s="509"/>
      <c r="J11" s="509"/>
      <c r="K11" s="509">
        <v>55897.599999999999</v>
      </c>
      <c r="L11" s="509"/>
      <c r="M11" s="509"/>
      <c r="N11" s="508">
        <f t="shared" si="1"/>
        <v>55897.599999999999</v>
      </c>
    </row>
    <row r="12" spans="1:14" ht="15">
      <c r="A12" s="182">
        <v>1.5</v>
      </c>
      <c r="B12" s="184" t="s">
        <v>265</v>
      </c>
      <c r="C12" s="509">
        <v>0</v>
      </c>
      <c r="D12" s="510">
        <v>0.14000000000000001</v>
      </c>
      <c r="E12" s="507">
        <f>C12*D12</f>
        <v>0</v>
      </c>
      <c r="F12" s="509"/>
      <c r="G12" s="509"/>
      <c r="H12" s="509"/>
      <c r="I12" s="509"/>
      <c r="J12" s="509"/>
      <c r="K12" s="509">
        <v>0</v>
      </c>
      <c r="L12" s="509"/>
      <c r="M12" s="509"/>
      <c r="N12" s="508">
        <f t="shared" si="1"/>
        <v>0</v>
      </c>
    </row>
    <row r="13" spans="1:14" ht="15">
      <c r="A13" s="182">
        <v>1.6</v>
      </c>
      <c r="B13" s="185" t="s">
        <v>264</v>
      </c>
      <c r="C13" s="509">
        <v>224500.65</v>
      </c>
      <c r="D13" s="511"/>
      <c r="E13" s="509"/>
      <c r="F13" s="509"/>
      <c r="G13" s="509"/>
      <c r="H13" s="509"/>
      <c r="I13" s="509"/>
      <c r="J13" s="509"/>
      <c r="K13" s="509">
        <v>0</v>
      </c>
      <c r="L13" s="509"/>
      <c r="M13" s="509"/>
      <c r="N13" s="508">
        <f>SUMPRODUCT($F$6:$M$6,F13:M13)</f>
        <v>0</v>
      </c>
    </row>
    <row r="14" spans="1:14" ht="15.75">
      <c r="A14" s="182">
        <v>2</v>
      </c>
      <c r="B14" s="186" t="s">
        <v>270</v>
      </c>
      <c r="C14" s="505">
        <f>SUM(C15:C20)</f>
        <v>0</v>
      </c>
      <c r="D14" s="506"/>
      <c r="E14" s="507">
        <f t="shared" ref="E14:M14" si="2">SUM(E15:E20)</f>
        <v>0</v>
      </c>
      <c r="F14" s="509">
        <f t="shared" si="2"/>
        <v>0</v>
      </c>
      <c r="G14" s="509">
        <f t="shared" si="2"/>
        <v>0</v>
      </c>
      <c r="H14" s="509">
        <f t="shared" si="2"/>
        <v>0</v>
      </c>
      <c r="I14" s="509">
        <f t="shared" si="2"/>
        <v>0</v>
      </c>
      <c r="J14" s="509">
        <f t="shared" si="2"/>
        <v>0</v>
      </c>
      <c r="K14" s="509">
        <f t="shared" si="2"/>
        <v>0</v>
      </c>
      <c r="L14" s="509">
        <f t="shared" si="2"/>
        <v>0</v>
      </c>
      <c r="M14" s="509">
        <f t="shared" si="2"/>
        <v>0</v>
      </c>
      <c r="N14" s="508">
        <f>SUM(N15:N20)</f>
        <v>0</v>
      </c>
    </row>
    <row r="15" spans="1:14" ht="15">
      <c r="A15" s="182">
        <v>2.1</v>
      </c>
      <c r="B15" s="185" t="s">
        <v>269</v>
      </c>
      <c r="C15" s="509"/>
      <c r="D15" s="510">
        <v>5.0000000000000001E-3</v>
      </c>
      <c r="E15" s="507">
        <f>C15*D15</f>
        <v>0</v>
      </c>
      <c r="F15" s="509"/>
      <c r="G15" s="509"/>
      <c r="H15" s="509"/>
      <c r="I15" s="509"/>
      <c r="J15" s="509"/>
      <c r="K15" s="509"/>
      <c r="L15" s="509"/>
      <c r="M15" s="509"/>
      <c r="N15" s="508">
        <f>SUMPRODUCT($F$6:$M$6,F15:M15)</f>
        <v>0</v>
      </c>
    </row>
    <row r="16" spans="1:14" ht="15">
      <c r="A16" s="182">
        <v>2.2000000000000002</v>
      </c>
      <c r="B16" s="185" t="s">
        <v>268</v>
      </c>
      <c r="C16" s="509"/>
      <c r="D16" s="510">
        <v>0.01</v>
      </c>
      <c r="E16" s="507">
        <f>C16*D16</f>
        <v>0</v>
      </c>
      <c r="F16" s="509"/>
      <c r="G16" s="509"/>
      <c r="H16" s="509"/>
      <c r="I16" s="509"/>
      <c r="J16" s="509"/>
      <c r="K16" s="509"/>
      <c r="L16" s="509"/>
      <c r="M16" s="509"/>
      <c r="N16" s="508">
        <f t="shared" ref="N16:N20" si="3">SUMPRODUCT($F$6:$M$6,F16:M16)</f>
        <v>0</v>
      </c>
    </row>
    <row r="17" spans="1:14" ht="15">
      <c r="A17" s="182">
        <v>2.2999999999999998</v>
      </c>
      <c r="B17" s="185" t="s">
        <v>267</v>
      </c>
      <c r="C17" s="509"/>
      <c r="D17" s="510">
        <v>0.02</v>
      </c>
      <c r="E17" s="507">
        <f>C17*D17</f>
        <v>0</v>
      </c>
      <c r="F17" s="509"/>
      <c r="G17" s="509"/>
      <c r="H17" s="509"/>
      <c r="I17" s="509"/>
      <c r="J17" s="509"/>
      <c r="K17" s="509"/>
      <c r="L17" s="509"/>
      <c r="M17" s="509"/>
      <c r="N17" s="508">
        <f t="shared" si="3"/>
        <v>0</v>
      </c>
    </row>
    <row r="18" spans="1:14" ht="15">
      <c r="A18" s="182">
        <v>2.4</v>
      </c>
      <c r="B18" s="185" t="s">
        <v>266</v>
      </c>
      <c r="C18" s="509"/>
      <c r="D18" s="510">
        <v>0.03</v>
      </c>
      <c r="E18" s="507">
        <f>C18*D18</f>
        <v>0</v>
      </c>
      <c r="F18" s="509"/>
      <c r="G18" s="509"/>
      <c r="H18" s="509"/>
      <c r="I18" s="509"/>
      <c r="J18" s="509"/>
      <c r="K18" s="509"/>
      <c r="L18" s="509"/>
      <c r="M18" s="509"/>
      <c r="N18" s="508">
        <f t="shared" si="3"/>
        <v>0</v>
      </c>
    </row>
    <row r="19" spans="1:14" ht="15">
      <c r="A19" s="182">
        <v>2.5</v>
      </c>
      <c r="B19" s="185" t="s">
        <v>265</v>
      </c>
      <c r="C19" s="509"/>
      <c r="D19" s="510">
        <v>0.04</v>
      </c>
      <c r="E19" s="507">
        <f>C19*D19</f>
        <v>0</v>
      </c>
      <c r="F19" s="509"/>
      <c r="G19" s="509"/>
      <c r="H19" s="509"/>
      <c r="I19" s="509"/>
      <c r="J19" s="509"/>
      <c r="K19" s="509"/>
      <c r="L19" s="509"/>
      <c r="M19" s="509"/>
      <c r="N19" s="508">
        <f t="shared" si="3"/>
        <v>0</v>
      </c>
    </row>
    <row r="20" spans="1:14" ht="15">
      <c r="A20" s="182">
        <v>2.6</v>
      </c>
      <c r="B20" s="185" t="s">
        <v>264</v>
      </c>
      <c r="C20" s="509"/>
      <c r="D20" s="511"/>
      <c r="E20" s="512"/>
      <c r="F20" s="509"/>
      <c r="G20" s="509"/>
      <c r="H20" s="509"/>
      <c r="I20" s="509"/>
      <c r="J20" s="509"/>
      <c r="K20" s="509"/>
      <c r="L20" s="509"/>
      <c r="M20" s="509"/>
      <c r="N20" s="508">
        <f t="shared" si="3"/>
        <v>0</v>
      </c>
    </row>
    <row r="21" spans="1:14" ht="16.5" thickBot="1">
      <c r="A21" s="187"/>
      <c r="B21" s="188" t="s">
        <v>114</v>
      </c>
      <c r="C21" s="513">
        <f>C14+C7</f>
        <v>184853823.609</v>
      </c>
      <c r="D21" s="514"/>
      <c r="E21" s="515">
        <f>E14+E7</f>
        <v>5720522.6249400005</v>
      </c>
      <c r="F21" s="516">
        <f>F7+F14</f>
        <v>0</v>
      </c>
      <c r="G21" s="516">
        <f t="shared" ref="G21:L21" si="4">G7+G14</f>
        <v>0</v>
      </c>
      <c r="H21" s="516">
        <f t="shared" si="4"/>
        <v>0</v>
      </c>
      <c r="I21" s="516">
        <f t="shared" si="4"/>
        <v>0</v>
      </c>
      <c r="J21" s="516">
        <f t="shared" si="4"/>
        <v>0</v>
      </c>
      <c r="K21" s="516">
        <f t="shared" si="4"/>
        <v>5720522.6249400005</v>
      </c>
      <c r="L21" s="516">
        <f t="shared" si="4"/>
        <v>0</v>
      </c>
      <c r="M21" s="516">
        <f>M7+M14</f>
        <v>0</v>
      </c>
      <c r="N21" s="517">
        <f>N14+N7</f>
        <v>5720522.6249400005</v>
      </c>
    </row>
    <row r="22" spans="1:14">
      <c r="E22" s="189"/>
      <c r="F22" s="189"/>
      <c r="G22" s="189"/>
      <c r="H22" s="189"/>
      <c r="I22" s="189"/>
      <c r="J22" s="189"/>
      <c r="K22" s="189"/>
      <c r="L22" s="189"/>
      <c r="M22" s="18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5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zoomScale="70" zoomScaleNormal="70" workbookViewId="0">
      <selection activeCell="C6" sqref="C6:C41"/>
    </sheetView>
  </sheetViews>
  <sheetFormatPr defaultRowHeight="15"/>
  <cols>
    <col min="1" max="1" width="11.42578125" customWidth="1"/>
    <col min="2" max="2" width="76.85546875" style="356" customWidth="1"/>
    <col min="3" max="3" width="22.85546875" customWidth="1"/>
  </cols>
  <sheetData>
    <row r="1" spans="1:3">
      <c r="A1" s="2" t="s">
        <v>35</v>
      </c>
      <c r="B1" t="str">
        <f>'Info '!C2</f>
        <v>JSC "VTB Bank (Georgia)"</v>
      </c>
    </row>
    <row r="2" spans="1:3">
      <c r="A2" s="2" t="s">
        <v>36</v>
      </c>
      <c r="B2" s="497">
        <v>44012</v>
      </c>
    </row>
    <row r="3" spans="1:3">
      <c r="A3" s="4"/>
      <c r="B3"/>
    </row>
    <row r="4" spans="1:3">
      <c r="A4" s="4" t="s">
        <v>444</v>
      </c>
      <c r="B4" t="s">
        <v>445</v>
      </c>
    </row>
    <row r="5" spans="1:3">
      <c r="A5" s="357" t="s">
        <v>446</v>
      </c>
      <c r="B5" s="358"/>
      <c r="C5" s="359"/>
    </row>
    <row r="6" spans="1:3" ht="24">
      <c r="A6" s="360">
        <v>1</v>
      </c>
      <c r="B6" s="361" t="s">
        <v>447</v>
      </c>
      <c r="C6" s="521">
        <v>1800514488.41153</v>
      </c>
    </row>
    <row r="7" spans="1:3">
      <c r="A7" s="360">
        <v>2</v>
      </c>
      <c r="B7" s="361" t="s">
        <v>448</v>
      </c>
      <c r="C7" s="521">
        <v>-20384253.870000001</v>
      </c>
    </row>
    <row r="8" spans="1:3" ht="24">
      <c r="A8" s="362">
        <v>3</v>
      </c>
      <c r="B8" s="363" t="s">
        <v>449</v>
      </c>
      <c r="C8" s="522">
        <v>1780130234.5415301</v>
      </c>
    </row>
    <row r="9" spans="1:3">
      <c r="A9" s="357" t="s">
        <v>450</v>
      </c>
      <c r="B9" s="358"/>
      <c r="C9" s="523"/>
    </row>
    <row r="10" spans="1:3" ht="24">
      <c r="A10" s="365">
        <v>4</v>
      </c>
      <c r="B10" s="366" t="s">
        <v>451</v>
      </c>
      <c r="C10" s="521"/>
    </row>
    <row r="11" spans="1:3">
      <c r="A11" s="365">
        <v>5</v>
      </c>
      <c r="B11" s="367" t="s">
        <v>452</v>
      </c>
      <c r="C11" s="521"/>
    </row>
    <row r="12" spans="1:3">
      <c r="A12" s="365" t="s">
        <v>453</v>
      </c>
      <c r="B12" s="367" t="s">
        <v>454</v>
      </c>
      <c r="C12" s="522">
        <v>5720522.6249400005</v>
      </c>
    </row>
    <row r="13" spans="1:3" ht="24">
      <c r="A13" s="368">
        <v>6</v>
      </c>
      <c r="B13" s="366" t="s">
        <v>455</v>
      </c>
      <c r="C13" s="521"/>
    </row>
    <row r="14" spans="1:3">
      <c r="A14" s="368">
        <v>7</v>
      </c>
      <c r="B14" s="369" t="s">
        <v>456</v>
      </c>
      <c r="C14" s="521"/>
    </row>
    <row r="15" spans="1:3">
      <c r="A15" s="370">
        <v>8</v>
      </c>
      <c r="B15" s="371" t="s">
        <v>457</v>
      </c>
      <c r="C15" s="521"/>
    </row>
    <row r="16" spans="1:3">
      <c r="A16" s="368">
        <v>9</v>
      </c>
      <c r="B16" s="369" t="s">
        <v>458</v>
      </c>
      <c r="C16" s="521"/>
    </row>
    <row r="17" spans="1:3">
      <c r="A17" s="368">
        <v>10</v>
      </c>
      <c r="B17" s="369" t="s">
        <v>459</v>
      </c>
      <c r="C17" s="521"/>
    </row>
    <row r="18" spans="1:3">
      <c r="A18" s="372">
        <v>11</v>
      </c>
      <c r="B18" s="373" t="s">
        <v>460</v>
      </c>
      <c r="C18" s="522">
        <v>5720522.6249400005</v>
      </c>
    </row>
    <row r="19" spans="1:3">
      <c r="A19" s="374" t="s">
        <v>461</v>
      </c>
      <c r="B19" s="375"/>
      <c r="C19" s="524"/>
    </row>
    <row r="20" spans="1:3" ht="24">
      <c r="A20" s="376">
        <v>12</v>
      </c>
      <c r="B20" s="366" t="s">
        <v>462</v>
      </c>
      <c r="C20" s="521"/>
    </row>
    <row r="21" spans="1:3">
      <c r="A21" s="376">
        <v>13</v>
      </c>
      <c r="B21" s="366" t="s">
        <v>463</v>
      </c>
      <c r="C21" s="521"/>
    </row>
    <row r="22" spans="1:3">
      <c r="A22" s="376">
        <v>14</v>
      </c>
      <c r="B22" s="366" t="s">
        <v>464</v>
      </c>
      <c r="C22" s="521"/>
    </row>
    <row r="23" spans="1:3" ht="24">
      <c r="A23" s="376" t="s">
        <v>465</v>
      </c>
      <c r="B23" s="366" t="s">
        <v>466</v>
      </c>
      <c r="C23" s="521"/>
    </row>
    <row r="24" spans="1:3">
      <c r="A24" s="376">
        <v>15</v>
      </c>
      <c r="B24" s="366" t="s">
        <v>467</v>
      </c>
      <c r="C24" s="521"/>
    </row>
    <row r="25" spans="1:3">
      <c r="A25" s="376" t="s">
        <v>468</v>
      </c>
      <c r="B25" s="366" t="s">
        <v>469</v>
      </c>
      <c r="C25" s="521"/>
    </row>
    <row r="26" spans="1:3">
      <c r="A26" s="377">
        <v>16</v>
      </c>
      <c r="B26" s="378" t="s">
        <v>470</v>
      </c>
      <c r="C26" s="522">
        <v>0</v>
      </c>
    </row>
    <row r="27" spans="1:3">
      <c r="A27" s="357" t="s">
        <v>471</v>
      </c>
      <c r="B27" s="358"/>
      <c r="C27" s="523"/>
    </row>
    <row r="28" spans="1:3">
      <c r="A28" s="379">
        <v>17</v>
      </c>
      <c r="B28" s="367" t="s">
        <v>472</v>
      </c>
      <c r="C28" s="521">
        <v>170815640.02573001</v>
      </c>
    </row>
    <row r="29" spans="1:3">
      <c r="A29" s="379">
        <v>18</v>
      </c>
      <c r="B29" s="367" t="s">
        <v>473</v>
      </c>
      <c r="C29" s="521">
        <v>-74588179.705640003</v>
      </c>
    </row>
    <row r="30" spans="1:3">
      <c r="A30" s="377">
        <v>19</v>
      </c>
      <c r="B30" s="378" t="s">
        <v>474</v>
      </c>
      <c r="C30" s="522">
        <v>96227460.320090011</v>
      </c>
    </row>
    <row r="31" spans="1:3">
      <c r="A31" s="357" t="s">
        <v>475</v>
      </c>
      <c r="B31" s="358"/>
      <c r="C31" s="523"/>
    </row>
    <row r="32" spans="1:3" ht="24">
      <c r="A32" s="379" t="s">
        <v>476</v>
      </c>
      <c r="B32" s="366" t="s">
        <v>477</v>
      </c>
      <c r="C32" s="525"/>
    </row>
    <row r="33" spans="1:3">
      <c r="A33" s="379" t="s">
        <v>478</v>
      </c>
      <c r="B33" s="367" t="s">
        <v>479</v>
      </c>
      <c r="C33" s="525"/>
    </row>
    <row r="34" spans="1:3">
      <c r="A34" s="357" t="s">
        <v>480</v>
      </c>
      <c r="B34" s="358"/>
      <c r="C34" s="523"/>
    </row>
    <row r="35" spans="1:3">
      <c r="A35" s="381">
        <v>20</v>
      </c>
      <c r="B35" s="382" t="s">
        <v>481</v>
      </c>
      <c r="C35" s="522">
        <v>187490932.13</v>
      </c>
    </row>
    <row r="36" spans="1:3">
      <c r="A36" s="377">
        <v>21</v>
      </c>
      <c r="B36" s="378" t="s">
        <v>482</v>
      </c>
      <c r="C36" s="522">
        <v>1882078217.4865601</v>
      </c>
    </row>
    <row r="37" spans="1:3">
      <c r="A37" s="357" t="s">
        <v>483</v>
      </c>
      <c r="B37" s="358"/>
      <c r="C37" s="523"/>
    </row>
    <row r="38" spans="1:3">
      <c r="A38" s="377">
        <v>22</v>
      </c>
      <c r="B38" s="378" t="s">
        <v>483</v>
      </c>
      <c r="C38" s="528">
        <v>9.9619096798424567E-2</v>
      </c>
    </row>
    <row r="39" spans="1:3">
      <c r="A39" s="357" t="s">
        <v>484</v>
      </c>
      <c r="B39" s="358"/>
      <c r="C39" s="364"/>
    </row>
    <row r="40" spans="1:3">
      <c r="A40" s="383" t="s">
        <v>485</v>
      </c>
      <c r="B40" s="366" t="s">
        <v>486</v>
      </c>
      <c r="C40" s="380"/>
    </row>
    <row r="41" spans="1:3" ht="24">
      <c r="A41" s="384" t="s">
        <v>487</v>
      </c>
      <c r="B41" s="361" t="s">
        <v>488</v>
      </c>
      <c r="C41" s="380"/>
    </row>
    <row r="43" spans="1:3">
      <c r="B43" s="356" t="s">
        <v>522</v>
      </c>
    </row>
  </sheetData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70" zoomScaleNormal="7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J9" sqref="J9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7.85546875" style="3" customWidth="1"/>
    <col min="4" max="7" width="17.85546875" style="4" customWidth="1"/>
    <col min="8" max="13" width="6.7109375" style="5" customWidth="1"/>
    <col min="14" max="16384" width="9.140625" style="5"/>
  </cols>
  <sheetData>
    <row r="1" spans="1:9">
      <c r="A1" s="2" t="s">
        <v>35</v>
      </c>
      <c r="B1" s="3" t="str">
        <f>'Info '!C2</f>
        <v>JSC "VTB Bank (Georgia)"</v>
      </c>
    </row>
    <row r="2" spans="1:9">
      <c r="A2" s="2" t="s">
        <v>36</v>
      </c>
      <c r="B2" s="496">
        <v>44012</v>
      </c>
      <c r="C2" s="6"/>
      <c r="D2" s="7"/>
      <c r="E2" s="7"/>
      <c r="F2" s="7"/>
      <c r="G2" s="7"/>
      <c r="H2" s="8"/>
    </row>
    <row r="3" spans="1:9">
      <c r="A3" s="2"/>
      <c r="B3" s="6"/>
      <c r="C3" s="6"/>
      <c r="D3" s="7"/>
      <c r="E3" s="7"/>
      <c r="F3" s="7"/>
      <c r="G3" s="7"/>
      <c r="H3" s="8"/>
    </row>
    <row r="4" spans="1:9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9">
      <c r="A5" s="11" t="s">
        <v>11</v>
      </c>
      <c r="B5" s="12"/>
      <c r="C5" s="13" t="s">
        <v>5</v>
      </c>
      <c r="D5" s="83" t="s">
        <v>6</v>
      </c>
      <c r="E5" s="83" t="s">
        <v>7</v>
      </c>
      <c r="F5" s="83" t="s">
        <v>8</v>
      </c>
      <c r="G5" s="14" t="s">
        <v>9</v>
      </c>
    </row>
    <row r="6" spans="1:9">
      <c r="B6" s="205" t="s">
        <v>147</v>
      </c>
      <c r="C6" s="292"/>
      <c r="D6" s="292"/>
      <c r="E6" s="292"/>
      <c r="F6" s="292"/>
      <c r="G6" s="319"/>
    </row>
    <row r="7" spans="1:9">
      <c r="A7" s="15"/>
      <c r="B7" s="206" t="s">
        <v>141</v>
      </c>
      <c r="C7" s="292"/>
      <c r="D7" s="292"/>
      <c r="E7" s="292"/>
      <c r="F7" s="292"/>
      <c r="G7" s="319"/>
    </row>
    <row r="8" spans="1:9" ht="15">
      <c r="A8" s="350">
        <v>1</v>
      </c>
      <c r="B8" s="16" t="s">
        <v>146</v>
      </c>
      <c r="C8" s="408">
        <v>174379432.13</v>
      </c>
      <c r="D8" s="409">
        <v>170290552.22999999</v>
      </c>
      <c r="E8" s="409">
        <v>200911180.92000002</v>
      </c>
      <c r="F8" s="409">
        <v>198098025</v>
      </c>
      <c r="G8" s="410">
        <v>190672877</v>
      </c>
    </row>
    <row r="9" spans="1:9" ht="15">
      <c r="A9" s="350">
        <v>2</v>
      </c>
      <c r="B9" s="16" t="s">
        <v>145</v>
      </c>
      <c r="C9" s="408">
        <v>187490932.13</v>
      </c>
      <c r="D9" s="409">
        <v>182658352.22999999</v>
      </c>
      <c r="E9" s="409">
        <v>214838080.92000002</v>
      </c>
      <c r="F9" s="409">
        <v>211865325</v>
      </c>
      <c r="G9" s="410">
        <v>204317477</v>
      </c>
    </row>
    <row r="10" spans="1:9" ht="15">
      <c r="A10" s="350">
        <v>3</v>
      </c>
      <c r="B10" s="16" t="s">
        <v>144</v>
      </c>
      <c r="C10" s="408">
        <v>264938069.27008343</v>
      </c>
      <c r="D10" s="409">
        <v>256909766.04426128</v>
      </c>
      <c r="E10" s="409">
        <v>295123566.28228015</v>
      </c>
      <c r="F10" s="409">
        <v>291536873.20411837</v>
      </c>
      <c r="G10" s="410">
        <v>283227204.07920831</v>
      </c>
    </row>
    <row r="11" spans="1:9" ht="15">
      <c r="A11" s="351"/>
      <c r="B11" s="205" t="s">
        <v>143</v>
      </c>
      <c r="C11" s="292"/>
      <c r="D11" s="292"/>
      <c r="E11" s="292"/>
      <c r="F11" s="292"/>
      <c r="G11" s="319"/>
    </row>
    <row r="12" spans="1:9" ht="15" customHeight="1">
      <c r="A12" s="350">
        <v>4</v>
      </c>
      <c r="B12" s="16" t="s">
        <v>276</v>
      </c>
      <c r="C12" s="411">
        <v>1638200102.0873952</v>
      </c>
      <c r="D12" s="409">
        <v>1652093979.4879169</v>
      </c>
      <c r="E12" s="409">
        <v>1568503497.6756473</v>
      </c>
      <c r="F12" s="409">
        <v>1578196755.5900638</v>
      </c>
      <c r="G12" s="410">
        <v>1561893291.8764589</v>
      </c>
    </row>
    <row r="13" spans="1:9" ht="15">
      <c r="A13" s="351"/>
      <c r="B13" s="205" t="s">
        <v>142</v>
      </c>
      <c r="C13" s="292"/>
      <c r="D13" s="292"/>
      <c r="E13" s="292"/>
      <c r="F13" s="292"/>
      <c r="G13" s="319"/>
    </row>
    <row r="14" spans="1:9" s="17" customFormat="1" ht="15">
      <c r="A14" s="350"/>
      <c r="B14" s="206" t="s">
        <v>141</v>
      </c>
      <c r="C14" s="292"/>
      <c r="D14" s="292"/>
      <c r="E14" s="292"/>
      <c r="F14" s="292"/>
      <c r="G14" s="319"/>
      <c r="I14" s="5"/>
    </row>
    <row r="15" spans="1:9" ht="15">
      <c r="A15" s="352">
        <v>5</v>
      </c>
      <c r="B15" s="16" t="s">
        <v>523</v>
      </c>
      <c r="C15" s="412">
        <v>0.10644574610134969</v>
      </c>
      <c r="D15" s="413">
        <v>0.10307558428533421</v>
      </c>
      <c r="E15" s="413">
        <v>0.12809099961697801</v>
      </c>
      <c r="F15" s="413">
        <v>0.12552175405146754</v>
      </c>
      <c r="G15" s="414">
        <v>0.12207804335398968</v>
      </c>
    </row>
    <row r="16" spans="1:9" ht="15" customHeight="1">
      <c r="A16" s="352">
        <v>6</v>
      </c>
      <c r="B16" s="16" t="s">
        <v>524</v>
      </c>
      <c r="C16" s="412">
        <v>0.11444934711644748</v>
      </c>
      <c r="D16" s="413">
        <v>0.11056172015505847</v>
      </c>
      <c r="E16" s="413">
        <v>0.13697009999554788</v>
      </c>
      <c r="F16" s="413">
        <v>0.13424519106984653</v>
      </c>
      <c r="G16" s="414">
        <v>0.13081397945856657</v>
      </c>
    </row>
    <row r="17" spans="1:7" ht="15">
      <c r="A17" s="352">
        <v>7</v>
      </c>
      <c r="B17" s="16" t="s">
        <v>525</v>
      </c>
      <c r="C17" s="412">
        <v>0.16172509630081164</v>
      </c>
      <c r="D17" s="413">
        <v>0.15550553977800527</v>
      </c>
      <c r="E17" s="413">
        <v>0.18815614164687638</v>
      </c>
      <c r="F17" s="413">
        <v>0.1847278371163025</v>
      </c>
      <c r="G17" s="414">
        <v>0.18133582207715299</v>
      </c>
    </row>
    <row r="18" spans="1:7" ht="15">
      <c r="A18" s="351"/>
      <c r="B18" s="207" t="s">
        <v>140</v>
      </c>
      <c r="C18" s="292"/>
      <c r="D18" s="292"/>
      <c r="E18" s="292"/>
      <c r="F18" s="292"/>
      <c r="G18" s="319"/>
    </row>
    <row r="19" spans="1:7" ht="15" customHeight="1">
      <c r="A19" s="353">
        <v>8</v>
      </c>
      <c r="B19" s="16" t="s">
        <v>139</v>
      </c>
      <c r="C19" s="412">
        <v>7.767352645963603E-2</v>
      </c>
      <c r="D19" s="413">
        <v>8.011840773810941E-2</v>
      </c>
      <c r="E19" s="413">
        <v>7.7065445601816829E-2</v>
      </c>
      <c r="F19" s="413">
        <v>7.5237724876858841E-2</v>
      </c>
      <c r="G19" s="414">
        <v>7.5116220911442433E-2</v>
      </c>
    </row>
    <row r="20" spans="1:7" ht="15">
      <c r="A20" s="353">
        <v>9</v>
      </c>
      <c r="B20" s="16" t="s">
        <v>138</v>
      </c>
      <c r="C20" s="412">
        <v>4.6365249728415957E-2</v>
      </c>
      <c r="D20" s="413">
        <v>4.4008494182466572E-2</v>
      </c>
      <c r="E20" s="413">
        <v>4.1836618312470583E-2</v>
      </c>
      <c r="F20" s="413">
        <v>4.1781949766552758E-2</v>
      </c>
      <c r="G20" s="414">
        <v>4.1265536344615432E-2</v>
      </c>
    </row>
    <row r="21" spans="1:7" ht="15">
      <c r="A21" s="353">
        <v>10</v>
      </c>
      <c r="B21" s="16" t="s">
        <v>137</v>
      </c>
      <c r="C21" s="412">
        <v>1.7776023329303371E-2</v>
      </c>
      <c r="D21" s="413">
        <v>-3.7960754880013728E-2</v>
      </c>
      <c r="E21" s="413">
        <v>2.3165696886641204E-2</v>
      </c>
      <c r="F21" s="413">
        <v>2.3281571662856351E-2</v>
      </c>
      <c r="G21" s="414">
        <v>2.6592364518573091E-2</v>
      </c>
    </row>
    <row r="22" spans="1:7" ht="15">
      <c r="A22" s="353">
        <v>11</v>
      </c>
      <c r="B22" s="16" t="s">
        <v>136</v>
      </c>
      <c r="C22" s="412">
        <v>3.130827673122006E-2</v>
      </c>
      <c r="D22" s="413">
        <v>3.6109913555642838E-2</v>
      </c>
      <c r="E22" s="413">
        <v>3.4880471818683048E-2</v>
      </c>
      <c r="F22" s="413">
        <v>3.3455775110306091E-2</v>
      </c>
      <c r="G22" s="414">
        <v>3.3850684566827001E-2</v>
      </c>
    </row>
    <row r="23" spans="1:7" ht="15">
      <c r="A23" s="353">
        <v>12</v>
      </c>
      <c r="B23" s="16" t="s">
        <v>282</v>
      </c>
      <c r="C23" s="412">
        <v>-3.0421053179138683E-2</v>
      </c>
      <c r="D23" s="413">
        <v>-7.3457638004210984E-2</v>
      </c>
      <c r="E23" s="413">
        <v>8.4059626200530119E-3</v>
      </c>
      <c r="F23" s="413">
        <v>7.1606871050679619E-3</v>
      </c>
      <c r="G23" s="414">
        <v>1.8882251395953798E-3</v>
      </c>
    </row>
    <row r="24" spans="1:7" ht="15">
      <c r="A24" s="353">
        <v>13</v>
      </c>
      <c r="B24" s="16" t="s">
        <v>283</v>
      </c>
      <c r="C24" s="412">
        <v>-0.2541859653994285</v>
      </c>
      <c r="D24" s="413">
        <v>-0.5671014579265381</v>
      </c>
      <c r="E24" s="413">
        <v>6.420357921621174E-2</v>
      </c>
      <c r="F24" s="413">
        <v>5.4902846967734363E-2</v>
      </c>
      <c r="G24" s="414">
        <v>1.4388229017479288E-2</v>
      </c>
    </row>
    <row r="25" spans="1:7" ht="15">
      <c r="A25" s="351"/>
      <c r="B25" s="207" t="s">
        <v>362</v>
      </c>
      <c r="C25" s="292"/>
      <c r="D25" s="292"/>
      <c r="E25" s="292"/>
      <c r="F25" s="292"/>
      <c r="G25" s="319"/>
    </row>
    <row r="26" spans="1:7" ht="15">
      <c r="A26" s="353">
        <v>14</v>
      </c>
      <c r="B26" s="16" t="s">
        <v>135</v>
      </c>
      <c r="C26" s="412">
        <v>9.0637520968468444E-2</v>
      </c>
      <c r="D26" s="413">
        <v>6.4674271634469691E-2</v>
      </c>
      <c r="E26" s="413">
        <v>6.2527876085079842E-2</v>
      </c>
      <c r="F26" s="413">
        <v>6.9998653288272136E-2</v>
      </c>
      <c r="G26" s="414">
        <v>6.9636876331316419E-2</v>
      </c>
    </row>
    <row r="27" spans="1:7" ht="15" customHeight="1">
      <c r="A27" s="353">
        <v>15</v>
      </c>
      <c r="B27" s="16" t="s">
        <v>134</v>
      </c>
      <c r="C27" s="412">
        <v>9.1965709839485099E-2</v>
      </c>
      <c r="D27" s="413">
        <v>9.3118190455385871E-2</v>
      </c>
      <c r="E27" s="413">
        <v>6.3329428252012293E-2</v>
      </c>
      <c r="F27" s="413">
        <v>6.3844854838370171E-2</v>
      </c>
      <c r="G27" s="414">
        <v>6.3042046025703846E-2</v>
      </c>
    </row>
    <row r="28" spans="1:7" ht="15">
      <c r="A28" s="353">
        <v>16</v>
      </c>
      <c r="B28" s="16" t="s">
        <v>133</v>
      </c>
      <c r="C28" s="412">
        <v>0.48528635584084234</v>
      </c>
      <c r="D28" s="413">
        <v>0.49947416503852099</v>
      </c>
      <c r="E28" s="413">
        <v>0.46368370139358628</v>
      </c>
      <c r="F28" s="413">
        <v>0.46792653011791446</v>
      </c>
      <c r="G28" s="414">
        <v>0.50337959100570639</v>
      </c>
    </row>
    <row r="29" spans="1:7" ht="15" customHeight="1">
      <c r="A29" s="353">
        <v>17</v>
      </c>
      <c r="B29" s="16" t="s">
        <v>132</v>
      </c>
      <c r="C29" s="412">
        <v>0.45995442141639736</v>
      </c>
      <c r="D29" s="413">
        <v>0.49376868365977794</v>
      </c>
      <c r="E29" s="413">
        <v>0.45964819599393492</v>
      </c>
      <c r="F29" s="413">
        <v>0.48054731903714659</v>
      </c>
      <c r="G29" s="414">
        <v>0.49823852775864585</v>
      </c>
    </row>
    <row r="30" spans="1:7" ht="15">
      <c r="A30" s="353">
        <v>18</v>
      </c>
      <c r="B30" s="16" t="s">
        <v>131</v>
      </c>
      <c r="C30" s="412">
        <v>4.7306819693978E-2</v>
      </c>
      <c r="D30" s="413">
        <v>6.7538893332229386E-2</v>
      </c>
      <c r="E30" s="413">
        <v>4.3736751452615331E-2</v>
      </c>
      <c r="F30" s="413">
        <v>1.4092400107412518E-2</v>
      </c>
      <c r="G30" s="414">
        <v>3.1468573053284191E-3</v>
      </c>
    </row>
    <row r="31" spans="1:7" ht="15" customHeight="1">
      <c r="A31" s="351"/>
      <c r="B31" s="207" t="s">
        <v>363</v>
      </c>
      <c r="C31" s="292"/>
      <c r="D31" s="292"/>
      <c r="E31" s="292"/>
      <c r="F31" s="292"/>
      <c r="G31" s="319"/>
    </row>
    <row r="32" spans="1:7" ht="15" customHeight="1">
      <c r="A32" s="353">
        <v>19</v>
      </c>
      <c r="B32" s="16" t="s">
        <v>130</v>
      </c>
      <c r="C32" s="412">
        <v>0.26024932411186552</v>
      </c>
      <c r="D32" s="413">
        <v>0.24373457260997886</v>
      </c>
      <c r="E32" s="413">
        <v>0.22378165235495659</v>
      </c>
      <c r="F32" s="413">
        <v>0.25703412108308538</v>
      </c>
      <c r="G32" s="414">
        <v>0.29727353529229567</v>
      </c>
    </row>
    <row r="33" spans="1:7" ht="15" customHeight="1">
      <c r="A33" s="353">
        <v>20</v>
      </c>
      <c r="B33" s="16" t="s">
        <v>129</v>
      </c>
      <c r="C33" s="412">
        <v>0.56516524326586937</v>
      </c>
      <c r="D33" s="413">
        <v>0.58518395760657671</v>
      </c>
      <c r="E33" s="413">
        <v>0.5737203857092098</v>
      </c>
      <c r="F33" s="413">
        <v>0.57732629431229221</v>
      </c>
      <c r="G33" s="414">
        <v>0.60453369346857477</v>
      </c>
    </row>
    <row r="34" spans="1:7" ht="15" customHeight="1">
      <c r="A34" s="353">
        <v>21</v>
      </c>
      <c r="B34" s="16" t="s">
        <v>128</v>
      </c>
      <c r="C34" s="412">
        <v>0.33504766220944765</v>
      </c>
      <c r="D34" s="413">
        <v>0.31691791042887785</v>
      </c>
      <c r="E34" s="413">
        <v>0.34434855999121727</v>
      </c>
      <c r="F34" s="413">
        <v>0.38794500459615322</v>
      </c>
      <c r="G34" s="414">
        <v>0.39780240358510788</v>
      </c>
    </row>
    <row r="35" spans="1:7" ht="15" customHeight="1">
      <c r="A35" s="354"/>
      <c r="B35" s="207" t="s">
        <v>406</v>
      </c>
      <c r="C35" s="292"/>
      <c r="D35" s="292"/>
      <c r="E35" s="292"/>
      <c r="F35" s="292"/>
      <c r="G35" s="319"/>
    </row>
    <row r="36" spans="1:7" ht="15">
      <c r="A36" s="353">
        <v>22</v>
      </c>
      <c r="B36" s="16" t="s">
        <v>389</v>
      </c>
      <c r="C36" s="415">
        <v>469207489.11159998</v>
      </c>
      <c r="D36" s="415">
        <v>432548139.37511992</v>
      </c>
      <c r="E36" s="415">
        <v>366390647.60940003</v>
      </c>
      <c r="F36" s="415">
        <v>406025950.17135006</v>
      </c>
      <c r="G36" s="416">
        <v>440793593.17995</v>
      </c>
    </row>
    <row r="37" spans="1:7" ht="15" customHeight="1">
      <c r="A37" s="353">
        <v>23</v>
      </c>
      <c r="B37" s="16" t="s">
        <v>401</v>
      </c>
      <c r="C37" s="415">
        <v>330769493.65998697</v>
      </c>
      <c r="D37" s="417">
        <v>302385068.92375851</v>
      </c>
      <c r="E37" s="417">
        <v>326471551.26200199</v>
      </c>
      <c r="F37" s="417">
        <v>343178092.280132</v>
      </c>
      <c r="G37" s="418">
        <v>359825699.75804245</v>
      </c>
    </row>
    <row r="38" spans="1:7" ht="15.75" thickBot="1">
      <c r="A38" s="355">
        <v>24</v>
      </c>
      <c r="B38" s="208" t="s">
        <v>390</v>
      </c>
      <c r="C38" s="419">
        <v>1.4185331419768707</v>
      </c>
      <c r="D38" s="419">
        <v>1.4304546878410187</v>
      </c>
      <c r="E38" s="419">
        <v>1.1222743488462856</v>
      </c>
      <c r="F38" s="419">
        <v>1.1831348192235889</v>
      </c>
      <c r="G38" s="420">
        <v>1.2250197622803285</v>
      </c>
    </row>
    <row r="39" spans="1:7">
      <c r="A39" s="18"/>
    </row>
    <row r="40" spans="1:7">
      <c r="B40" s="283"/>
    </row>
    <row r="41" spans="1:7" ht="38.25">
      <c r="B41" s="283" t="s">
        <v>517</v>
      </c>
    </row>
    <row r="42" spans="1:7" ht="51">
      <c r="B42" s="283" t="s">
        <v>405</v>
      </c>
    </row>
    <row r="43" spans="1:7">
      <c r="B43" s="282"/>
    </row>
  </sheetData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="80" zoomScaleNormal="8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C7" sqref="C7:H4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5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4" t="str">
        <f>'Info '!C2</f>
        <v>JSC "VTB Bank (Georgia)"</v>
      </c>
    </row>
    <row r="2" spans="1:8">
      <c r="A2" s="2" t="s">
        <v>36</v>
      </c>
      <c r="B2" s="498">
        <v>44012</v>
      </c>
    </row>
    <row r="3" spans="1:8">
      <c r="A3" s="2"/>
    </row>
    <row r="4" spans="1:8" ht="15" thickBot="1">
      <c r="A4" s="19" t="s">
        <v>37</v>
      </c>
      <c r="B4" s="20" t="s">
        <v>38</v>
      </c>
      <c r="C4" s="19"/>
      <c r="D4" s="21"/>
      <c r="E4" s="21"/>
      <c r="F4" s="22"/>
      <c r="G4" s="22"/>
      <c r="H4" s="23" t="s">
        <v>78</v>
      </c>
    </row>
    <row r="5" spans="1:8">
      <c r="A5" s="24"/>
      <c r="B5" s="25"/>
      <c r="C5" s="532" t="s">
        <v>73</v>
      </c>
      <c r="D5" s="533"/>
      <c r="E5" s="534"/>
      <c r="F5" s="532" t="s">
        <v>77</v>
      </c>
      <c r="G5" s="533"/>
      <c r="H5" s="535"/>
    </row>
    <row r="6" spans="1:8">
      <c r="A6" s="26" t="s">
        <v>11</v>
      </c>
      <c r="B6" s="27" t="s">
        <v>39</v>
      </c>
      <c r="C6" s="28" t="s">
        <v>74</v>
      </c>
      <c r="D6" s="28" t="s">
        <v>75</v>
      </c>
      <c r="E6" s="28" t="s">
        <v>76</v>
      </c>
      <c r="F6" s="28" t="s">
        <v>74</v>
      </c>
      <c r="G6" s="28" t="s">
        <v>75</v>
      </c>
      <c r="H6" s="29" t="s">
        <v>76</v>
      </c>
    </row>
    <row r="7" spans="1:8" ht="15.75">
      <c r="A7" s="26">
        <v>1</v>
      </c>
      <c r="B7" s="30" t="s">
        <v>40</v>
      </c>
      <c r="C7" s="421">
        <v>30496950</v>
      </c>
      <c r="D7" s="421">
        <v>33188898</v>
      </c>
      <c r="E7" s="422">
        <v>63685848</v>
      </c>
      <c r="F7" s="423">
        <v>25304049</v>
      </c>
      <c r="G7" s="424">
        <v>19698070</v>
      </c>
      <c r="H7" s="425">
        <v>45002119</v>
      </c>
    </row>
    <row r="8" spans="1:8" ht="15.75">
      <c r="A8" s="26">
        <v>2</v>
      </c>
      <c r="B8" s="30" t="s">
        <v>41</v>
      </c>
      <c r="C8" s="421">
        <v>50041557</v>
      </c>
      <c r="D8" s="421">
        <v>215063368</v>
      </c>
      <c r="E8" s="422">
        <v>265104925</v>
      </c>
      <c r="F8" s="423">
        <v>46577509</v>
      </c>
      <c r="G8" s="424">
        <v>216604573</v>
      </c>
      <c r="H8" s="425">
        <v>263182082</v>
      </c>
    </row>
    <row r="9" spans="1:8" ht="15.75">
      <c r="A9" s="26">
        <v>3</v>
      </c>
      <c r="B9" s="30" t="s">
        <v>42</v>
      </c>
      <c r="C9" s="421">
        <v>85398</v>
      </c>
      <c r="D9" s="421">
        <v>28160935</v>
      </c>
      <c r="E9" s="422">
        <v>28246333</v>
      </c>
      <c r="F9" s="423">
        <v>1608878</v>
      </c>
      <c r="G9" s="424">
        <v>52599109</v>
      </c>
      <c r="H9" s="425">
        <v>54207987</v>
      </c>
    </row>
    <row r="10" spans="1:8" ht="15.75">
      <c r="A10" s="26">
        <v>4</v>
      </c>
      <c r="B10" s="30" t="s">
        <v>43</v>
      </c>
      <c r="C10" s="421">
        <v>0</v>
      </c>
      <c r="D10" s="421">
        <v>0</v>
      </c>
      <c r="E10" s="422">
        <v>0</v>
      </c>
      <c r="F10" s="423">
        <v>0</v>
      </c>
      <c r="G10" s="424">
        <v>0</v>
      </c>
      <c r="H10" s="425">
        <v>0</v>
      </c>
    </row>
    <row r="11" spans="1:8" ht="15.75">
      <c r="A11" s="26">
        <v>5</v>
      </c>
      <c r="B11" s="30" t="s">
        <v>44</v>
      </c>
      <c r="C11" s="421">
        <v>176054670</v>
      </c>
      <c r="D11" s="421">
        <v>0</v>
      </c>
      <c r="E11" s="422">
        <v>176054670</v>
      </c>
      <c r="F11" s="423">
        <v>126454883</v>
      </c>
      <c r="G11" s="424">
        <v>67747</v>
      </c>
      <c r="H11" s="425">
        <v>126522630</v>
      </c>
    </row>
    <row r="12" spans="1:8" ht="15.75">
      <c r="A12" s="26">
        <v>6.1</v>
      </c>
      <c r="B12" s="31" t="s">
        <v>45</v>
      </c>
      <c r="C12" s="421">
        <v>629469297.02000237</v>
      </c>
      <c r="D12" s="421">
        <v>593481180.71273947</v>
      </c>
      <c r="E12" s="422">
        <v>1222950477.7327418</v>
      </c>
      <c r="F12" s="423">
        <v>557356465.9900068</v>
      </c>
      <c r="G12" s="424">
        <v>564942287.53627264</v>
      </c>
      <c r="H12" s="425">
        <v>1122298753.5262794</v>
      </c>
    </row>
    <row r="13" spans="1:8" ht="15.75">
      <c r="A13" s="26">
        <v>6.2</v>
      </c>
      <c r="B13" s="31" t="s">
        <v>46</v>
      </c>
      <c r="C13" s="421">
        <v>-50930608.719528861</v>
      </c>
      <c r="D13" s="421">
        <v>-61538900.063700162</v>
      </c>
      <c r="E13" s="422">
        <v>-112469508.78322902</v>
      </c>
      <c r="F13" s="423">
        <v>-34906801.435002387</v>
      </c>
      <c r="G13" s="424">
        <v>-35845208.239391394</v>
      </c>
      <c r="H13" s="425">
        <v>-70752009.674393773</v>
      </c>
    </row>
    <row r="14" spans="1:8" ht="15.75">
      <c r="A14" s="26">
        <v>6</v>
      </c>
      <c r="B14" s="30" t="s">
        <v>47</v>
      </c>
      <c r="C14" s="422">
        <v>578538688.30047345</v>
      </c>
      <c r="D14" s="422">
        <v>531942280.64903933</v>
      </c>
      <c r="E14" s="422">
        <v>1110480968.9495127</v>
      </c>
      <c r="F14" s="422">
        <v>522449664.55500442</v>
      </c>
      <c r="G14" s="422">
        <v>529097079.29688126</v>
      </c>
      <c r="H14" s="425">
        <v>1051546743.8518857</v>
      </c>
    </row>
    <row r="15" spans="1:8" ht="15.75">
      <c r="A15" s="26">
        <v>7</v>
      </c>
      <c r="B15" s="30" t="s">
        <v>48</v>
      </c>
      <c r="C15" s="421">
        <v>20720060</v>
      </c>
      <c r="D15" s="421">
        <v>7215531</v>
      </c>
      <c r="E15" s="422">
        <v>27935591</v>
      </c>
      <c r="F15" s="423">
        <v>7492641</v>
      </c>
      <c r="G15" s="424">
        <v>2662492</v>
      </c>
      <c r="H15" s="425">
        <v>10155133</v>
      </c>
    </row>
    <row r="16" spans="1:8" ht="15.75">
      <c r="A16" s="26">
        <v>8</v>
      </c>
      <c r="B16" s="30" t="s">
        <v>209</v>
      </c>
      <c r="C16" s="421">
        <v>9570308.6099999994</v>
      </c>
      <c r="D16" s="421" t="s">
        <v>516</v>
      </c>
      <c r="E16" s="422">
        <v>9570308.6099999994</v>
      </c>
      <c r="F16" s="423">
        <v>8471698.9699999988</v>
      </c>
      <c r="G16" s="421" t="s">
        <v>516</v>
      </c>
      <c r="H16" s="425">
        <v>8471698.9699999988</v>
      </c>
    </row>
    <row r="17" spans="1:8" ht="15.75">
      <c r="A17" s="26">
        <v>9</v>
      </c>
      <c r="B17" s="30" t="s">
        <v>49</v>
      </c>
      <c r="C17" s="421">
        <v>54000</v>
      </c>
      <c r="D17" s="421">
        <v>0</v>
      </c>
      <c r="E17" s="422">
        <v>54000</v>
      </c>
      <c r="F17" s="423">
        <v>54000</v>
      </c>
      <c r="G17" s="421">
        <v>0</v>
      </c>
      <c r="H17" s="425">
        <v>54000</v>
      </c>
    </row>
    <row r="18" spans="1:8" ht="15.75">
      <c r="A18" s="26">
        <v>10</v>
      </c>
      <c r="B18" s="30" t="s">
        <v>50</v>
      </c>
      <c r="C18" s="421">
        <v>61130760</v>
      </c>
      <c r="D18" s="421" t="s">
        <v>516</v>
      </c>
      <c r="E18" s="422">
        <v>61130760</v>
      </c>
      <c r="F18" s="423">
        <v>60515992</v>
      </c>
      <c r="G18" s="421" t="s">
        <v>516</v>
      </c>
      <c r="H18" s="425">
        <v>60515992</v>
      </c>
    </row>
    <row r="19" spans="1:8" ht="15.75">
      <c r="A19" s="26">
        <v>11</v>
      </c>
      <c r="B19" s="30" t="s">
        <v>51</v>
      </c>
      <c r="C19" s="421">
        <v>34538732.456799999</v>
      </c>
      <c r="D19" s="421">
        <v>3105268</v>
      </c>
      <c r="E19" s="422">
        <v>37644000.456799999</v>
      </c>
      <c r="F19" s="423">
        <v>39726978.079999998</v>
      </c>
      <c r="G19" s="424">
        <v>12038888.460000001</v>
      </c>
      <c r="H19" s="425">
        <v>51765866.539999999</v>
      </c>
    </row>
    <row r="20" spans="1:8" ht="15.75">
      <c r="A20" s="26">
        <v>12</v>
      </c>
      <c r="B20" s="33" t="s">
        <v>52</v>
      </c>
      <c r="C20" s="422">
        <v>961231124.36727345</v>
      </c>
      <c r="D20" s="422">
        <v>818676280.64903927</v>
      </c>
      <c r="E20" s="422">
        <v>1779907405.0163126</v>
      </c>
      <c r="F20" s="422">
        <v>838656293.60500443</v>
      </c>
      <c r="G20" s="422">
        <v>832767958.75688124</v>
      </c>
      <c r="H20" s="425">
        <v>1671424252.3618855</v>
      </c>
    </row>
    <row r="21" spans="1:8" ht="15.75">
      <c r="A21" s="26"/>
      <c r="B21" s="27" t="s">
        <v>53</v>
      </c>
      <c r="C21" s="426"/>
      <c r="D21" s="426"/>
      <c r="E21" s="426"/>
      <c r="F21" s="427"/>
      <c r="G21" s="428"/>
      <c r="H21" s="429"/>
    </row>
    <row r="22" spans="1:8" ht="15.75">
      <c r="A22" s="26">
        <v>13</v>
      </c>
      <c r="B22" s="30" t="s">
        <v>54</v>
      </c>
      <c r="C22" s="421">
        <v>2135444</v>
      </c>
      <c r="D22" s="421">
        <v>11902329</v>
      </c>
      <c r="E22" s="422">
        <v>14037773</v>
      </c>
      <c r="F22" s="423">
        <v>1143540</v>
      </c>
      <c r="G22" s="424">
        <v>206206</v>
      </c>
      <c r="H22" s="425">
        <v>1349746</v>
      </c>
    </row>
    <row r="23" spans="1:8" ht="15.75">
      <c r="A23" s="26">
        <v>14</v>
      </c>
      <c r="B23" s="30" t="s">
        <v>55</v>
      </c>
      <c r="C23" s="421">
        <v>205656917</v>
      </c>
      <c r="D23" s="421">
        <v>163415095</v>
      </c>
      <c r="E23" s="422">
        <v>369072012</v>
      </c>
      <c r="F23" s="423">
        <v>250258063</v>
      </c>
      <c r="G23" s="424">
        <v>148447891</v>
      </c>
      <c r="H23" s="425">
        <v>398705954</v>
      </c>
    </row>
    <row r="24" spans="1:8" ht="15.75">
      <c r="A24" s="26">
        <v>15</v>
      </c>
      <c r="B24" s="30" t="s">
        <v>56</v>
      </c>
      <c r="C24" s="421">
        <v>141909596</v>
      </c>
      <c r="D24" s="421">
        <v>85372207</v>
      </c>
      <c r="E24" s="422">
        <v>227281803</v>
      </c>
      <c r="F24" s="423">
        <v>165001931</v>
      </c>
      <c r="G24" s="424">
        <v>101188700</v>
      </c>
      <c r="H24" s="425">
        <v>266190631</v>
      </c>
    </row>
    <row r="25" spans="1:8" ht="15.75">
      <c r="A25" s="26">
        <v>16</v>
      </c>
      <c r="B25" s="30" t="s">
        <v>57</v>
      </c>
      <c r="C25" s="421">
        <v>234603115</v>
      </c>
      <c r="D25" s="421">
        <v>449206801</v>
      </c>
      <c r="E25" s="422">
        <v>683809916</v>
      </c>
      <c r="F25" s="423">
        <v>142613726</v>
      </c>
      <c r="G25" s="424">
        <v>363391203</v>
      </c>
      <c r="H25" s="425">
        <v>506004929</v>
      </c>
    </row>
    <row r="26" spans="1:8" ht="15.75">
      <c r="A26" s="26">
        <v>17</v>
      </c>
      <c r="B26" s="30" t="s">
        <v>58</v>
      </c>
      <c r="C26" s="426"/>
      <c r="D26" s="426"/>
      <c r="E26" s="422">
        <v>0</v>
      </c>
      <c r="F26" s="427"/>
      <c r="G26" s="428"/>
      <c r="H26" s="425">
        <v>0</v>
      </c>
    </row>
    <row r="27" spans="1:8" ht="15.75">
      <c r="A27" s="26">
        <v>18</v>
      </c>
      <c r="B27" s="30" t="s">
        <v>59</v>
      </c>
      <c r="C27" s="421">
        <v>85000000</v>
      </c>
      <c r="D27" s="421">
        <v>92620282.789999992</v>
      </c>
      <c r="E27" s="422">
        <v>177620282.78999999</v>
      </c>
      <c r="F27" s="423">
        <v>0</v>
      </c>
      <c r="G27" s="424">
        <v>174791925.45000002</v>
      </c>
      <c r="H27" s="425">
        <v>174791925.45000002</v>
      </c>
    </row>
    <row r="28" spans="1:8" ht="15.75">
      <c r="A28" s="26">
        <v>19</v>
      </c>
      <c r="B28" s="30" t="s">
        <v>60</v>
      </c>
      <c r="C28" s="421">
        <v>6040387</v>
      </c>
      <c r="D28" s="421">
        <v>6361829</v>
      </c>
      <c r="E28" s="422">
        <v>12402216</v>
      </c>
      <c r="F28" s="423">
        <v>4314674</v>
      </c>
      <c r="G28" s="424">
        <v>6203192</v>
      </c>
      <c r="H28" s="425">
        <v>10517866</v>
      </c>
    </row>
    <row r="29" spans="1:8" ht="15.75">
      <c r="A29" s="26">
        <v>20</v>
      </c>
      <c r="B29" s="30" t="s">
        <v>61</v>
      </c>
      <c r="C29" s="421">
        <v>13930124.440000001</v>
      </c>
      <c r="D29" s="421">
        <v>14553571.6</v>
      </c>
      <c r="E29" s="422">
        <v>28483696.039999999</v>
      </c>
      <c r="F29" s="423">
        <v>15123040.66</v>
      </c>
      <c r="G29" s="424">
        <v>14650918.119999999</v>
      </c>
      <c r="H29" s="425">
        <v>29773958.780000001</v>
      </c>
    </row>
    <row r="30" spans="1:8" ht="15.75">
      <c r="A30" s="26">
        <v>21</v>
      </c>
      <c r="B30" s="30" t="s">
        <v>62</v>
      </c>
      <c r="C30" s="421">
        <v>0</v>
      </c>
      <c r="D30" s="421">
        <v>72436020.170000002</v>
      </c>
      <c r="E30" s="422">
        <v>72436020.170000002</v>
      </c>
      <c r="F30" s="423">
        <v>0</v>
      </c>
      <c r="G30" s="424">
        <v>75381193.670000002</v>
      </c>
      <c r="H30" s="425">
        <v>75381193.670000002</v>
      </c>
    </row>
    <row r="31" spans="1:8" ht="15.75">
      <c r="A31" s="26">
        <v>22</v>
      </c>
      <c r="B31" s="33" t="s">
        <v>63</v>
      </c>
      <c r="C31" s="422">
        <v>689275583.44000006</v>
      </c>
      <c r="D31" s="422">
        <v>895868135.55999994</v>
      </c>
      <c r="E31" s="422">
        <v>1585143719</v>
      </c>
      <c r="F31" s="422">
        <v>578454974.65999997</v>
      </c>
      <c r="G31" s="422">
        <v>884261229.24000001</v>
      </c>
      <c r="H31" s="425">
        <v>1462716203.9000001</v>
      </c>
    </row>
    <row r="32" spans="1:8" ht="15.75">
      <c r="A32" s="26"/>
      <c r="B32" s="27" t="s">
        <v>64</v>
      </c>
      <c r="C32" s="426"/>
      <c r="D32" s="426"/>
      <c r="E32" s="421"/>
      <c r="F32" s="427"/>
      <c r="G32" s="428"/>
      <c r="H32" s="429"/>
    </row>
    <row r="33" spans="1:8" ht="15.75">
      <c r="A33" s="26">
        <v>23</v>
      </c>
      <c r="B33" s="30" t="s">
        <v>65</v>
      </c>
      <c r="C33" s="421">
        <v>209008277</v>
      </c>
      <c r="D33" s="426" t="s">
        <v>516</v>
      </c>
      <c r="E33" s="422">
        <v>209008277</v>
      </c>
      <c r="F33" s="423">
        <v>209008277</v>
      </c>
      <c r="G33" s="426" t="s">
        <v>516</v>
      </c>
      <c r="H33" s="425">
        <v>209008277</v>
      </c>
    </row>
    <row r="34" spans="1:8" ht="15.75">
      <c r="A34" s="26">
        <v>24</v>
      </c>
      <c r="B34" s="30" t="s">
        <v>66</v>
      </c>
      <c r="C34" s="421">
        <v>0</v>
      </c>
      <c r="D34" s="426" t="s">
        <v>516</v>
      </c>
      <c r="E34" s="422">
        <v>0</v>
      </c>
      <c r="F34" s="423">
        <v>0</v>
      </c>
      <c r="G34" s="426" t="s">
        <v>516</v>
      </c>
      <c r="H34" s="425">
        <v>0</v>
      </c>
    </row>
    <row r="35" spans="1:8" ht="15.75">
      <c r="A35" s="26">
        <v>25</v>
      </c>
      <c r="B35" s="32" t="s">
        <v>67</v>
      </c>
      <c r="C35" s="421">
        <v>0</v>
      </c>
      <c r="D35" s="426" t="s">
        <v>516</v>
      </c>
      <c r="E35" s="422">
        <v>0</v>
      </c>
      <c r="F35" s="423">
        <v>0</v>
      </c>
      <c r="G35" s="426" t="s">
        <v>516</v>
      </c>
      <c r="H35" s="425">
        <v>0</v>
      </c>
    </row>
    <row r="36" spans="1:8" ht="15.75">
      <c r="A36" s="26">
        <v>26</v>
      </c>
      <c r="B36" s="30" t="s">
        <v>68</v>
      </c>
      <c r="C36" s="421">
        <v>0</v>
      </c>
      <c r="D36" s="426" t="s">
        <v>516</v>
      </c>
      <c r="E36" s="422">
        <v>0</v>
      </c>
      <c r="F36" s="423">
        <v>0</v>
      </c>
      <c r="G36" s="426" t="s">
        <v>516</v>
      </c>
      <c r="H36" s="425">
        <v>0</v>
      </c>
    </row>
    <row r="37" spans="1:8" ht="15.75">
      <c r="A37" s="26">
        <v>27</v>
      </c>
      <c r="B37" s="30" t="s">
        <v>69</v>
      </c>
      <c r="C37" s="421">
        <v>0</v>
      </c>
      <c r="D37" s="426" t="s">
        <v>516</v>
      </c>
      <c r="E37" s="422">
        <v>0</v>
      </c>
      <c r="F37" s="423">
        <v>0</v>
      </c>
      <c r="G37" s="426" t="s">
        <v>516</v>
      </c>
      <c r="H37" s="425">
        <v>0</v>
      </c>
    </row>
    <row r="38" spans="1:8" ht="15.75">
      <c r="A38" s="26">
        <v>28</v>
      </c>
      <c r="B38" s="30" t="s">
        <v>70</v>
      </c>
      <c r="C38" s="421">
        <v>-23841644</v>
      </c>
      <c r="D38" s="426" t="s">
        <v>516</v>
      </c>
      <c r="E38" s="422">
        <v>-23841644</v>
      </c>
      <c r="F38" s="423">
        <v>-10026695.000000007</v>
      </c>
      <c r="G38" s="426" t="s">
        <v>516</v>
      </c>
      <c r="H38" s="425">
        <v>-10026695.000000007</v>
      </c>
    </row>
    <row r="39" spans="1:8" ht="15.75">
      <c r="A39" s="26">
        <v>29</v>
      </c>
      <c r="B39" s="30" t="s">
        <v>71</v>
      </c>
      <c r="C39" s="421">
        <v>9597053</v>
      </c>
      <c r="D39" s="426" t="s">
        <v>516</v>
      </c>
      <c r="E39" s="422">
        <v>9597053</v>
      </c>
      <c r="F39" s="423">
        <v>9726466</v>
      </c>
      <c r="G39" s="426" t="s">
        <v>516</v>
      </c>
      <c r="H39" s="425">
        <v>9726466</v>
      </c>
    </row>
    <row r="40" spans="1:8" ht="15.75">
      <c r="A40" s="26">
        <v>30</v>
      </c>
      <c r="B40" s="256" t="s">
        <v>277</v>
      </c>
      <c r="C40" s="421">
        <v>194763686</v>
      </c>
      <c r="D40" s="426" t="s">
        <v>516</v>
      </c>
      <c r="E40" s="422">
        <v>194763686</v>
      </c>
      <c r="F40" s="423">
        <v>208708048</v>
      </c>
      <c r="G40" s="426" t="s">
        <v>516</v>
      </c>
      <c r="H40" s="425">
        <v>208708048</v>
      </c>
    </row>
    <row r="41" spans="1:8" ht="16.5" thickBot="1">
      <c r="A41" s="34">
        <v>31</v>
      </c>
      <c r="B41" s="35" t="s">
        <v>72</v>
      </c>
      <c r="C41" s="430">
        <v>884039269.44000006</v>
      </c>
      <c r="D41" s="430">
        <v>895868135.55999994</v>
      </c>
      <c r="E41" s="430">
        <v>1779907405</v>
      </c>
      <c r="F41" s="430">
        <v>787163022.65999997</v>
      </c>
      <c r="G41" s="430">
        <v>884261229.24000001</v>
      </c>
      <c r="H41" s="431">
        <v>1671424251.9000001</v>
      </c>
    </row>
    <row r="43" spans="1:8">
      <c r="B43" s="36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="80" zoomScaleNormal="80" workbookViewId="0">
      <pane xSplit="1" ySplit="6" topLeftCell="B7" activePane="bottomRight" state="frozen"/>
      <selection activeCell="B3" sqref="B3"/>
      <selection pane="topRight" activeCell="B3" sqref="B3"/>
      <selection pane="bottomLeft" activeCell="B3" sqref="B3"/>
      <selection pane="bottomRight" activeCell="C8" sqref="C8:H67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4" width="12.7109375" style="4" customWidth="1"/>
    <col min="5" max="5" width="15.5703125" style="4" customWidth="1"/>
    <col min="6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JSC "VTB Bank (Georgia)"</v>
      </c>
      <c r="C1" s="3"/>
    </row>
    <row r="2" spans="1:8">
      <c r="A2" s="2" t="s">
        <v>36</v>
      </c>
      <c r="B2" s="496">
        <v>44012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8" t="s">
        <v>204</v>
      </c>
      <c r="B4" s="209" t="s">
        <v>27</v>
      </c>
      <c r="C4" s="19"/>
      <c r="D4" s="21"/>
      <c r="E4" s="21"/>
      <c r="F4" s="22"/>
      <c r="G4" s="22"/>
      <c r="H4" s="39" t="s">
        <v>78</v>
      </c>
    </row>
    <row r="5" spans="1:8">
      <c r="A5" s="40" t="s">
        <v>11</v>
      </c>
      <c r="B5" s="41"/>
      <c r="C5" s="532" t="s">
        <v>73</v>
      </c>
      <c r="D5" s="533"/>
      <c r="E5" s="534"/>
      <c r="F5" s="532" t="s">
        <v>77</v>
      </c>
      <c r="G5" s="533"/>
      <c r="H5" s="535"/>
    </row>
    <row r="6" spans="1:8">
      <c r="A6" s="42" t="s">
        <v>11</v>
      </c>
      <c r="B6" s="43"/>
      <c r="C6" s="44" t="s">
        <v>74</v>
      </c>
      <c r="D6" s="44" t="s">
        <v>75</v>
      </c>
      <c r="E6" s="44" t="s">
        <v>76</v>
      </c>
      <c r="F6" s="44" t="s">
        <v>74</v>
      </c>
      <c r="G6" s="44" t="s">
        <v>75</v>
      </c>
      <c r="H6" s="45" t="s">
        <v>76</v>
      </c>
    </row>
    <row r="7" spans="1:8">
      <c r="A7" s="46"/>
      <c r="B7" s="209" t="s">
        <v>203</v>
      </c>
      <c r="C7" s="47"/>
      <c r="D7" s="47"/>
      <c r="E7" s="47"/>
      <c r="F7" s="47"/>
      <c r="G7" s="47"/>
      <c r="H7" s="48"/>
    </row>
    <row r="8" spans="1:8" ht="15">
      <c r="A8" s="46">
        <v>1</v>
      </c>
      <c r="B8" s="49" t="s">
        <v>202</v>
      </c>
      <c r="C8" s="432">
        <v>1166743</v>
      </c>
      <c r="D8" s="432">
        <v>187837</v>
      </c>
      <c r="E8" s="422">
        <v>1354580</v>
      </c>
      <c r="F8" s="432">
        <v>1208302</v>
      </c>
      <c r="G8" s="432">
        <v>599877</v>
      </c>
      <c r="H8" s="433">
        <v>1808179</v>
      </c>
    </row>
    <row r="9" spans="1:8" ht="15">
      <c r="A9" s="46">
        <v>2</v>
      </c>
      <c r="B9" s="49" t="s">
        <v>201</v>
      </c>
      <c r="C9" s="434">
        <v>39726168</v>
      </c>
      <c r="D9" s="434">
        <v>18451299.999999996</v>
      </c>
      <c r="E9" s="422">
        <v>58177468</v>
      </c>
      <c r="F9" s="434">
        <v>34212635</v>
      </c>
      <c r="G9" s="434">
        <v>19492208.999999996</v>
      </c>
      <c r="H9" s="433">
        <v>53704844</v>
      </c>
    </row>
    <row r="10" spans="1:8" ht="15">
      <c r="A10" s="46">
        <v>2.1</v>
      </c>
      <c r="B10" s="50" t="s">
        <v>200</v>
      </c>
      <c r="C10" s="432">
        <v>0</v>
      </c>
      <c r="D10" s="432">
        <v>0</v>
      </c>
      <c r="E10" s="422">
        <v>0</v>
      </c>
      <c r="F10" s="432">
        <v>147682</v>
      </c>
      <c r="G10" s="432">
        <v>0</v>
      </c>
      <c r="H10" s="433">
        <v>147682</v>
      </c>
    </row>
    <row r="11" spans="1:8" ht="15">
      <c r="A11" s="46">
        <v>2.2000000000000002</v>
      </c>
      <c r="B11" s="50" t="s">
        <v>199</v>
      </c>
      <c r="C11" s="432">
        <v>447577.67</v>
      </c>
      <c r="D11" s="432">
        <v>496678.5400000001</v>
      </c>
      <c r="E11" s="422">
        <v>944256.21000000008</v>
      </c>
      <c r="F11" s="432">
        <v>4453147.2899999991</v>
      </c>
      <c r="G11" s="432">
        <v>6558652.0099999979</v>
      </c>
      <c r="H11" s="433">
        <v>11011799.299999997</v>
      </c>
    </row>
    <row r="12" spans="1:8" ht="15">
      <c r="A12" s="46">
        <v>2.2999999999999998</v>
      </c>
      <c r="B12" s="50" t="s">
        <v>198</v>
      </c>
      <c r="C12" s="432">
        <v>20305.689999999999</v>
      </c>
      <c r="D12" s="432">
        <v>62675.59</v>
      </c>
      <c r="E12" s="422">
        <v>82981.279999999999</v>
      </c>
      <c r="F12" s="432">
        <v>1163171.28</v>
      </c>
      <c r="G12" s="432">
        <v>488566.88</v>
      </c>
      <c r="H12" s="433">
        <v>1651738.1600000001</v>
      </c>
    </row>
    <row r="13" spans="1:8" ht="15">
      <c r="A13" s="46">
        <v>2.4</v>
      </c>
      <c r="B13" s="50" t="s">
        <v>197</v>
      </c>
      <c r="C13" s="432">
        <v>297054.54000000004</v>
      </c>
      <c r="D13" s="432">
        <v>36985.530000000006</v>
      </c>
      <c r="E13" s="422">
        <v>334040.07000000007</v>
      </c>
      <c r="F13" s="432">
        <v>1731204.74</v>
      </c>
      <c r="G13" s="432">
        <v>900002.54</v>
      </c>
      <c r="H13" s="433">
        <v>2631207.2800000003</v>
      </c>
    </row>
    <row r="14" spans="1:8" ht="15">
      <c r="A14" s="46">
        <v>2.5</v>
      </c>
      <c r="B14" s="50" t="s">
        <v>196</v>
      </c>
      <c r="C14" s="432">
        <v>9463.85</v>
      </c>
      <c r="D14" s="432">
        <v>59075.94</v>
      </c>
      <c r="E14" s="422">
        <v>68539.790000000008</v>
      </c>
      <c r="F14" s="432">
        <v>109984.24</v>
      </c>
      <c r="G14" s="432">
        <v>1045733.6799999999</v>
      </c>
      <c r="H14" s="433">
        <v>1155717.92</v>
      </c>
    </row>
    <row r="15" spans="1:8" ht="15">
      <c r="A15" s="46">
        <v>2.6</v>
      </c>
      <c r="B15" s="50" t="s">
        <v>195</v>
      </c>
      <c r="C15" s="432">
        <v>-60881.83</v>
      </c>
      <c r="D15" s="432">
        <v>-55873.04</v>
      </c>
      <c r="E15" s="422">
        <v>-116754.87</v>
      </c>
      <c r="F15" s="432">
        <v>1154956.0899999999</v>
      </c>
      <c r="G15" s="432">
        <v>1427088.1000000003</v>
      </c>
      <c r="H15" s="433">
        <v>2582044.1900000004</v>
      </c>
    </row>
    <row r="16" spans="1:8" ht="15">
      <c r="A16" s="46">
        <v>2.7</v>
      </c>
      <c r="B16" s="50" t="s">
        <v>194</v>
      </c>
      <c r="C16" s="432">
        <v>18836.91</v>
      </c>
      <c r="D16" s="432">
        <v>43085.280000000006</v>
      </c>
      <c r="E16" s="422">
        <v>61922.19</v>
      </c>
      <c r="F16" s="432">
        <v>118446.54</v>
      </c>
      <c r="G16" s="432">
        <v>929289.49</v>
      </c>
      <c r="H16" s="433">
        <v>1047736.03</v>
      </c>
    </row>
    <row r="17" spans="1:8" ht="15">
      <c r="A17" s="46">
        <v>2.8</v>
      </c>
      <c r="B17" s="50" t="s">
        <v>193</v>
      </c>
      <c r="C17" s="432">
        <v>24838937</v>
      </c>
      <c r="D17" s="432">
        <v>4646781</v>
      </c>
      <c r="E17" s="422">
        <v>29485718</v>
      </c>
      <c r="F17" s="432">
        <v>23410270</v>
      </c>
      <c r="G17" s="432">
        <v>5705171</v>
      </c>
      <c r="H17" s="433">
        <v>29115441</v>
      </c>
    </row>
    <row r="18" spans="1:8" ht="15">
      <c r="A18" s="46">
        <v>2.9</v>
      </c>
      <c r="B18" s="50" t="s">
        <v>192</v>
      </c>
      <c r="C18" s="432">
        <v>14154874.170000002</v>
      </c>
      <c r="D18" s="432">
        <v>13161891.159999996</v>
      </c>
      <c r="E18" s="422">
        <v>27316765.329999998</v>
      </c>
      <c r="F18" s="432">
        <v>1923772.820000004</v>
      </c>
      <c r="G18" s="432">
        <v>2437705.3000000007</v>
      </c>
      <c r="H18" s="433">
        <v>4361478.1200000048</v>
      </c>
    </row>
    <row r="19" spans="1:8" ht="15">
      <c r="A19" s="46">
        <v>3</v>
      </c>
      <c r="B19" s="49" t="s">
        <v>191</v>
      </c>
      <c r="C19" s="432"/>
      <c r="D19" s="432"/>
      <c r="E19" s="422">
        <v>0</v>
      </c>
      <c r="F19" s="432"/>
      <c r="G19" s="432"/>
      <c r="H19" s="433">
        <v>0</v>
      </c>
    </row>
    <row r="20" spans="1:8" ht="15">
      <c r="A20" s="46">
        <v>4</v>
      </c>
      <c r="B20" s="49" t="s">
        <v>190</v>
      </c>
      <c r="C20" s="432">
        <v>6171600</v>
      </c>
      <c r="D20" s="432">
        <v>0</v>
      </c>
      <c r="E20" s="422">
        <v>6171600</v>
      </c>
      <c r="F20" s="432">
        <v>3808597</v>
      </c>
      <c r="G20" s="432">
        <v>633</v>
      </c>
      <c r="H20" s="433">
        <v>3809230</v>
      </c>
    </row>
    <row r="21" spans="1:8" ht="15">
      <c r="A21" s="46">
        <v>5</v>
      </c>
      <c r="B21" s="49" t="s">
        <v>189</v>
      </c>
      <c r="C21" s="432">
        <v>923973.95000000007</v>
      </c>
      <c r="D21" s="432">
        <v>1831</v>
      </c>
      <c r="E21" s="422">
        <v>925804.95000000007</v>
      </c>
      <c r="F21" s="432">
        <v>449326.73</v>
      </c>
      <c r="G21" s="432">
        <v>119740.69</v>
      </c>
      <c r="H21" s="433">
        <v>569067.41999999993</v>
      </c>
    </row>
    <row r="22" spans="1:8" ht="15">
      <c r="A22" s="46">
        <v>6</v>
      </c>
      <c r="B22" s="51" t="s">
        <v>188</v>
      </c>
      <c r="C22" s="434">
        <v>47988484.950000003</v>
      </c>
      <c r="D22" s="434">
        <v>18640967.999999996</v>
      </c>
      <c r="E22" s="422">
        <v>66629452.950000003</v>
      </c>
      <c r="F22" s="434">
        <v>39678860.729999997</v>
      </c>
      <c r="G22" s="434">
        <v>20212459.689999998</v>
      </c>
      <c r="H22" s="433">
        <v>59891320.419999994</v>
      </c>
    </row>
    <row r="23" spans="1:8" ht="15">
      <c r="A23" s="46"/>
      <c r="B23" s="209" t="s">
        <v>187</v>
      </c>
      <c r="C23" s="432"/>
      <c r="D23" s="432"/>
      <c r="E23" s="421"/>
      <c r="F23" s="432"/>
      <c r="G23" s="432"/>
      <c r="H23" s="435"/>
    </row>
    <row r="24" spans="1:8" ht="15">
      <c r="A24" s="46">
        <v>7</v>
      </c>
      <c r="B24" s="49" t="s">
        <v>186</v>
      </c>
      <c r="C24" s="432">
        <v>9530056.1900000013</v>
      </c>
      <c r="D24" s="432">
        <v>1201786.6800000002</v>
      </c>
      <c r="E24" s="422">
        <v>10731842.870000001</v>
      </c>
      <c r="F24" s="432">
        <v>8178612.3200000003</v>
      </c>
      <c r="G24" s="432">
        <v>672168.57000000007</v>
      </c>
      <c r="H24" s="433">
        <v>8850780.8900000006</v>
      </c>
    </row>
    <row r="25" spans="1:8" ht="15">
      <c r="A25" s="46">
        <v>8</v>
      </c>
      <c r="B25" s="49" t="s">
        <v>185</v>
      </c>
      <c r="C25" s="432">
        <v>11527698.809999999</v>
      </c>
      <c r="D25" s="432">
        <v>6305150.3200000003</v>
      </c>
      <c r="E25" s="422">
        <v>17832849.129999999</v>
      </c>
      <c r="F25" s="432">
        <v>9617107.6799999997</v>
      </c>
      <c r="G25" s="432">
        <v>5586292.4299999997</v>
      </c>
      <c r="H25" s="433">
        <v>15203400.109999999</v>
      </c>
    </row>
    <row r="26" spans="1:8" ht="15">
      <c r="A26" s="46">
        <v>9</v>
      </c>
      <c r="B26" s="49" t="s">
        <v>184</v>
      </c>
      <c r="C26" s="432">
        <v>246773</v>
      </c>
      <c r="D26" s="432">
        <v>110954</v>
      </c>
      <c r="E26" s="422">
        <v>357727</v>
      </c>
      <c r="F26" s="432">
        <v>179120</v>
      </c>
      <c r="G26" s="432">
        <v>1735</v>
      </c>
      <c r="H26" s="433">
        <v>180855</v>
      </c>
    </row>
    <row r="27" spans="1:8" ht="15">
      <c r="A27" s="46">
        <v>10</v>
      </c>
      <c r="B27" s="49" t="s">
        <v>183</v>
      </c>
      <c r="C27" s="432">
        <v>0</v>
      </c>
      <c r="D27" s="432">
        <v>0</v>
      </c>
      <c r="E27" s="422">
        <v>0</v>
      </c>
      <c r="F27" s="432">
        <v>0</v>
      </c>
      <c r="G27" s="432">
        <v>0</v>
      </c>
      <c r="H27" s="433">
        <v>0</v>
      </c>
    </row>
    <row r="28" spans="1:8" ht="15">
      <c r="A28" s="46">
        <v>11</v>
      </c>
      <c r="B28" s="49" t="s">
        <v>182</v>
      </c>
      <c r="C28" s="432">
        <v>3775280</v>
      </c>
      <c r="D28" s="432">
        <v>6635059</v>
      </c>
      <c r="E28" s="422">
        <v>10410339</v>
      </c>
      <c r="F28" s="432">
        <v>229399</v>
      </c>
      <c r="G28" s="432">
        <v>7775291</v>
      </c>
      <c r="H28" s="433">
        <v>8004690</v>
      </c>
    </row>
    <row r="29" spans="1:8" ht="15">
      <c r="A29" s="46">
        <v>12</v>
      </c>
      <c r="B29" s="49" t="s">
        <v>181</v>
      </c>
      <c r="C29" s="432">
        <v>204473</v>
      </c>
      <c r="D29" s="432">
        <v>235538</v>
      </c>
      <c r="E29" s="422">
        <v>440011</v>
      </c>
      <c r="F29" s="432">
        <v>416689</v>
      </c>
      <c r="G29" s="432">
        <v>245233</v>
      </c>
      <c r="H29" s="433">
        <v>661922</v>
      </c>
    </row>
    <row r="30" spans="1:8" ht="15">
      <c r="A30" s="46">
        <v>13</v>
      </c>
      <c r="B30" s="52" t="s">
        <v>180</v>
      </c>
      <c r="C30" s="434">
        <v>25284281</v>
      </c>
      <c r="D30" s="434">
        <v>14488488</v>
      </c>
      <c r="E30" s="422">
        <v>39772769</v>
      </c>
      <c r="F30" s="434">
        <v>18620928</v>
      </c>
      <c r="G30" s="434">
        <v>14280720</v>
      </c>
      <c r="H30" s="433">
        <v>32901648</v>
      </c>
    </row>
    <row r="31" spans="1:8" ht="15">
      <c r="A31" s="46">
        <v>14</v>
      </c>
      <c r="B31" s="52" t="s">
        <v>179</v>
      </c>
      <c r="C31" s="434">
        <v>22704203.950000003</v>
      </c>
      <c r="D31" s="434">
        <v>4152479.9999999963</v>
      </c>
      <c r="E31" s="422">
        <v>26856683.949999999</v>
      </c>
      <c r="F31" s="434">
        <v>21057932.729999997</v>
      </c>
      <c r="G31" s="434">
        <v>5931739.6899999976</v>
      </c>
      <c r="H31" s="433">
        <v>26989672.419999994</v>
      </c>
    </row>
    <row r="32" spans="1:8">
      <c r="A32" s="46"/>
      <c r="B32" s="53"/>
      <c r="C32" s="436"/>
      <c r="D32" s="436"/>
      <c r="E32" s="436"/>
      <c r="F32" s="436"/>
      <c r="G32" s="436"/>
      <c r="H32" s="437"/>
    </row>
    <row r="33" spans="1:8" ht="15">
      <c r="A33" s="46"/>
      <c r="B33" s="53" t="s">
        <v>178</v>
      </c>
      <c r="C33" s="432"/>
      <c r="D33" s="432"/>
      <c r="E33" s="421"/>
      <c r="F33" s="432"/>
      <c r="G33" s="432"/>
      <c r="H33" s="435"/>
    </row>
    <row r="34" spans="1:8" ht="15">
      <c r="A34" s="46">
        <v>15</v>
      </c>
      <c r="B34" s="54" t="s">
        <v>177</v>
      </c>
      <c r="C34" s="438">
        <v>4935100.76</v>
      </c>
      <c r="D34" s="438">
        <v>792447</v>
      </c>
      <c r="E34" s="422">
        <v>5727547.7599999998</v>
      </c>
      <c r="F34" s="438">
        <v>5810374.25</v>
      </c>
      <c r="G34" s="438">
        <v>249901.39999999991</v>
      </c>
      <c r="H34" s="433">
        <v>6060275.6500000004</v>
      </c>
    </row>
    <row r="35" spans="1:8" ht="15">
      <c r="A35" s="46">
        <v>15.1</v>
      </c>
      <c r="B35" s="50" t="s">
        <v>176</v>
      </c>
      <c r="C35" s="432">
        <v>5756546.7599999998</v>
      </c>
      <c r="D35" s="432">
        <v>2903936</v>
      </c>
      <c r="E35" s="422">
        <v>8660482.7599999998</v>
      </c>
      <c r="F35" s="432">
        <v>7029259.25</v>
      </c>
      <c r="G35" s="432">
        <v>3083044.57</v>
      </c>
      <c r="H35" s="433">
        <v>10112303.82</v>
      </c>
    </row>
    <row r="36" spans="1:8" ht="15">
      <c r="A36" s="46">
        <v>15.2</v>
      </c>
      <c r="B36" s="50" t="s">
        <v>175</v>
      </c>
      <c r="C36" s="432">
        <v>821446</v>
      </c>
      <c r="D36" s="432">
        <v>2111489</v>
      </c>
      <c r="E36" s="422">
        <v>2932935</v>
      </c>
      <c r="F36" s="432">
        <v>1218885</v>
      </c>
      <c r="G36" s="432">
        <v>2833143.17</v>
      </c>
      <c r="H36" s="433">
        <v>4052028.17</v>
      </c>
    </row>
    <row r="37" spans="1:8" ht="15">
      <c r="A37" s="46">
        <v>16</v>
      </c>
      <c r="B37" s="49" t="s">
        <v>174</v>
      </c>
      <c r="C37" s="432">
        <v>0</v>
      </c>
      <c r="D37" s="432">
        <v>0</v>
      </c>
      <c r="E37" s="422">
        <v>0</v>
      </c>
      <c r="F37" s="432">
        <v>0</v>
      </c>
      <c r="G37" s="432">
        <v>0</v>
      </c>
      <c r="H37" s="433">
        <v>0</v>
      </c>
    </row>
    <row r="38" spans="1:8" ht="15">
      <c r="A38" s="46">
        <v>17</v>
      </c>
      <c r="B38" s="49" t="s">
        <v>173</v>
      </c>
      <c r="C38" s="432">
        <v>0</v>
      </c>
      <c r="D38" s="432">
        <v>0</v>
      </c>
      <c r="E38" s="422">
        <v>0</v>
      </c>
      <c r="F38" s="432">
        <v>0</v>
      </c>
      <c r="G38" s="432">
        <v>0</v>
      </c>
      <c r="H38" s="433">
        <v>0</v>
      </c>
    </row>
    <row r="39" spans="1:8" ht="15">
      <c r="A39" s="46">
        <v>18</v>
      </c>
      <c r="B39" s="49" t="s">
        <v>172</v>
      </c>
      <c r="C39" s="432">
        <v>0</v>
      </c>
      <c r="D39" s="432">
        <v>0</v>
      </c>
      <c r="E39" s="422">
        <v>0</v>
      </c>
      <c r="F39" s="432">
        <v>0</v>
      </c>
      <c r="G39" s="432">
        <v>0</v>
      </c>
      <c r="H39" s="433">
        <v>0</v>
      </c>
    </row>
    <row r="40" spans="1:8" ht="15">
      <c r="A40" s="46">
        <v>19</v>
      </c>
      <c r="B40" s="49" t="s">
        <v>171</v>
      </c>
      <c r="C40" s="432">
        <v>9792919</v>
      </c>
      <c r="D40" s="432">
        <v>0</v>
      </c>
      <c r="E40" s="422">
        <v>9792919</v>
      </c>
      <c r="F40" s="432">
        <v>16299147</v>
      </c>
      <c r="G40" s="432">
        <v>0</v>
      </c>
      <c r="H40" s="433">
        <v>16299147</v>
      </c>
    </row>
    <row r="41" spans="1:8" ht="15">
      <c r="A41" s="46">
        <v>20</v>
      </c>
      <c r="B41" s="49" t="s">
        <v>170</v>
      </c>
      <c r="C41" s="432">
        <v>115775</v>
      </c>
      <c r="D41" s="432">
        <v>0</v>
      </c>
      <c r="E41" s="422">
        <v>115775</v>
      </c>
      <c r="F41" s="432">
        <v>-11790272</v>
      </c>
      <c r="G41" s="432">
        <v>0</v>
      </c>
      <c r="H41" s="433">
        <v>-11790272</v>
      </c>
    </row>
    <row r="42" spans="1:8" ht="15">
      <c r="A42" s="46">
        <v>21</v>
      </c>
      <c r="B42" s="49" t="s">
        <v>169</v>
      </c>
      <c r="C42" s="432">
        <v>-235904</v>
      </c>
      <c r="D42" s="432">
        <v>0</v>
      </c>
      <c r="E42" s="422">
        <v>-235904</v>
      </c>
      <c r="F42" s="432">
        <v>171399</v>
      </c>
      <c r="G42" s="432">
        <v>0</v>
      </c>
      <c r="H42" s="433">
        <v>171399</v>
      </c>
    </row>
    <row r="43" spans="1:8" ht="15">
      <c r="A43" s="46">
        <v>22</v>
      </c>
      <c r="B43" s="49" t="s">
        <v>168</v>
      </c>
      <c r="C43" s="432">
        <v>91409.46</v>
      </c>
      <c r="D43" s="432">
        <v>0</v>
      </c>
      <c r="E43" s="422">
        <v>91409.46</v>
      </c>
      <c r="F43" s="432">
        <v>333460.39</v>
      </c>
      <c r="G43" s="432">
        <v>0</v>
      </c>
      <c r="H43" s="433">
        <v>333460.39</v>
      </c>
    </row>
    <row r="44" spans="1:8" ht="15">
      <c r="A44" s="46">
        <v>23</v>
      </c>
      <c r="B44" s="49" t="s">
        <v>167</v>
      </c>
      <c r="C44" s="432">
        <v>1096074.83</v>
      </c>
      <c r="D44" s="432">
        <v>575161</v>
      </c>
      <c r="E44" s="422">
        <v>1671235.83</v>
      </c>
      <c r="F44" s="432">
        <v>1743338.63</v>
      </c>
      <c r="G44" s="432">
        <v>1243403.74</v>
      </c>
      <c r="H44" s="433">
        <v>2986742.37</v>
      </c>
    </row>
    <row r="45" spans="1:8" ht="15">
      <c r="A45" s="46">
        <v>24</v>
      </c>
      <c r="B45" s="52" t="s">
        <v>284</v>
      </c>
      <c r="C45" s="434">
        <v>15795375.050000001</v>
      </c>
      <c r="D45" s="434">
        <v>1367608</v>
      </c>
      <c r="E45" s="422">
        <v>17162983.050000001</v>
      </c>
      <c r="F45" s="434">
        <v>12567447.27</v>
      </c>
      <c r="G45" s="434">
        <v>1493305.14</v>
      </c>
      <c r="H45" s="433">
        <v>14060752.41</v>
      </c>
    </row>
    <row r="46" spans="1:8">
      <c r="A46" s="46"/>
      <c r="B46" s="209" t="s">
        <v>166</v>
      </c>
      <c r="C46" s="432"/>
      <c r="D46" s="432"/>
      <c r="E46" s="432"/>
      <c r="F46" s="432"/>
      <c r="G46" s="432"/>
      <c r="H46" s="439"/>
    </row>
    <row r="47" spans="1:8" ht="15">
      <c r="A47" s="46">
        <v>25</v>
      </c>
      <c r="B47" s="49" t="s">
        <v>165</v>
      </c>
      <c r="C47" s="432">
        <v>723025</v>
      </c>
      <c r="D47" s="432">
        <v>890872</v>
      </c>
      <c r="E47" s="422">
        <v>1613897</v>
      </c>
      <c r="F47" s="432">
        <v>1097338</v>
      </c>
      <c r="G47" s="432">
        <v>1076974.83</v>
      </c>
      <c r="H47" s="433">
        <v>2174312.83</v>
      </c>
    </row>
    <row r="48" spans="1:8" ht="15">
      <c r="A48" s="46">
        <v>26</v>
      </c>
      <c r="B48" s="49" t="s">
        <v>164</v>
      </c>
      <c r="C48" s="432">
        <v>1877240</v>
      </c>
      <c r="D48" s="432">
        <v>337664</v>
      </c>
      <c r="E48" s="422">
        <v>2214904</v>
      </c>
      <c r="F48" s="432">
        <v>2234679</v>
      </c>
      <c r="G48" s="432">
        <v>350370</v>
      </c>
      <c r="H48" s="433">
        <v>2585049</v>
      </c>
    </row>
    <row r="49" spans="1:8" ht="15">
      <c r="A49" s="46">
        <v>27</v>
      </c>
      <c r="B49" s="49" t="s">
        <v>163</v>
      </c>
      <c r="C49" s="432">
        <v>17444167</v>
      </c>
      <c r="D49" s="432">
        <v>0</v>
      </c>
      <c r="E49" s="422">
        <v>17444167</v>
      </c>
      <c r="F49" s="432">
        <v>19463651</v>
      </c>
      <c r="G49" s="432">
        <v>0</v>
      </c>
      <c r="H49" s="433">
        <v>19463651</v>
      </c>
    </row>
    <row r="50" spans="1:8" ht="15">
      <c r="A50" s="46">
        <v>28</v>
      </c>
      <c r="B50" s="49" t="s">
        <v>162</v>
      </c>
      <c r="C50" s="432">
        <v>318586</v>
      </c>
      <c r="D50" s="432">
        <v>0</v>
      </c>
      <c r="E50" s="422">
        <v>318586</v>
      </c>
      <c r="F50" s="432">
        <v>281469</v>
      </c>
      <c r="G50" s="432">
        <v>0</v>
      </c>
      <c r="H50" s="433">
        <v>281469</v>
      </c>
    </row>
    <row r="51" spans="1:8" ht="15">
      <c r="A51" s="46">
        <v>29</v>
      </c>
      <c r="B51" s="49" t="s">
        <v>161</v>
      </c>
      <c r="C51" s="432">
        <v>4171550</v>
      </c>
      <c r="D51" s="432">
        <v>0</v>
      </c>
      <c r="E51" s="422">
        <v>4171550</v>
      </c>
      <c r="F51" s="432">
        <v>3977520</v>
      </c>
      <c r="G51" s="432">
        <v>0</v>
      </c>
      <c r="H51" s="433">
        <v>3977520</v>
      </c>
    </row>
    <row r="52" spans="1:8" ht="15">
      <c r="A52" s="46">
        <v>30</v>
      </c>
      <c r="B52" s="49" t="s">
        <v>160</v>
      </c>
      <c r="C52" s="432">
        <v>3060911</v>
      </c>
      <c r="D52" s="432">
        <v>67256</v>
      </c>
      <c r="E52" s="422">
        <v>3128167</v>
      </c>
      <c r="F52" s="432">
        <v>2923120</v>
      </c>
      <c r="G52" s="432">
        <v>61674</v>
      </c>
      <c r="H52" s="433">
        <v>2984794</v>
      </c>
    </row>
    <row r="53" spans="1:8" ht="15">
      <c r="A53" s="46">
        <v>31</v>
      </c>
      <c r="B53" s="52" t="s">
        <v>285</v>
      </c>
      <c r="C53" s="434">
        <v>27595479</v>
      </c>
      <c r="D53" s="434">
        <v>1295792</v>
      </c>
      <c r="E53" s="422">
        <v>28891271</v>
      </c>
      <c r="F53" s="434">
        <v>29977777</v>
      </c>
      <c r="G53" s="434">
        <v>1489018.83</v>
      </c>
      <c r="H53" s="433">
        <v>31466795.829999998</v>
      </c>
    </row>
    <row r="54" spans="1:8" ht="15">
      <c r="A54" s="46">
        <v>32</v>
      </c>
      <c r="B54" s="52" t="s">
        <v>286</v>
      </c>
      <c r="C54" s="434">
        <v>-11800103.949999999</v>
      </c>
      <c r="D54" s="434">
        <v>71816</v>
      </c>
      <c r="E54" s="422">
        <v>-11728287.949999999</v>
      </c>
      <c r="F54" s="434">
        <v>-17410329.73</v>
      </c>
      <c r="G54" s="434">
        <v>4286.309999999823</v>
      </c>
      <c r="H54" s="433">
        <v>-17406043.420000002</v>
      </c>
    </row>
    <row r="55" spans="1:8">
      <c r="A55" s="46"/>
      <c r="B55" s="53"/>
      <c r="C55" s="436"/>
      <c r="D55" s="436"/>
      <c r="E55" s="436"/>
      <c r="F55" s="436"/>
      <c r="G55" s="436"/>
      <c r="H55" s="437"/>
    </row>
    <row r="56" spans="1:8" ht="15">
      <c r="A56" s="46">
        <v>33</v>
      </c>
      <c r="B56" s="52" t="s">
        <v>159</v>
      </c>
      <c r="C56" s="434">
        <v>10904100.000000004</v>
      </c>
      <c r="D56" s="434">
        <v>4224295.9999999963</v>
      </c>
      <c r="E56" s="422">
        <v>15128396</v>
      </c>
      <c r="F56" s="434">
        <v>3647602.9999999963</v>
      </c>
      <c r="G56" s="434">
        <v>5936025.9999999972</v>
      </c>
      <c r="H56" s="433">
        <v>9583628.9999999925</v>
      </c>
    </row>
    <row r="57" spans="1:8">
      <c r="A57" s="46"/>
      <c r="B57" s="53"/>
      <c r="C57" s="436"/>
      <c r="D57" s="436"/>
      <c r="E57" s="436"/>
      <c r="F57" s="436"/>
      <c r="G57" s="436"/>
      <c r="H57" s="437"/>
    </row>
    <row r="58" spans="1:8" ht="15">
      <c r="A58" s="46">
        <v>34</v>
      </c>
      <c r="B58" s="49" t="s">
        <v>158</v>
      </c>
      <c r="C58" s="432">
        <v>37890502</v>
      </c>
      <c r="D58" s="440" t="s">
        <v>516</v>
      </c>
      <c r="E58" s="422">
        <v>37890502</v>
      </c>
      <c r="F58" s="432">
        <v>6920718</v>
      </c>
      <c r="G58" s="440" t="s">
        <v>516</v>
      </c>
      <c r="H58" s="433">
        <v>6920718</v>
      </c>
    </row>
    <row r="59" spans="1:8" s="210" customFormat="1" ht="15">
      <c r="A59" s="46">
        <v>35</v>
      </c>
      <c r="B59" s="49" t="s">
        <v>157</v>
      </c>
      <c r="C59" s="440">
        <v>328000</v>
      </c>
      <c r="D59" s="440" t="s">
        <v>516</v>
      </c>
      <c r="E59" s="441">
        <v>328000</v>
      </c>
      <c r="F59" s="442">
        <v>144000</v>
      </c>
      <c r="G59" s="440" t="s">
        <v>516</v>
      </c>
      <c r="H59" s="443">
        <v>144000</v>
      </c>
    </row>
    <row r="60" spans="1:8" ht="15">
      <c r="A60" s="46">
        <v>36</v>
      </c>
      <c r="B60" s="49" t="s">
        <v>156</v>
      </c>
      <c r="C60" s="432">
        <v>2559607</v>
      </c>
      <c r="D60" s="440" t="s">
        <v>516</v>
      </c>
      <c r="E60" s="422">
        <v>2559607</v>
      </c>
      <c r="F60" s="432">
        <v>453436</v>
      </c>
      <c r="G60" s="440" t="s">
        <v>516</v>
      </c>
      <c r="H60" s="433">
        <v>453436</v>
      </c>
    </row>
    <row r="61" spans="1:8" ht="15">
      <c r="A61" s="46">
        <v>37</v>
      </c>
      <c r="B61" s="52" t="s">
        <v>155</v>
      </c>
      <c r="C61" s="434">
        <v>40778109</v>
      </c>
      <c r="D61" s="434">
        <v>0</v>
      </c>
      <c r="E61" s="422">
        <v>40778109</v>
      </c>
      <c r="F61" s="434">
        <v>7518154</v>
      </c>
      <c r="G61" s="434">
        <v>0</v>
      </c>
      <c r="H61" s="433">
        <v>7518154</v>
      </c>
    </row>
    <row r="62" spans="1:8">
      <c r="A62" s="46"/>
      <c r="B62" s="55"/>
      <c r="C62" s="432"/>
      <c r="D62" s="432"/>
      <c r="E62" s="432"/>
      <c r="F62" s="432"/>
      <c r="G62" s="432"/>
      <c r="H62" s="439"/>
    </row>
    <row r="63" spans="1:8" ht="15">
      <c r="A63" s="46">
        <v>38</v>
      </c>
      <c r="B63" s="56" t="s">
        <v>154</v>
      </c>
      <c r="C63" s="434">
        <v>-29874008.999999996</v>
      </c>
      <c r="D63" s="434">
        <v>4224295.9999999963</v>
      </c>
      <c r="E63" s="422">
        <v>-25649713</v>
      </c>
      <c r="F63" s="434">
        <v>-3870551.0000000037</v>
      </c>
      <c r="G63" s="434">
        <v>5936025.9999999972</v>
      </c>
      <c r="H63" s="433">
        <v>2065474.9999999935</v>
      </c>
    </row>
    <row r="64" spans="1:8" ht="15">
      <c r="A64" s="42">
        <v>39</v>
      </c>
      <c r="B64" s="49" t="s">
        <v>153</v>
      </c>
      <c r="C64" s="444">
        <v>445898</v>
      </c>
      <c r="D64" s="444"/>
      <c r="E64" s="422">
        <v>445898</v>
      </c>
      <c r="F64" s="444">
        <v>559964</v>
      </c>
      <c r="G64" s="444">
        <v>0</v>
      </c>
      <c r="H64" s="433">
        <v>559964</v>
      </c>
    </row>
    <row r="65" spans="1:8" ht="15">
      <c r="A65" s="46">
        <v>40</v>
      </c>
      <c r="B65" s="52" t="s">
        <v>152</v>
      </c>
      <c r="C65" s="434">
        <v>-30319906.999999996</v>
      </c>
      <c r="D65" s="434">
        <v>4224295.9999999963</v>
      </c>
      <c r="E65" s="422">
        <v>-26095611</v>
      </c>
      <c r="F65" s="434">
        <v>-4430515.0000000037</v>
      </c>
      <c r="G65" s="434">
        <v>5936025.9999999972</v>
      </c>
      <c r="H65" s="433">
        <v>1505510.9999999935</v>
      </c>
    </row>
    <row r="66" spans="1:8" ht="15">
      <c r="A66" s="42">
        <v>41</v>
      </c>
      <c r="B66" s="49" t="s">
        <v>151</v>
      </c>
      <c r="C66" s="444"/>
      <c r="D66" s="444"/>
      <c r="E66" s="422">
        <v>0</v>
      </c>
      <c r="F66" s="444"/>
      <c r="G66" s="444"/>
      <c r="H66" s="433">
        <v>0</v>
      </c>
    </row>
    <row r="67" spans="1:8" ht="15.75" thickBot="1">
      <c r="A67" s="57">
        <v>42</v>
      </c>
      <c r="B67" s="58" t="s">
        <v>150</v>
      </c>
      <c r="C67" s="445">
        <v>-30319906.999999996</v>
      </c>
      <c r="D67" s="445">
        <v>4224295.9999999963</v>
      </c>
      <c r="E67" s="430">
        <v>-26095611</v>
      </c>
      <c r="F67" s="445">
        <v>-4430515.0000000037</v>
      </c>
      <c r="G67" s="445">
        <v>5936025.9999999972</v>
      </c>
      <c r="H67" s="446">
        <v>1505510.9999999935</v>
      </c>
    </row>
  </sheetData>
  <mergeCells count="2">
    <mergeCell ref="C5:E5"/>
    <mergeCell ref="F5:H5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="80" zoomScaleNormal="80" workbookViewId="0">
      <selection activeCell="C7" sqref="C7:H5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7109375" style="5" customWidth="1"/>
    <col min="4" max="4" width="16.7109375" style="5" customWidth="1"/>
    <col min="5" max="5" width="15.5703125" style="5" customWidth="1"/>
    <col min="6" max="6" width="12.42578125" style="5" bestFit="1" customWidth="1"/>
    <col min="7" max="8" width="15.28515625" style="5" bestFit="1" customWidth="1"/>
    <col min="9" max="16384" width="9.140625" style="5"/>
  </cols>
  <sheetData>
    <row r="1" spans="1:8">
      <c r="A1" s="2" t="s">
        <v>35</v>
      </c>
      <c r="B1" s="5" t="str">
        <f>'Info '!C2</f>
        <v>JSC "VTB Bank (Georgia)"</v>
      </c>
    </row>
    <row r="2" spans="1:8">
      <c r="A2" s="2" t="s">
        <v>36</v>
      </c>
      <c r="B2" s="502">
        <v>44012</v>
      </c>
    </row>
    <row r="3" spans="1:8">
      <c r="A3" s="4"/>
    </row>
    <row r="4" spans="1:8" ht="15" thickBot="1">
      <c r="A4" s="4" t="s">
        <v>79</v>
      </c>
      <c r="B4" s="4"/>
      <c r="C4" s="190"/>
      <c r="D4" s="190"/>
      <c r="E4" s="190"/>
      <c r="F4" s="191"/>
      <c r="G4" s="191"/>
      <c r="H4" s="192" t="s">
        <v>78</v>
      </c>
    </row>
    <row r="5" spans="1:8">
      <c r="A5" s="536" t="s">
        <v>11</v>
      </c>
      <c r="B5" s="538" t="s">
        <v>351</v>
      </c>
      <c r="C5" s="532" t="s">
        <v>73</v>
      </c>
      <c r="D5" s="533"/>
      <c r="E5" s="534"/>
      <c r="F5" s="532" t="s">
        <v>77</v>
      </c>
      <c r="G5" s="533"/>
      <c r="H5" s="535"/>
    </row>
    <row r="6" spans="1:8">
      <c r="A6" s="537"/>
      <c r="B6" s="539"/>
      <c r="C6" s="28" t="s">
        <v>298</v>
      </c>
      <c r="D6" s="28" t="s">
        <v>127</v>
      </c>
      <c r="E6" s="28" t="s">
        <v>114</v>
      </c>
      <c r="F6" s="28" t="s">
        <v>298</v>
      </c>
      <c r="G6" s="28" t="s">
        <v>127</v>
      </c>
      <c r="H6" s="29" t="s">
        <v>114</v>
      </c>
    </row>
    <row r="7" spans="1:8" s="17" customFormat="1" ht="15.75">
      <c r="A7" s="193">
        <v>1</v>
      </c>
      <c r="B7" s="194" t="s">
        <v>385</v>
      </c>
      <c r="C7" s="424">
        <v>65115437</v>
      </c>
      <c r="D7" s="424">
        <v>105788939</v>
      </c>
      <c r="E7" s="447">
        <v>170904376</v>
      </c>
      <c r="F7" s="424">
        <v>81289967</v>
      </c>
      <c r="G7" s="424">
        <v>72057371</v>
      </c>
      <c r="H7" s="425">
        <v>153347338</v>
      </c>
    </row>
    <row r="8" spans="1:8" s="17" customFormat="1" ht="15.75">
      <c r="A8" s="193">
        <v>1.1000000000000001</v>
      </c>
      <c r="B8" s="244" t="s">
        <v>316</v>
      </c>
      <c r="C8" s="424">
        <v>26619194</v>
      </c>
      <c r="D8" s="424">
        <v>53360480</v>
      </c>
      <c r="E8" s="447">
        <v>79979674</v>
      </c>
      <c r="F8" s="424">
        <v>42613449</v>
      </c>
      <c r="G8" s="424">
        <v>44068159</v>
      </c>
      <c r="H8" s="425">
        <v>86681608</v>
      </c>
    </row>
    <row r="9" spans="1:8" s="17" customFormat="1" ht="15.75">
      <c r="A9" s="193">
        <v>1.2</v>
      </c>
      <c r="B9" s="244" t="s">
        <v>317</v>
      </c>
      <c r="C9" s="424">
        <v>0</v>
      </c>
      <c r="D9" s="424">
        <v>0</v>
      </c>
      <c r="E9" s="447">
        <v>0</v>
      </c>
      <c r="F9" s="424">
        <v>0</v>
      </c>
      <c r="G9" s="424">
        <v>3993422.41</v>
      </c>
      <c r="H9" s="425">
        <v>3993422.41</v>
      </c>
    </row>
    <row r="10" spans="1:8" s="17" customFormat="1" ht="15.75">
      <c r="A10" s="193">
        <v>1.3</v>
      </c>
      <c r="B10" s="244" t="s">
        <v>318</v>
      </c>
      <c r="C10" s="424">
        <v>38496243</v>
      </c>
      <c r="D10" s="424">
        <v>52428459</v>
      </c>
      <c r="E10" s="447">
        <v>90924702</v>
      </c>
      <c r="F10" s="424">
        <v>38676518</v>
      </c>
      <c r="G10" s="424">
        <v>23995789.59</v>
      </c>
      <c r="H10" s="425">
        <v>62672307.590000004</v>
      </c>
    </row>
    <row r="11" spans="1:8" s="17" customFormat="1" ht="15.75">
      <c r="A11" s="193">
        <v>1.4</v>
      </c>
      <c r="B11" s="244" t="s">
        <v>299</v>
      </c>
      <c r="C11" s="424">
        <v>0</v>
      </c>
      <c r="D11" s="424">
        <v>0</v>
      </c>
      <c r="E11" s="447">
        <v>0</v>
      </c>
      <c r="F11" s="424">
        <v>12800</v>
      </c>
      <c r="G11" s="424">
        <v>0</v>
      </c>
      <c r="H11" s="425">
        <v>12800</v>
      </c>
    </row>
    <row r="12" spans="1:8" s="17" customFormat="1" ht="29.25" customHeight="1">
      <c r="A12" s="193">
        <v>2</v>
      </c>
      <c r="B12" s="196" t="s">
        <v>320</v>
      </c>
      <c r="C12" s="424">
        <v>0</v>
      </c>
      <c r="D12" s="424">
        <v>0</v>
      </c>
      <c r="E12" s="447">
        <v>0</v>
      </c>
      <c r="F12" s="424">
        <v>0</v>
      </c>
      <c r="G12" s="424">
        <v>0</v>
      </c>
      <c r="H12" s="425">
        <v>0</v>
      </c>
    </row>
    <row r="13" spans="1:8" s="17" customFormat="1" ht="19.899999999999999" customHeight="1">
      <c r="A13" s="193">
        <v>3</v>
      </c>
      <c r="B13" s="196" t="s">
        <v>319</v>
      </c>
      <c r="C13" s="424">
        <v>95085000</v>
      </c>
      <c r="D13" s="424">
        <v>0</v>
      </c>
      <c r="E13" s="447">
        <v>95085000</v>
      </c>
      <c r="F13" s="424">
        <v>0</v>
      </c>
      <c r="G13" s="424">
        <v>0</v>
      </c>
      <c r="H13" s="425">
        <v>0</v>
      </c>
    </row>
    <row r="14" spans="1:8" s="17" customFormat="1" ht="15.75">
      <c r="A14" s="193">
        <v>3.1</v>
      </c>
      <c r="B14" s="245" t="s">
        <v>300</v>
      </c>
      <c r="C14" s="424">
        <v>95085000</v>
      </c>
      <c r="D14" s="424">
        <v>0</v>
      </c>
      <c r="E14" s="447">
        <v>95085000</v>
      </c>
      <c r="F14" s="424">
        <v>0</v>
      </c>
      <c r="G14" s="424">
        <v>0</v>
      </c>
      <c r="H14" s="425">
        <v>0</v>
      </c>
    </row>
    <row r="15" spans="1:8" s="17" customFormat="1" ht="15.75">
      <c r="A15" s="193">
        <v>3.2</v>
      </c>
      <c r="B15" s="245" t="s">
        <v>301</v>
      </c>
      <c r="C15" s="424">
        <v>0</v>
      </c>
      <c r="D15" s="424">
        <v>0</v>
      </c>
      <c r="E15" s="447">
        <v>0</v>
      </c>
      <c r="F15" s="424">
        <v>0</v>
      </c>
      <c r="G15" s="424">
        <v>0</v>
      </c>
      <c r="H15" s="425">
        <v>0</v>
      </c>
    </row>
    <row r="16" spans="1:8" s="17" customFormat="1" ht="15.75">
      <c r="A16" s="193">
        <v>4</v>
      </c>
      <c r="B16" s="248" t="s">
        <v>330</v>
      </c>
      <c r="C16" s="424">
        <v>262969892</v>
      </c>
      <c r="D16" s="424">
        <v>34502615480</v>
      </c>
      <c r="E16" s="447">
        <v>34765585372</v>
      </c>
      <c r="F16" s="424">
        <v>342537387</v>
      </c>
      <c r="G16" s="424">
        <v>31955640635</v>
      </c>
      <c r="H16" s="425">
        <v>32298178022</v>
      </c>
    </row>
    <row r="17" spans="1:8" s="17" customFormat="1" ht="15.75">
      <c r="A17" s="193">
        <v>4.0999999999999996</v>
      </c>
      <c r="B17" s="245" t="s">
        <v>321</v>
      </c>
      <c r="C17" s="424">
        <v>262969892</v>
      </c>
      <c r="D17" s="424">
        <v>34418801103.937103</v>
      </c>
      <c r="E17" s="447">
        <v>34681770995.937103</v>
      </c>
      <c r="F17" s="424">
        <v>342537387</v>
      </c>
      <c r="G17" s="424">
        <v>31858183710.883202</v>
      </c>
      <c r="H17" s="425">
        <v>32200721097.883202</v>
      </c>
    </row>
    <row r="18" spans="1:8" s="17" customFormat="1" ht="15.75">
      <c r="A18" s="193">
        <v>4.2</v>
      </c>
      <c r="B18" s="245" t="s">
        <v>315</v>
      </c>
      <c r="C18" s="424">
        <v>0</v>
      </c>
      <c r="D18" s="424">
        <v>83814376.062899992</v>
      </c>
      <c r="E18" s="447">
        <v>83814376.062899992</v>
      </c>
      <c r="F18" s="424">
        <v>0</v>
      </c>
      <c r="G18" s="424">
        <v>97456924.11680001</v>
      </c>
      <c r="H18" s="425">
        <v>97456924.11680001</v>
      </c>
    </row>
    <row r="19" spans="1:8" s="17" customFormat="1" ht="15.75">
      <c r="A19" s="193">
        <v>5</v>
      </c>
      <c r="B19" s="196" t="s">
        <v>329</v>
      </c>
      <c r="C19" s="424">
        <v>145393707.53</v>
      </c>
      <c r="D19" s="424">
        <v>5358014207.5247011</v>
      </c>
      <c r="E19" s="447">
        <v>5503407915.0547009</v>
      </c>
      <c r="F19" s="424">
        <v>170671243.91</v>
      </c>
      <c r="G19" s="424">
        <v>4396676712.3186998</v>
      </c>
      <c r="H19" s="425">
        <v>4567347956.2286997</v>
      </c>
    </row>
    <row r="20" spans="1:8" s="17" customFormat="1" ht="15.75">
      <c r="A20" s="193">
        <v>5.0999999999999996</v>
      </c>
      <c r="B20" s="246" t="s">
        <v>304</v>
      </c>
      <c r="C20" s="424">
        <v>9197054.8699999992</v>
      </c>
      <c r="D20" s="424">
        <v>31643093.6963</v>
      </c>
      <c r="E20" s="447">
        <v>40840148.566299997</v>
      </c>
      <c r="F20" s="424">
        <v>15719448.74</v>
      </c>
      <c r="G20" s="424">
        <v>41387576.761699997</v>
      </c>
      <c r="H20" s="425">
        <v>57107025.501699999</v>
      </c>
    </row>
    <row r="21" spans="1:8" s="17" customFormat="1" ht="15.75">
      <c r="A21" s="193">
        <v>5.2</v>
      </c>
      <c r="B21" s="246" t="s">
        <v>303</v>
      </c>
      <c r="C21" s="424">
        <v>1</v>
      </c>
      <c r="D21" s="424">
        <v>19191543.0064</v>
      </c>
      <c r="E21" s="447">
        <v>19191544.0064</v>
      </c>
      <c r="F21" s="424">
        <v>1</v>
      </c>
      <c r="G21" s="424">
        <v>19168840.927099999</v>
      </c>
      <c r="H21" s="425">
        <v>19168841.927099999</v>
      </c>
    </row>
    <row r="22" spans="1:8" s="17" customFormat="1" ht="15.75">
      <c r="A22" s="193">
        <v>5.3</v>
      </c>
      <c r="B22" s="246" t="s">
        <v>302</v>
      </c>
      <c r="C22" s="424">
        <v>97333611.670000002</v>
      </c>
      <c r="D22" s="424">
        <v>3963629873.7586007</v>
      </c>
      <c r="E22" s="447">
        <v>4060963485.4286008</v>
      </c>
      <c r="F22" s="424">
        <v>127746226.09999999</v>
      </c>
      <c r="G22" s="424">
        <v>3332990430.4770999</v>
      </c>
      <c r="H22" s="425">
        <v>3460736656.5770998</v>
      </c>
    </row>
    <row r="23" spans="1:8" s="17" customFormat="1" ht="15.75">
      <c r="A23" s="193" t="s">
        <v>20</v>
      </c>
      <c r="B23" s="197" t="s">
        <v>80</v>
      </c>
      <c r="C23" s="424">
        <v>5914807.8600000003</v>
      </c>
      <c r="D23" s="424">
        <v>1288612737.3354001</v>
      </c>
      <c r="E23" s="447">
        <v>1294527545.1954</v>
      </c>
      <c r="F23" s="424">
        <v>5966875.7999999998</v>
      </c>
      <c r="G23" s="424">
        <v>1170393449.1714001</v>
      </c>
      <c r="H23" s="425">
        <v>1176360324.9714</v>
      </c>
    </row>
    <row r="24" spans="1:8" s="17" customFormat="1" ht="15.75">
      <c r="A24" s="193" t="s">
        <v>21</v>
      </c>
      <c r="B24" s="197" t="s">
        <v>81</v>
      </c>
      <c r="C24" s="424">
        <v>30453328</v>
      </c>
      <c r="D24" s="424">
        <v>1627054355.872</v>
      </c>
      <c r="E24" s="447">
        <v>1657507683.872</v>
      </c>
      <c r="F24" s="424">
        <v>28590778</v>
      </c>
      <c r="G24" s="424">
        <v>1278951174.1454</v>
      </c>
      <c r="H24" s="425">
        <v>1307541952.1454</v>
      </c>
    </row>
    <row r="25" spans="1:8" s="17" customFormat="1" ht="15.75">
      <c r="A25" s="193" t="s">
        <v>22</v>
      </c>
      <c r="B25" s="197" t="s">
        <v>82</v>
      </c>
      <c r="C25" s="424">
        <v>0</v>
      </c>
      <c r="D25" s="424">
        <v>39955242.621600002</v>
      </c>
      <c r="E25" s="447">
        <v>39955242.621600002</v>
      </c>
      <c r="F25" s="424">
        <v>0</v>
      </c>
      <c r="G25" s="424">
        <v>36015905.9921</v>
      </c>
      <c r="H25" s="425">
        <v>36015905.9921</v>
      </c>
    </row>
    <row r="26" spans="1:8" s="17" customFormat="1" ht="15.75">
      <c r="A26" s="193" t="s">
        <v>23</v>
      </c>
      <c r="B26" s="197" t="s">
        <v>83</v>
      </c>
      <c r="C26" s="424">
        <v>736682.81</v>
      </c>
      <c r="D26" s="424">
        <v>510608411.89200002</v>
      </c>
      <c r="E26" s="447">
        <v>511345094.70200002</v>
      </c>
      <c r="F26" s="424">
        <v>7126027.2999999998</v>
      </c>
      <c r="G26" s="424">
        <v>406858129.3581</v>
      </c>
      <c r="H26" s="425">
        <v>413984156.65810001</v>
      </c>
    </row>
    <row r="27" spans="1:8" s="17" customFormat="1" ht="15.75">
      <c r="A27" s="193" t="s">
        <v>24</v>
      </c>
      <c r="B27" s="197" t="s">
        <v>84</v>
      </c>
      <c r="C27" s="424">
        <v>60228793</v>
      </c>
      <c r="D27" s="424">
        <v>497399126.03759998</v>
      </c>
      <c r="E27" s="447">
        <v>557627919.03760004</v>
      </c>
      <c r="F27" s="424">
        <v>86062545</v>
      </c>
      <c r="G27" s="424">
        <v>440771771.81010002</v>
      </c>
      <c r="H27" s="425">
        <v>526834316.81010002</v>
      </c>
    </row>
    <row r="28" spans="1:8" s="17" customFormat="1" ht="15.75">
      <c r="A28" s="193">
        <v>5.4</v>
      </c>
      <c r="B28" s="246" t="s">
        <v>305</v>
      </c>
      <c r="C28" s="424">
        <v>35456424.990000002</v>
      </c>
      <c r="D28" s="424">
        <v>466296946.98559999</v>
      </c>
      <c r="E28" s="447">
        <v>501753371.9756</v>
      </c>
      <c r="F28" s="424">
        <v>23721403.07</v>
      </c>
      <c r="G28" s="424">
        <v>328946430.68409997</v>
      </c>
      <c r="H28" s="425">
        <v>352667833.75409997</v>
      </c>
    </row>
    <row r="29" spans="1:8" s="17" customFormat="1" ht="15.75">
      <c r="A29" s="193">
        <v>5.5</v>
      </c>
      <c r="B29" s="246" t="s">
        <v>306</v>
      </c>
      <c r="C29" s="424">
        <v>12</v>
      </c>
      <c r="D29" s="424">
        <v>763899785.64269996</v>
      </c>
      <c r="E29" s="447">
        <v>763899797.64269996</v>
      </c>
      <c r="F29" s="424">
        <v>12</v>
      </c>
      <c r="G29" s="424">
        <v>534021907.22210002</v>
      </c>
      <c r="H29" s="425">
        <v>534021919.22210002</v>
      </c>
    </row>
    <row r="30" spans="1:8" s="17" customFormat="1" ht="15.75">
      <c r="A30" s="193">
        <v>5.6</v>
      </c>
      <c r="B30" s="246" t="s">
        <v>307</v>
      </c>
      <c r="C30" s="424">
        <v>0</v>
      </c>
      <c r="D30" s="424">
        <v>47749752.787900001</v>
      </c>
      <c r="E30" s="447">
        <v>47749752.787900001</v>
      </c>
      <c r="F30" s="424">
        <v>0</v>
      </c>
      <c r="G30" s="424">
        <v>59566111.195500001</v>
      </c>
      <c r="H30" s="425">
        <v>59566111.195500001</v>
      </c>
    </row>
    <row r="31" spans="1:8" s="17" customFormat="1" ht="15.75">
      <c r="A31" s="193">
        <v>5.7</v>
      </c>
      <c r="B31" s="246" t="s">
        <v>84</v>
      </c>
      <c r="C31" s="424">
        <v>3406603</v>
      </c>
      <c r="D31" s="424">
        <v>65603211.647200003</v>
      </c>
      <c r="E31" s="447">
        <v>69009814.647200003</v>
      </c>
      <c r="F31" s="424">
        <v>3484153</v>
      </c>
      <c r="G31" s="424">
        <v>80595415.051100001</v>
      </c>
      <c r="H31" s="425">
        <v>84079568.051100001</v>
      </c>
    </row>
    <row r="32" spans="1:8" s="17" customFormat="1" ht="15.75">
      <c r="A32" s="193">
        <v>6</v>
      </c>
      <c r="B32" s="196" t="s">
        <v>335</v>
      </c>
      <c r="C32" s="424">
        <v>23868810</v>
      </c>
      <c r="D32" s="424">
        <v>345056402</v>
      </c>
      <c r="E32" s="447">
        <v>368925212</v>
      </c>
      <c r="F32" s="424">
        <v>1600783</v>
      </c>
      <c r="G32" s="424">
        <v>346168511</v>
      </c>
      <c r="H32" s="425">
        <v>347769294</v>
      </c>
    </row>
    <row r="33" spans="1:8" s="17" customFormat="1" ht="15.75">
      <c r="A33" s="193">
        <v>6.1</v>
      </c>
      <c r="B33" s="247" t="s">
        <v>325</v>
      </c>
      <c r="C33" s="424">
        <v>0</v>
      </c>
      <c r="D33" s="424">
        <v>184071389</v>
      </c>
      <c r="E33" s="447">
        <v>184071389</v>
      </c>
      <c r="F33" s="424">
        <v>0</v>
      </c>
      <c r="G33" s="424">
        <v>182245070</v>
      </c>
      <c r="H33" s="425">
        <v>182245070</v>
      </c>
    </row>
    <row r="34" spans="1:8" s="17" customFormat="1" ht="15.75">
      <c r="A34" s="193">
        <v>6.2</v>
      </c>
      <c r="B34" s="247" t="s">
        <v>326</v>
      </c>
      <c r="C34" s="424">
        <v>23868810</v>
      </c>
      <c r="D34" s="424">
        <v>160985013</v>
      </c>
      <c r="E34" s="447">
        <v>184853823</v>
      </c>
      <c r="F34" s="424">
        <v>1600783</v>
      </c>
      <c r="G34" s="424">
        <v>163923441</v>
      </c>
      <c r="H34" s="425">
        <v>165524224</v>
      </c>
    </row>
    <row r="35" spans="1:8" s="17" customFormat="1" ht="15.75">
      <c r="A35" s="193">
        <v>6.3</v>
      </c>
      <c r="B35" s="247" t="s">
        <v>322</v>
      </c>
      <c r="C35" s="424">
        <v>0</v>
      </c>
      <c r="D35" s="424">
        <v>0</v>
      </c>
      <c r="E35" s="447">
        <v>0</v>
      </c>
      <c r="F35" s="424">
        <v>0</v>
      </c>
      <c r="G35" s="424">
        <v>0</v>
      </c>
      <c r="H35" s="425">
        <v>0</v>
      </c>
    </row>
    <row r="36" spans="1:8" s="17" customFormat="1" ht="15.75">
      <c r="A36" s="193">
        <v>6.4</v>
      </c>
      <c r="B36" s="247" t="s">
        <v>323</v>
      </c>
      <c r="C36" s="424">
        <v>0</v>
      </c>
      <c r="D36" s="424">
        <v>0</v>
      </c>
      <c r="E36" s="447">
        <v>0</v>
      </c>
      <c r="F36" s="424">
        <v>0</v>
      </c>
      <c r="G36" s="424">
        <v>0</v>
      </c>
      <c r="H36" s="425">
        <v>0</v>
      </c>
    </row>
    <row r="37" spans="1:8" s="17" customFormat="1" ht="15.75">
      <c r="A37" s="193">
        <v>6.5</v>
      </c>
      <c r="B37" s="247" t="s">
        <v>324</v>
      </c>
      <c r="C37" s="424">
        <v>0</v>
      </c>
      <c r="D37" s="424">
        <v>0</v>
      </c>
      <c r="E37" s="447">
        <v>0</v>
      </c>
      <c r="F37" s="424">
        <v>0</v>
      </c>
      <c r="G37" s="424">
        <v>0</v>
      </c>
      <c r="H37" s="425">
        <v>0</v>
      </c>
    </row>
    <row r="38" spans="1:8" s="17" customFormat="1" ht="15.75">
      <c r="A38" s="193">
        <v>6.6</v>
      </c>
      <c r="B38" s="247" t="s">
        <v>327</v>
      </c>
      <c r="C38" s="424">
        <v>0</v>
      </c>
      <c r="D38" s="424">
        <v>0</v>
      </c>
      <c r="E38" s="447">
        <v>0</v>
      </c>
      <c r="F38" s="424">
        <v>0</v>
      </c>
      <c r="G38" s="424">
        <v>0</v>
      </c>
      <c r="H38" s="425">
        <v>0</v>
      </c>
    </row>
    <row r="39" spans="1:8" s="17" customFormat="1" ht="15.75">
      <c r="A39" s="193">
        <v>6.7</v>
      </c>
      <c r="B39" s="247" t="s">
        <v>328</v>
      </c>
      <c r="C39" s="424">
        <v>0</v>
      </c>
      <c r="D39" s="424">
        <v>0</v>
      </c>
      <c r="E39" s="447">
        <v>0</v>
      </c>
      <c r="F39" s="424">
        <v>0</v>
      </c>
      <c r="G39" s="424">
        <v>0</v>
      </c>
      <c r="H39" s="425">
        <v>0</v>
      </c>
    </row>
    <row r="40" spans="1:8" s="17" customFormat="1" ht="15.75">
      <c r="A40" s="193">
        <v>7</v>
      </c>
      <c r="B40" s="196" t="s">
        <v>331</v>
      </c>
      <c r="C40" s="424">
        <v>12657226.68</v>
      </c>
      <c r="D40" s="424">
        <v>10656964.41</v>
      </c>
      <c r="E40" s="447">
        <v>23314191.09</v>
      </c>
      <c r="F40" s="424">
        <v>10944983.34</v>
      </c>
      <c r="G40" s="424">
        <v>12783853.049999999</v>
      </c>
      <c r="H40" s="425">
        <v>23728836.390000001</v>
      </c>
    </row>
    <row r="41" spans="1:8" s="17" customFormat="1" ht="15.75">
      <c r="A41" s="193">
        <v>7.1</v>
      </c>
      <c r="B41" s="195" t="s">
        <v>332</v>
      </c>
      <c r="C41" s="424">
        <v>61323.88</v>
      </c>
      <c r="D41" s="424">
        <v>0</v>
      </c>
      <c r="E41" s="447">
        <v>61323.88</v>
      </c>
      <c r="F41" s="424">
        <v>78293.440000000002</v>
      </c>
      <c r="G41" s="424">
        <v>0</v>
      </c>
      <c r="H41" s="425">
        <v>78293.440000000002</v>
      </c>
    </row>
    <row r="42" spans="1:8" s="17" customFormat="1" ht="25.5">
      <c r="A42" s="193">
        <v>7.2</v>
      </c>
      <c r="B42" s="195" t="s">
        <v>333</v>
      </c>
      <c r="C42" s="424">
        <v>917.63</v>
      </c>
      <c r="D42" s="424">
        <v>0</v>
      </c>
      <c r="E42" s="447">
        <v>917.63</v>
      </c>
      <c r="F42" s="424">
        <v>323.44</v>
      </c>
      <c r="G42" s="424">
        <v>0</v>
      </c>
      <c r="H42" s="425">
        <v>323.44</v>
      </c>
    </row>
    <row r="43" spans="1:8" s="17" customFormat="1" ht="25.5">
      <c r="A43" s="193">
        <v>7.3</v>
      </c>
      <c r="B43" s="195" t="s">
        <v>336</v>
      </c>
      <c r="C43" s="424">
        <v>7150921.8899999997</v>
      </c>
      <c r="D43" s="424">
        <v>5801748.4000000004</v>
      </c>
      <c r="E43" s="447">
        <v>12952670.289999999</v>
      </c>
      <c r="F43" s="424">
        <v>6480371.3300000001</v>
      </c>
      <c r="G43" s="424">
        <v>7035302.6799999997</v>
      </c>
      <c r="H43" s="425">
        <v>13515674.01</v>
      </c>
    </row>
    <row r="44" spans="1:8" s="17" customFormat="1" ht="25.5">
      <c r="A44" s="193">
        <v>7.4</v>
      </c>
      <c r="B44" s="195" t="s">
        <v>337</v>
      </c>
      <c r="C44" s="424">
        <v>5506304.79</v>
      </c>
      <c r="D44" s="424">
        <v>4855216.01</v>
      </c>
      <c r="E44" s="447">
        <v>10361520.800000001</v>
      </c>
      <c r="F44" s="424">
        <v>4464612.01</v>
      </c>
      <c r="G44" s="424">
        <v>5748550.3699999992</v>
      </c>
      <c r="H44" s="425">
        <v>10213162.379999999</v>
      </c>
    </row>
    <row r="45" spans="1:8" s="17" customFormat="1" ht="15.75">
      <c r="A45" s="193">
        <v>8</v>
      </c>
      <c r="B45" s="196" t="s">
        <v>314</v>
      </c>
      <c r="C45" s="424">
        <v>0</v>
      </c>
      <c r="D45" s="424">
        <v>3783501.0822824002</v>
      </c>
      <c r="E45" s="447">
        <v>3783501.0822824002</v>
      </c>
      <c r="F45" s="424">
        <v>17979.733333333334</v>
      </c>
      <c r="G45" s="424">
        <v>4781118.1808554996</v>
      </c>
      <c r="H45" s="425">
        <v>4799097.914188833</v>
      </c>
    </row>
    <row r="46" spans="1:8" s="17" customFormat="1" ht="15.75">
      <c r="A46" s="193">
        <v>8.1</v>
      </c>
      <c r="B46" s="245" t="s">
        <v>338</v>
      </c>
      <c r="C46" s="424">
        <v>0</v>
      </c>
      <c r="D46" s="424">
        <v>0</v>
      </c>
      <c r="E46" s="447">
        <v>0</v>
      </c>
      <c r="F46" s="424">
        <v>0</v>
      </c>
      <c r="G46" s="424">
        <v>0</v>
      </c>
      <c r="H46" s="425">
        <v>0</v>
      </c>
    </row>
    <row r="47" spans="1:8" s="17" customFormat="1" ht="15.75">
      <c r="A47" s="193">
        <v>8.1999999999999993</v>
      </c>
      <c r="B47" s="245" t="s">
        <v>339</v>
      </c>
      <c r="C47" s="424">
        <v>0</v>
      </c>
      <c r="D47" s="424">
        <v>1284723.4541760001</v>
      </c>
      <c r="E47" s="447">
        <v>1284723.4541760001</v>
      </c>
      <c r="F47" s="424">
        <v>2688</v>
      </c>
      <c r="G47" s="424">
        <v>1224219.2932226667</v>
      </c>
      <c r="H47" s="425">
        <v>1226907.2932226667</v>
      </c>
    </row>
    <row r="48" spans="1:8" s="17" customFormat="1" ht="15.75">
      <c r="A48" s="193">
        <v>8.3000000000000007</v>
      </c>
      <c r="B48" s="245" t="s">
        <v>340</v>
      </c>
      <c r="C48" s="424">
        <v>0</v>
      </c>
      <c r="D48" s="424">
        <v>1085231.3196744001</v>
      </c>
      <c r="E48" s="447">
        <v>1085231.3196744001</v>
      </c>
      <c r="F48" s="424">
        <v>2688</v>
      </c>
      <c r="G48" s="424">
        <v>1190808.500556</v>
      </c>
      <c r="H48" s="425">
        <v>1193496.500556</v>
      </c>
    </row>
    <row r="49" spans="1:8" s="17" customFormat="1" ht="15.75">
      <c r="A49" s="193">
        <v>8.4</v>
      </c>
      <c r="B49" s="245" t="s">
        <v>341</v>
      </c>
      <c r="C49" s="424">
        <v>0</v>
      </c>
      <c r="D49" s="424">
        <v>604284.34175999998</v>
      </c>
      <c r="E49" s="447">
        <v>604284.34175999998</v>
      </c>
      <c r="F49" s="424">
        <v>2688</v>
      </c>
      <c r="G49" s="424">
        <v>1022935.0022254998</v>
      </c>
      <c r="H49" s="425">
        <v>1025623.0022254998</v>
      </c>
    </row>
    <row r="50" spans="1:8" s="17" customFormat="1" ht="15.75">
      <c r="A50" s="193">
        <v>8.5</v>
      </c>
      <c r="B50" s="245" t="s">
        <v>342</v>
      </c>
      <c r="C50" s="424">
        <v>0</v>
      </c>
      <c r="D50" s="424">
        <v>482870.69375999999</v>
      </c>
      <c r="E50" s="447">
        <v>482870.69375999999</v>
      </c>
      <c r="F50" s="424">
        <v>2688</v>
      </c>
      <c r="G50" s="424">
        <v>575314.34256000002</v>
      </c>
      <c r="H50" s="425">
        <v>578002.34256000002</v>
      </c>
    </row>
    <row r="51" spans="1:8" s="17" customFormat="1" ht="15.75">
      <c r="A51" s="193">
        <v>8.6</v>
      </c>
      <c r="B51" s="245" t="s">
        <v>343</v>
      </c>
      <c r="C51" s="424">
        <v>0</v>
      </c>
      <c r="D51" s="424">
        <v>326391.27291199996</v>
      </c>
      <c r="E51" s="447">
        <v>326391.27291199996</v>
      </c>
      <c r="F51" s="424">
        <v>2688</v>
      </c>
      <c r="G51" s="424">
        <v>455345.30856000003</v>
      </c>
      <c r="H51" s="425">
        <v>458033.30856000003</v>
      </c>
    </row>
    <row r="52" spans="1:8" s="17" customFormat="1" ht="15.75">
      <c r="A52" s="193">
        <v>8.6999999999999993</v>
      </c>
      <c r="B52" s="245" t="s">
        <v>344</v>
      </c>
      <c r="C52" s="424">
        <v>0</v>
      </c>
      <c r="D52" s="424">
        <v>0</v>
      </c>
      <c r="E52" s="447">
        <v>0</v>
      </c>
      <c r="F52" s="424">
        <v>4539.7333333333336</v>
      </c>
      <c r="G52" s="424">
        <v>312495.73373133328</v>
      </c>
      <c r="H52" s="425">
        <v>317035.46706466662</v>
      </c>
    </row>
    <row r="53" spans="1:8" s="17" customFormat="1" ht="16.5" thickBot="1">
      <c r="A53" s="198">
        <v>9</v>
      </c>
      <c r="B53" s="199" t="s">
        <v>334</v>
      </c>
      <c r="C53" s="448"/>
      <c r="D53" s="448"/>
      <c r="E53" s="449">
        <v>0</v>
      </c>
      <c r="F53" s="448"/>
      <c r="G53" s="448"/>
      <c r="H53" s="431">
        <v>0</v>
      </c>
    </row>
  </sheetData>
  <mergeCells count="4">
    <mergeCell ref="A5:A6"/>
    <mergeCell ref="B5:B6"/>
    <mergeCell ref="C5:E5"/>
    <mergeCell ref="F5:H5"/>
  </mergeCells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80" zoomScaleNormal="8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C7" sqref="C7:D1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3.5703125" style="4" bestFit="1" customWidth="1"/>
    <col min="5" max="5" width="15.5703125" style="37" customWidth="1"/>
    <col min="6" max="11" width="9.7109375" style="37" customWidth="1"/>
    <col min="12" max="16384" width="9.140625" style="37"/>
  </cols>
  <sheetData>
    <row r="1" spans="1:8">
      <c r="A1" s="2" t="s">
        <v>35</v>
      </c>
      <c r="B1" s="3" t="str">
        <f>'Info '!C2</f>
        <v>JSC "VTB Bank (Georgia)"</v>
      </c>
      <c r="C1" s="3"/>
    </row>
    <row r="2" spans="1:8">
      <c r="A2" s="2" t="s">
        <v>36</v>
      </c>
      <c r="B2" s="496">
        <v>44012</v>
      </c>
      <c r="C2" s="6"/>
      <c r="D2" s="7"/>
      <c r="E2" s="59"/>
      <c r="F2" s="59"/>
      <c r="G2" s="59"/>
      <c r="H2" s="59"/>
    </row>
    <row r="3" spans="1:8">
      <c r="A3" s="2"/>
      <c r="B3" s="3"/>
      <c r="C3" s="6"/>
      <c r="D3" s="7"/>
      <c r="E3" s="59"/>
      <c r="F3" s="59"/>
      <c r="G3" s="59"/>
      <c r="H3" s="59"/>
    </row>
    <row r="4" spans="1:8" ht="15" customHeight="1" thickBot="1">
      <c r="A4" s="7" t="s">
        <v>208</v>
      </c>
      <c r="B4" s="150" t="s">
        <v>308</v>
      </c>
      <c r="D4" s="60" t="s">
        <v>78</v>
      </c>
    </row>
    <row r="5" spans="1:8" ht="15" customHeight="1">
      <c r="A5" s="230" t="s">
        <v>11</v>
      </c>
      <c r="B5" s="231"/>
      <c r="C5" s="342" t="s">
        <v>5</v>
      </c>
      <c r="D5" s="343" t="s">
        <v>6</v>
      </c>
    </row>
    <row r="6" spans="1:8" ht="15" customHeight="1">
      <c r="A6" s="61">
        <v>1</v>
      </c>
      <c r="B6" s="335" t="s">
        <v>312</v>
      </c>
      <c r="C6" s="337">
        <f>C7+C9+C10</f>
        <v>1449809357.6066737</v>
      </c>
      <c r="D6" s="338">
        <f>D7+D9+D10</f>
        <v>1463348112.9346242</v>
      </c>
    </row>
    <row r="7" spans="1:8" ht="15" customHeight="1">
      <c r="A7" s="61">
        <v>1.1000000000000001</v>
      </c>
      <c r="B7" s="335" t="s">
        <v>207</v>
      </c>
      <c r="C7" s="450">
        <v>1356906827.9112403</v>
      </c>
      <c r="D7" s="339">
        <v>1367026430.274631</v>
      </c>
    </row>
    <row r="8" spans="1:8">
      <c r="A8" s="61" t="s">
        <v>19</v>
      </c>
      <c r="B8" s="335" t="s">
        <v>206</v>
      </c>
      <c r="C8" s="450">
        <v>1549222.5</v>
      </c>
      <c r="D8" s="339">
        <v>3513696.1749999998</v>
      </c>
    </row>
    <row r="9" spans="1:8" ht="15" customHeight="1">
      <c r="A9" s="61">
        <v>1.2</v>
      </c>
      <c r="B9" s="336" t="s">
        <v>205</v>
      </c>
      <c r="C9" s="450">
        <v>87182007.070493504</v>
      </c>
      <c r="D9" s="339">
        <v>90738039.307177007</v>
      </c>
    </row>
    <row r="10" spans="1:8" ht="15" customHeight="1">
      <c r="A10" s="61">
        <v>1.3</v>
      </c>
      <c r="B10" s="335" t="s">
        <v>33</v>
      </c>
      <c r="C10" s="451">
        <v>5720522.6249400005</v>
      </c>
      <c r="D10" s="339">
        <v>5583643.3528159996</v>
      </c>
    </row>
    <row r="11" spans="1:8" ht="15" customHeight="1">
      <c r="A11" s="61">
        <v>2</v>
      </c>
      <c r="B11" s="335" t="s">
        <v>309</v>
      </c>
      <c r="C11" s="450">
        <v>15552493.761465343</v>
      </c>
      <c r="D11" s="339">
        <v>15907604.297188126</v>
      </c>
    </row>
    <row r="12" spans="1:8" ht="15" customHeight="1">
      <c r="A12" s="61">
        <v>3</v>
      </c>
      <c r="B12" s="335" t="s">
        <v>310</v>
      </c>
      <c r="C12" s="451">
        <v>172838250.71925625</v>
      </c>
      <c r="D12" s="452">
        <v>172838250.71925625</v>
      </c>
    </row>
    <row r="13" spans="1:8" ht="15" customHeight="1" thickBot="1">
      <c r="A13" s="63">
        <v>4</v>
      </c>
      <c r="B13" s="64" t="s">
        <v>311</v>
      </c>
      <c r="C13" s="340">
        <f>C6+C11+C12</f>
        <v>1638200102.0873952</v>
      </c>
      <c r="D13" s="341">
        <f>D6+D11+D12</f>
        <v>1652093967.9510684</v>
      </c>
    </row>
    <row r="14" spans="1:8">
      <c r="B14" s="67"/>
    </row>
    <row r="15" spans="1:8" ht="25.5">
      <c r="B15" s="68" t="s">
        <v>519</v>
      </c>
    </row>
    <row r="16" spans="1:8">
      <c r="B16" s="68"/>
    </row>
    <row r="17" spans="1:4" ht="11.25">
      <c r="A17" s="37"/>
      <c r="B17" s="37"/>
      <c r="C17" s="37"/>
      <c r="D17" s="37"/>
    </row>
    <row r="18" spans="1:4" ht="11.25">
      <c r="A18" s="37"/>
      <c r="B18" s="37"/>
      <c r="C18" s="37"/>
      <c r="D18" s="37"/>
    </row>
    <row r="19" spans="1:4" ht="11.25">
      <c r="A19" s="37"/>
      <c r="B19" s="37"/>
      <c r="C19" s="37"/>
      <c r="D19" s="37"/>
    </row>
    <row r="20" spans="1:4" ht="11.25">
      <c r="A20" s="37"/>
      <c r="B20" s="37"/>
      <c r="C20" s="37"/>
      <c r="D20" s="37"/>
    </row>
    <row r="21" spans="1:4" ht="11.25">
      <c r="A21" s="37"/>
      <c r="B21" s="37"/>
      <c r="C21" s="37"/>
      <c r="D21" s="37"/>
    </row>
    <row r="22" spans="1:4" ht="11.25">
      <c r="A22" s="37"/>
      <c r="B22" s="37"/>
      <c r="C22" s="37"/>
      <c r="D22" s="37"/>
    </row>
    <row r="23" spans="1:4" ht="11.25">
      <c r="A23" s="37"/>
      <c r="B23" s="37"/>
      <c r="C23" s="37"/>
      <c r="D23" s="37"/>
    </row>
    <row r="24" spans="1:4" ht="11.25">
      <c r="A24" s="37"/>
      <c r="B24" s="37"/>
      <c r="C24" s="37"/>
      <c r="D24" s="37"/>
    </row>
    <row r="25" spans="1:4" ht="11.25">
      <c r="A25" s="37"/>
      <c r="B25" s="37"/>
      <c r="C25" s="37"/>
      <c r="D25" s="37"/>
    </row>
    <row r="26" spans="1:4" ht="11.25">
      <c r="A26" s="37"/>
      <c r="B26" s="37"/>
      <c r="C26" s="37"/>
      <c r="D26" s="37"/>
    </row>
    <row r="27" spans="1:4" ht="11.25">
      <c r="A27" s="37"/>
      <c r="B27" s="37"/>
      <c r="C27" s="37"/>
      <c r="D27" s="37"/>
    </row>
    <row r="28" spans="1:4" ht="11.25">
      <c r="A28" s="37"/>
      <c r="B28" s="37"/>
      <c r="C28" s="37"/>
      <c r="D28" s="37"/>
    </row>
    <row r="29" spans="1:4" ht="11.25">
      <c r="A29" s="37"/>
      <c r="B29" s="37"/>
      <c r="C29" s="37"/>
      <c r="D29" s="37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80" zoomScaleNormal="8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B7" sqref="B7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4" width="9.140625" style="5"/>
    <col min="5" max="5" width="15.5703125" style="5" customWidth="1"/>
    <col min="6" max="16384" width="9.140625" style="5"/>
  </cols>
  <sheetData>
    <row r="1" spans="1:8">
      <c r="A1" s="2" t="s">
        <v>35</v>
      </c>
      <c r="B1" s="4" t="str">
        <f>'Info '!C2</f>
        <v>JSC "VTB Bank (Georgia)"</v>
      </c>
    </row>
    <row r="2" spans="1:8">
      <c r="A2" s="2" t="s">
        <v>36</v>
      </c>
      <c r="B2" s="498">
        <v>44012</v>
      </c>
    </row>
    <row r="4" spans="1:8" ht="16.5" customHeight="1" thickBot="1">
      <c r="A4" s="69" t="s">
        <v>85</v>
      </c>
      <c r="B4" s="70" t="s">
        <v>278</v>
      </c>
      <c r="C4" s="71"/>
    </row>
    <row r="5" spans="1:8">
      <c r="A5" s="72"/>
      <c r="B5" s="540" t="s">
        <v>86</v>
      </c>
      <c r="C5" s="541"/>
    </row>
    <row r="6" spans="1:8">
      <c r="A6" s="73">
        <v>1</v>
      </c>
      <c r="B6" s="453" t="s">
        <v>526</v>
      </c>
      <c r="C6" s="454"/>
    </row>
    <row r="7" spans="1:8">
      <c r="A7" s="73">
        <v>2</v>
      </c>
      <c r="B7" s="453" t="s">
        <v>532</v>
      </c>
      <c r="C7" s="454"/>
    </row>
    <row r="8" spans="1:8">
      <c r="A8" s="73">
        <v>3</v>
      </c>
      <c r="B8" s="453" t="s">
        <v>531</v>
      </c>
      <c r="C8" s="454"/>
    </row>
    <row r="9" spans="1:8">
      <c r="A9" s="73">
        <v>4</v>
      </c>
      <c r="B9" s="453" t="s">
        <v>530</v>
      </c>
      <c r="C9" s="454"/>
    </row>
    <row r="10" spans="1:8">
      <c r="A10" s="73">
        <v>5</v>
      </c>
      <c r="B10" s="453" t="s">
        <v>529</v>
      </c>
      <c r="C10" s="454"/>
    </row>
    <row r="11" spans="1:8">
      <c r="A11" s="73">
        <v>6</v>
      </c>
      <c r="B11" s="453" t="s">
        <v>528</v>
      </c>
      <c r="C11" s="454"/>
    </row>
    <row r="12" spans="1:8">
      <c r="A12" s="73"/>
      <c r="B12" s="542"/>
      <c r="C12" s="543"/>
      <c r="H12" s="74"/>
    </row>
    <row r="13" spans="1:8">
      <c r="A13" s="73"/>
      <c r="B13" s="544" t="s">
        <v>87</v>
      </c>
      <c r="C13" s="545"/>
    </row>
    <row r="14" spans="1:8">
      <c r="A14" s="73">
        <v>1</v>
      </c>
      <c r="B14" s="453" t="s">
        <v>492</v>
      </c>
      <c r="C14" s="455"/>
    </row>
    <row r="15" spans="1:8">
      <c r="A15" s="73">
        <v>2</v>
      </c>
      <c r="B15" s="453" t="s">
        <v>494</v>
      </c>
      <c r="C15" s="455"/>
    </row>
    <row r="16" spans="1:8">
      <c r="A16" s="73">
        <v>3</v>
      </c>
      <c r="B16" s="453" t="s">
        <v>495</v>
      </c>
      <c r="C16" s="455"/>
    </row>
    <row r="17" spans="1:3">
      <c r="A17" s="73">
        <v>4</v>
      </c>
      <c r="B17" s="453" t="s">
        <v>496</v>
      </c>
      <c r="C17" s="455"/>
    </row>
    <row r="18" spans="1:3">
      <c r="A18" s="73">
        <v>5</v>
      </c>
      <c r="B18" s="453" t="s">
        <v>497</v>
      </c>
      <c r="C18" s="455"/>
    </row>
    <row r="19" spans="1:3">
      <c r="A19" s="73">
        <v>6</v>
      </c>
      <c r="B19" s="453" t="s">
        <v>498</v>
      </c>
      <c r="C19" s="455"/>
    </row>
    <row r="20" spans="1:3">
      <c r="A20" s="73"/>
      <c r="B20" s="453"/>
      <c r="C20" s="456"/>
    </row>
    <row r="21" spans="1:3">
      <c r="A21" s="73"/>
      <c r="B21" s="544" t="s">
        <v>88</v>
      </c>
      <c r="C21" s="545"/>
    </row>
    <row r="22" spans="1:3">
      <c r="A22" s="73">
        <v>1</v>
      </c>
      <c r="B22" s="453" t="s">
        <v>527</v>
      </c>
      <c r="C22" s="457">
        <v>0.97384321770185212</v>
      </c>
    </row>
    <row r="23" spans="1:3">
      <c r="A23" s="73">
        <v>2</v>
      </c>
      <c r="B23" s="453" t="s">
        <v>499</v>
      </c>
      <c r="C23" s="457">
        <v>1.472765597699272E-2</v>
      </c>
    </row>
    <row r="24" spans="1:3">
      <c r="A24" s="73"/>
      <c r="B24" s="544" t="s">
        <v>89</v>
      </c>
      <c r="C24" s="545"/>
    </row>
    <row r="25" spans="1:3">
      <c r="A25" s="73">
        <v>1</v>
      </c>
      <c r="B25" s="453" t="s">
        <v>500</v>
      </c>
      <c r="C25" s="457">
        <v>0.59336267254573849</v>
      </c>
    </row>
    <row r="26" spans="1:3" ht="15" thickBot="1">
      <c r="A26" s="75"/>
      <c r="B26" s="76"/>
      <c r="C26" s="77"/>
    </row>
  </sheetData>
  <mergeCells count="5">
    <mergeCell ref="B5:C5"/>
    <mergeCell ref="B12:C12"/>
    <mergeCell ref="B13:C13"/>
    <mergeCell ref="B21:C21"/>
    <mergeCell ref="B24:C2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70" zoomScaleNormal="7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C8" sqref="C8:E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15.57031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73" t="s">
        <v>35</v>
      </c>
      <c r="B1" s="274" t="str">
        <f>'Info '!C2</f>
        <v>JSC "VTB Bank (Georgia)"</v>
      </c>
      <c r="C1" s="91"/>
      <c r="D1" s="91"/>
      <c r="E1" s="91"/>
      <c r="F1" s="17"/>
    </row>
    <row r="2" spans="1:7" s="78" customFormat="1" ht="15.75" customHeight="1">
      <c r="A2" s="273" t="s">
        <v>36</v>
      </c>
      <c r="B2" s="500">
        <v>44012</v>
      </c>
    </row>
    <row r="3" spans="1:7" s="78" customFormat="1" ht="15.75" customHeight="1">
      <c r="A3" s="273"/>
    </row>
    <row r="4" spans="1:7" s="78" customFormat="1" ht="15.75" customHeight="1" thickBot="1">
      <c r="A4" s="275" t="s">
        <v>212</v>
      </c>
      <c r="B4" s="550" t="s">
        <v>358</v>
      </c>
      <c r="C4" s="551"/>
      <c r="D4" s="551"/>
      <c r="E4" s="551"/>
    </row>
    <row r="5" spans="1:7" s="82" customFormat="1" ht="17.45" customHeight="1">
      <c r="A5" s="211"/>
      <c r="B5" s="212"/>
      <c r="C5" s="80" t="s">
        <v>0</v>
      </c>
      <c r="D5" s="80" t="s">
        <v>1</v>
      </c>
      <c r="E5" s="81" t="s">
        <v>2</v>
      </c>
    </row>
    <row r="6" spans="1:7" s="17" customFormat="1" ht="14.45" customHeight="1">
      <c r="A6" s="276"/>
      <c r="B6" s="546" t="s">
        <v>365</v>
      </c>
      <c r="C6" s="546" t="s">
        <v>98</v>
      </c>
      <c r="D6" s="548" t="s">
        <v>211</v>
      </c>
      <c r="E6" s="549"/>
      <c r="G6" s="5"/>
    </row>
    <row r="7" spans="1:7" s="17" customFormat="1" ht="99.6" customHeight="1">
      <c r="A7" s="276"/>
      <c r="B7" s="547"/>
      <c r="C7" s="546"/>
      <c r="D7" s="312" t="s">
        <v>210</v>
      </c>
      <c r="E7" s="313" t="s">
        <v>366</v>
      </c>
      <c r="G7" s="5"/>
    </row>
    <row r="8" spans="1:7">
      <c r="A8" s="277">
        <v>1</v>
      </c>
      <c r="B8" s="314" t="s">
        <v>40</v>
      </c>
      <c r="C8" s="458">
        <v>63685848</v>
      </c>
      <c r="D8" s="458"/>
      <c r="E8" s="315">
        <v>63685848</v>
      </c>
      <c r="F8" s="17"/>
    </row>
    <row r="9" spans="1:7">
      <c r="A9" s="277">
        <v>2</v>
      </c>
      <c r="B9" s="314" t="s">
        <v>41</v>
      </c>
      <c r="C9" s="458">
        <v>265104925</v>
      </c>
      <c r="D9" s="458"/>
      <c r="E9" s="315">
        <v>265104925</v>
      </c>
      <c r="F9" s="17"/>
    </row>
    <row r="10" spans="1:7">
      <c r="A10" s="277">
        <v>3</v>
      </c>
      <c r="B10" s="314" t="s">
        <v>42</v>
      </c>
      <c r="C10" s="458">
        <v>28246333</v>
      </c>
      <c r="D10" s="458"/>
      <c r="E10" s="315">
        <v>28246333</v>
      </c>
      <c r="F10" s="17"/>
    </row>
    <row r="11" spans="1:7">
      <c r="A11" s="277">
        <v>4</v>
      </c>
      <c r="B11" s="314" t="s">
        <v>43</v>
      </c>
      <c r="C11" s="458">
        <v>0</v>
      </c>
      <c r="D11" s="458"/>
      <c r="E11" s="315">
        <v>0</v>
      </c>
      <c r="F11" s="17"/>
    </row>
    <row r="12" spans="1:7">
      <c r="A12" s="277">
        <v>5</v>
      </c>
      <c r="B12" s="314" t="s">
        <v>44</v>
      </c>
      <c r="C12" s="458">
        <v>176054670</v>
      </c>
      <c r="D12" s="458"/>
      <c r="E12" s="315">
        <v>176054670</v>
      </c>
      <c r="F12" s="17"/>
    </row>
    <row r="13" spans="1:7">
      <c r="A13" s="277">
        <v>6.1</v>
      </c>
      <c r="B13" s="316" t="s">
        <v>45</v>
      </c>
      <c r="C13" s="459">
        <v>1222950477.7327418</v>
      </c>
      <c r="D13" s="458"/>
      <c r="E13" s="315">
        <v>1222950477.7327418</v>
      </c>
      <c r="F13" s="17"/>
    </row>
    <row r="14" spans="1:7">
      <c r="A14" s="277">
        <v>6.2</v>
      </c>
      <c r="B14" s="317" t="s">
        <v>46</v>
      </c>
      <c r="C14" s="459">
        <v>-112469508.78322902</v>
      </c>
      <c r="D14" s="458"/>
      <c r="E14" s="315">
        <v>-112469508.78322902</v>
      </c>
      <c r="F14" s="17"/>
    </row>
    <row r="15" spans="1:7">
      <c r="A15" s="277">
        <v>6</v>
      </c>
      <c r="B15" s="314" t="s">
        <v>47</v>
      </c>
      <c r="C15" s="458">
        <v>1110480968.9495127</v>
      </c>
      <c r="D15" s="458"/>
      <c r="E15" s="315">
        <v>1110480968.9495127</v>
      </c>
      <c r="F15" s="17"/>
    </row>
    <row r="16" spans="1:7">
      <c r="A16" s="277">
        <v>7</v>
      </c>
      <c r="B16" s="314" t="s">
        <v>48</v>
      </c>
      <c r="C16" s="458">
        <v>27935591</v>
      </c>
      <c r="D16" s="458"/>
      <c r="E16" s="315">
        <v>27935591</v>
      </c>
      <c r="F16" s="17"/>
    </row>
    <row r="17" spans="1:7">
      <c r="A17" s="277">
        <v>8</v>
      </c>
      <c r="B17" s="314" t="s">
        <v>209</v>
      </c>
      <c r="C17" s="458">
        <v>9570308.6099999994</v>
      </c>
      <c r="D17" s="458"/>
      <c r="E17" s="315">
        <v>9570308.6099999994</v>
      </c>
      <c r="F17" s="278"/>
      <c r="G17" s="85"/>
    </row>
    <row r="18" spans="1:7">
      <c r="A18" s="277">
        <v>9</v>
      </c>
      <c r="B18" s="314" t="s">
        <v>49</v>
      </c>
      <c r="C18" s="458">
        <v>54000</v>
      </c>
      <c r="D18" s="458"/>
      <c r="E18" s="315">
        <v>54000</v>
      </c>
      <c r="F18" s="17"/>
      <c r="G18" s="85"/>
    </row>
    <row r="19" spans="1:7">
      <c r="A19" s="277">
        <v>10</v>
      </c>
      <c r="B19" s="314" t="s">
        <v>50</v>
      </c>
      <c r="C19" s="458">
        <v>61130760</v>
      </c>
      <c r="D19" s="458">
        <v>11060006.870000001</v>
      </c>
      <c r="E19" s="315">
        <v>50070753.129999995</v>
      </c>
      <c r="F19" s="17"/>
      <c r="G19" s="85"/>
    </row>
    <row r="20" spans="1:7">
      <c r="A20" s="277">
        <v>11</v>
      </c>
      <c r="B20" s="314" t="s">
        <v>51</v>
      </c>
      <c r="C20" s="458">
        <v>37644000.456799999</v>
      </c>
      <c r="D20" s="458"/>
      <c r="E20" s="315">
        <v>37644000.456799999</v>
      </c>
      <c r="F20" s="17"/>
    </row>
    <row r="21" spans="1:7" ht="26.25" thickBot="1">
      <c r="A21" s="169"/>
      <c r="B21" s="279" t="s">
        <v>368</v>
      </c>
      <c r="C21" s="213">
        <f>SUM(C8:C12, C15:C20)</f>
        <v>1779907405.0163126</v>
      </c>
      <c r="D21" s="213">
        <f>SUM(D8:D12, D15:D20)</f>
        <v>11060006.870000001</v>
      </c>
      <c r="E21" s="318">
        <f>SUM(E8:E12, E15:E20)</f>
        <v>1768847398.1463127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6"/>
      <c r="F25" s="5"/>
      <c r="G25" s="5"/>
    </row>
    <row r="26" spans="1:7" s="4" customFormat="1">
      <c r="B26" s="86"/>
      <c r="F26" s="5"/>
      <c r="G26" s="5"/>
    </row>
    <row r="27" spans="1:7" s="4" customFormat="1">
      <c r="B27" s="86"/>
      <c r="F27" s="5"/>
      <c r="G27" s="5"/>
    </row>
    <row r="28" spans="1:7" s="4" customFormat="1">
      <c r="B28" s="86"/>
      <c r="F28" s="5"/>
      <c r="G28" s="5"/>
    </row>
    <row r="29" spans="1:7" s="4" customFormat="1">
      <c r="B29" s="86"/>
      <c r="F29" s="5"/>
      <c r="G29" s="5"/>
    </row>
    <row r="30" spans="1:7" s="4" customFormat="1">
      <c r="B30" s="86"/>
      <c r="F30" s="5"/>
      <c r="G30" s="5"/>
    </row>
    <row r="31" spans="1:7" s="4" customFormat="1">
      <c r="B31" s="86"/>
      <c r="F31" s="5"/>
      <c r="G31" s="5"/>
    </row>
    <row r="32" spans="1:7" s="4" customFormat="1">
      <c r="B32" s="86"/>
      <c r="F32" s="5"/>
      <c r="G32" s="5"/>
    </row>
    <row r="33" spans="2:7" s="4" customFormat="1">
      <c r="B33" s="86"/>
      <c r="F33" s="5"/>
      <c r="G33" s="5"/>
    </row>
    <row r="34" spans="2:7" s="4" customFormat="1">
      <c r="B34" s="86"/>
      <c r="F34" s="5"/>
      <c r="G34" s="5"/>
    </row>
    <row r="35" spans="2:7" s="4" customFormat="1">
      <c r="B35" s="86"/>
      <c r="F35" s="5"/>
      <c r="G35" s="5"/>
    </row>
    <row r="36" spans="2:7" s="4" customFormat="1">
      <c r="B36" s="86"/>
      <c r="F36" s="5"/>
      <c r="G36" s="5"/>
    </row>
    <row r="37" spans="2:7" s="4" customFormat="1">
      <c r="B37" s="8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="80" zoomScaleNormal="8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C6" sqref="C6:C7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15.5703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JSC "VTB Bank (Georgia)"</v>
      </c>
    </row>
    <row r="2" spans="1:6" s="78" customFormat="1" ht="15.75" customHeight="1">
      <c r="A2" s="2" t="s">
        <v>36</v>
      </c>
      <c r="B2" s="498">
        <v>44012</v>
      </c>
      <c r="C2" s="4"/>
      <c r="D2" s="4"/>
      <c r="E2" s="4"/>
      <c r="F2" s="4"/>
    </row>
    <row r="3" spans="1:6" s="78" customFormat="1" ht="15.75" customHeight="1">
      <c r="C3" s="4"/>
      <c r="D3" s="4"/>
      <c r="E3" s="4"/>
      <c r="F3" s="4"/>
    </row>
    <row r="4" spans="1:6" s="78" customFormat="1" ht="13.5" thickBot="1">
      <c r="A4" s="78" t="s">
        <v>90</v>
      </c>
      <c r="B4" s="280" t="s">
        <v>345</v>
      </c>
      <c r="C4" s="79" t="s">
        <v>78</v>
      </c>
      <c r="D4" s="4"/>
      <c r="E4" s="4"/>
      <c r="F4" s="4"/>
    </row>
    <row r="5" spans="1:6">
      <c r="A5" s="218">
        <v>1</v>
      </c>
      <c r="B5" s="281" t="s">
        <v>367</v>
      </c>
      <c r="C5" s="219">
        <f>'7. LI1 '!E21</f>
        <v>1768847398.1463127</v>
      </c>
    </row>
    <row r="6" spans="1:6" s="220" customFormat="1">
      <c r="A6" s="87">
        <v>2.1</v>
      </c>
      <c r="B6" s="215" t="s">
        <v>346</v>
      </c>
      <c r="C6" s="460">
        <v>170815640.02573001</v>
      </c>
    </row>
    <row r="7" spans="1:6" s="67" customFormat="1" outlineLevel="1">
      <c r="A7" s="61">
        <v>2.2000000000000002</v>
      </c>
      <c r="B7" s="62" t="s">
        <v>347</v>
      </c>
      <c r="C7" s="461">
        <v>184853823.609</v>
      </c>
    </row>
    <row r="8" spans="1:6" s="67" customFormat="1" ht="25.5">
      <c r="A8" s="61">
        <v>3</v>
      </c>
      <c r="B8" s="216" t="s">
        <v>348</v>
      </c>
      <c r="C8" s="221">
        <f>SUM(C5:C7)</f>
        <v>2124516861.7810428</v>
      </c>
    </row>
    <row r="9" spans="1:6" s="220" customFormat="1">
      <c r="A9" s="87">
        <v>4</v>
      </c>
      <c r="B9" s="89" t="s">
        <v>93</v>
      </c>
      <c r="C9" s="460">
        <v>20334278.113126583</v>
      </c>
    </row>
    <row r="10" spans="1:6" s="67" customFormat="1" outlineLevel="1">
      <c r="A10" s="61">
        <v>5.0999999999999996</v>
      </c>
      <c r="B10" s="62" t="s">
        <v>349</v>
      </c>
      <c r="C10" s="461">
        <v>-74588179.705640003</v>
      </c>
    </row>
    <row r="11" spans="1:6" s="67" customFormat="1" outlineLevel="1">
      <c r="A11" s="61">
        <v>5.2</v>
      </c>
      <c r="B11" s="62" t="s">
        <v>350</v>
      </c>
      <c r="C11" s="461">
        <v>-179133300.98405999</v>
      </c>
    </row>
    <row r="12" spans="1:6" s="67" customFormat="1">
      <c r="A12" s="61">
        <v>6</v>
      </c>
      <c r="B12" s="214" t="s">
        <v>92</v>
      </c>
      <c r="C12" s="461">
        <v>20582766</v>
      </c>
    </row>
    <row r="13" spans="1:6" s="67" customFormat="1" ht="13.5" thickBot="1">
      <c r="A13" s="63">
        <v>7</v>
      </c>
      <c r="B13" s="217" t="s">
        <v>296</v>
      </c>
      <c r="C13" s="222">
        <f>SUM(C8:C12)</f>
        <v>1911712425.2044692</v>
      </c>
    </row>
    <row r="15" spans="1:6" ht="25.5">
      <c r="A15" s="237"/>
      <c r="B15" s="68" t="s">
        <v>520</v>
      </c>
    </row>
    <row r="16" spans="1:6">
      <c r="A16" s="237"/>
      <c r="B16" s="237"/>
    </row>
    <row r="17" spans="1:5" ht="15">
      <c r="A17" s="232"/>
      <c r="B17" s="233"/>
      <c r="C17" s="237"/>
      <c r="D17" s="237"/>
      <c r="E17" s="237"/>
    </row>
    <row r="18" spans="1:5" ht="15">
      <c r="A18" s="238"/>
      <c r="B18" s="239"/>
      <c r="C18" s="237"/>
      <c r="D18" s="237"/>
      <c r="E18" s="237"/>
    </row>
    <row r="19" spans="1:5">
      <c r="A19" s="240"/>
      <c r="B19" s="234"/>
      <c r="C19" s="237"/>
      <c r="D19" s="237"/>
      <c r="E19" s="237"/>
    </row>
    <row r="20" spans="1:5">
      <c r="A20" s="241"/>
      <c r="B20" s="235"/>
      <c r="C20" s="237"/>
      <c r="D20" s="237"/>
      <c r="E20" s="237"/>
    </row>
    <row r="21" spans="1:5">
      <c r="A21" s="241"/>
      <c r="B21" s="239"/>
      <c r="C21" s="237"/>
      <c r="D21" s="237"/>
      <c r="E21" s="237"/>
    </row>
    <row r="22" spans="1:5">
      <c r="A22" s="240"/>
      <c r="B22" s="236"/>
      <c r="C22" s="237"/>
      <c r="D22" s="237"/>
      <c r="E22" s="237"/>
    </row>
    <row r="23" spans="1:5">
      <c r="A23" s="241"/>
      <c r="B23" s="235"/>
      <c r="C23" s="237"/>
      <c r="D23" s="237"/>
      <c r="E23" s="237"/>
    </row>
    <row r="24" spans="1:5">
      <c r="A24" s="241"/>
      <c r="B24" s="235"/>
      <c r="C24" s="237"/>
      <c r="D24" s="237"/>
      <c r="E24" s="237"/>
    </row>
    <row r="25" spans="1:5">
      <c r="A25" s="241"/>
      <c r="B25" s="242"/>
      <c r="C25" s="237"/>
      <c r="D25" s="237"/>
      <c r="E25" s="237"/>
    </row>
    <row r="26" spans="1:5">
      <c r="A26" s="241"/>
      <c r="B26" s="239"/>
      <c r="C26" s="237"/>
      <c r="D26" s="237"/>
      <c r="E26" s="237"/>
    </row>
    <row r="27" spans="1:5">
      <c r="A27" s="237"/>
      <c r="B27" s="243"/>
      <c r="C27" s="237"/>
      <c r="D27" s="237"/>
      <c r="E27" s="237"/>
    </row>
    <row r="28" spans="1:5">
      <c r="A28" s="237"/>
      <c r="B28" s="243"/>
      <c r="C28" s="237"/>
      <c r="D28" s="237"/>
      <c r="E28" s="237"/>
    </row>
    <row r="29" spans="1:5">
      <c r="A29" s="237"/>
      <c r="B29" s="243"/>
      <c r="C29" s="237"/>
      <c r="D29" s="237"/>
      <c r="E29" s="237"/>
    </row>
    <row r="30" spans="1:5">
      <c r="A30" s="237"/>
      <c r="B30" s="243"/>
      <c r="C30" s="237"/>
      <c r="D30" s="237"/>
      <c r="E30" s="237"/>
    </row>
    <row r="31" spans="1:5">
      <c r="A31" s="237"/>
      <c r="B31" s="243"/>
      <c r="C31" s="237"/>
      <c r="D31" s="237"/>
      <c r="E31" s="237"/>
    </row>
    <row r="32" spans="1:5">
      <c r="A32" s="237"/>
      <c r="B32" s="243"/>
      <c r="C32" s="237"/>
      <c r="D32" s="237"/>
      <c r="E32" s="237"/>
    </row>
    <row r="33" spans="1:5">
      <c r="A33" s="237"/>
      <c r="B33" s="243"/>
      <c r="C33" s="237"/>
      <c r="D33" s="237"/>
      <c r="E33" s="237"/>
    </row>
  </sheetData>
  <pageMargins left="0.7" right="0.7" top="0.75" bottom="0.75" header="0.3" footer="0.3"/>
  <pageSetup paperSize="9" scale="91" orientation="landscape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26cnZYu8UEBD4xeISHWHptRV/q4ZHijgrLAmkSVJEk0=</DigestValue>
    </Reference>
    <Reference Type="http://www.w3.org/2000/09/xmldsig#Object" URI="#idOfficeObject">
      <DigestMethod Algorithm="http://www.w3.org/2001/04/xmlenc#sha256"/>
      <DigestValue>5RDnOkB5+oSFbWR39Fx1fK0A4BdLaJDuYSLR76u8loI=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pFFNqrXAZxHKVFaXyl0FlXflmYCZxEsYsgtM7Yrh6e8=</DigestValue>
    </Reference>
  </SignedInfo>
  <SignatureValue>VUV0jMpQ6VxAbUya5Qbs2es4J/o7Oe7BevCWmD08lbWK5L9DD2wcJ/YkD4fMRXktRqQwhnqE+0yG
J+xGj2xKIieX8sov18hKCYAKYa0YUROK+cMBuFSTtRyU2c5SJ4ZYIDMii8zbC/omg7JuQp14uzpa
XzWpg+Y9MKA/NVYzZefo8va5LUCwL/Ge3Gih5s7swHlxa0gRHmA9APyKAabWqWzoN2M8BY028XuI
001JBo5548GBaLw/RcEpCK8gxi66bgvexKW1wnbt89XeMZrHomYqF41jDlzyURrEWlC8x4Zu1pQD
2jAnGxAvgggk1O6UKKxjkhhlqBh9LV9Qu0i1Xg==</SignatureValue>
  <KeyInfo>
    <X509Data>
      <X509Certificate>MIIGRjCCBS6gAwIBAgIKTO4PgAACAAEM3TANBgkqhkiG9w0BAQsFADBKMRIwEAYKCZImiZPyLGQBGRYCZ2UxEzARBgoJkiaJk/IsZAEZFgNuYmcxHzAdBgNVBAMTFk5CRyBDbGFzcyAyIElOVCBTdWIgQ0EwHhcNMTkwMjE5MDgxMzM2WhcNMjEwMjE4MDgxMzM2WjBEMR0wGwYDVQQKExRKU0MgVlRCIEJhbmsgR2VvcmdpYTEjMCEGA1UEAxMaQlZUIC0gSXJha2xpIENoYWtobmFzaHZpbGkwggEiMA0GCSqGSIb3DQEBAQUAA4IBDwAwggEKAoIBAQCqhFDNErPfDMHbS5AZZWRsOnDBK587Mg6sBijBeajpG4lbuN5atOzbYw3oGuX4VfvpkptaJtK6EOghBOzR299lHXilHBF3JeUdg7XA4S9JLix/f9sC2MBcMWyR1xmL8qwrHB9aVVH/mcbOwmlGviBLHYFTWQtSKBORdvoY7CPBTJ1tYAmgKmUi31hAmrkr0BKY4i/h62vNmsOdpwxtr/9zHiRf3s1YXaK/O4qkPuEmJp6LXpQNH/2oGy/Kb51OPN7bpsi9H9zeyVGOeRBp6Lvf48FpJ7xutZqhqJD9mraJCUeiVHeHb1HdhXXvJDhJPWbpqOJi+ffkZfZL6uAF1mwdAgMBAAGjggMyMIIDLjA8BgkrBgEEAYI3FQcELzAtBiUrBgEEAYI3FQjmsmCDjfVEhoGZCYO4oUqDvoRxBIHPkBGGr54RAgFkAgEbMB0GA1UdJQQWMBQGCCsGAQUFBwMCBggrBgEFBQcDBDALBgNVHQ8EBAMCB4AwJwYJKwYBBAGCNxUKBBowGDAKBggrBgEFBQcDAjAKBggrBgEFBQcDBDAdBgNVHQ4EFgQUxrvSkmZbZmfpIvFEb/Svag+YutQ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onRBolxNcbqGwVjOMSHrt//wM7tD7cD9NaBlaeaL+kBu7oSANuCOiG3sBcxoeCo5jpvtQMC5BYHBpXnmA/wYC+zNTGJ2pKzjLeg4y4lWeR56HFf9xSJJa3RXLeS14V2FaFGhr8f34TqtY4SXEFiL1JmuquTAt1xLTC77BQ/rQHYC0QKqnVbex0Rr7OisquKJAAdF/GxbBcrJJpnnjB+F6+R7TPEBh/Hi5FaLuJYI8hvdZINqZdS5pcukQXSv+adRr4cqk2DUwUE4X9cLM22OOiN9YdouLwnXvWRx7fdNHzlpHQUqlETGbs4x/CJe16Ocd6pEzgn9Gtx6GwR7yH4K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UicDn1Gojoyxc28UV4j/kj/N9VshVY4x1Weo0aXc+i8=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yq741iUxKc3WyW8Gs0tEU0HDfob9x8G3uOoh5dY9ILc=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JXWIrlKFv8dBdHgbBsxByPOLyWdHbFirDhO9WCuSqUU=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sharedStrings.xml?ContentType=application/vnd.openxmlformats-officedocument.spreadsheetml.sharedStrings+xml">
        <DigestMethod Algorithm="http://www.w3.org/2001/04/xmlenc#sha256"/>
        <DigestValue>UW74DxAaEZY4B7hWhElKQ9gu2alWc+WRLXvG++uzyqM=</DigestValue>
      </Reference>
      <Reference URI="/xl/styles.xml?ContentType=application/vnd.openxmlformats-officedocument.spreadsheetml.styles+xml">
        <DigestMethod Algorithm="http://www.w3.org/2001/04/xmlenc#sha256"/>
        <DigestValue>CUCIYIO18evk0G70F0XE9FTjbjv1SbMX1lZpj8LdaaA=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2XdCMLA6cRj+9AdgizgBC2+XeedYN2cZ3Zc13gp2iT0=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RJJJMCRi0V/4gSd/8wbyrlMr8FtRtFHDAWfECedZQqs=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SW8xoCYMwNe6diBsz38vjA6RlcU80zQNQLnX0LWVHs0=</DigestValue>
      </Reference>
      <Reference URI="/xl/worksheets/sheet10.xml?ContentType=application/vnd.openxmlformats-officedocument.spreadsheetml.worksheet+xml">
        <DigestMethod Algorithm="http://www.w3.org/2001/04/xmlenc#sha256"/>
        <DigestValue>vcgP4hYST7NJ+4BKj0QPu7Mt5w8Fey2uWP+W/HhT9VI=</DigestValue>
      </Reference>
      <Reference URI="/xl/worksheets/sheet11.xml?ContentType=application/vnd.openxmlformats-officedocument.spreadsheetml.worksheet+xml">
        <DigestMethod Algorithm="http://www.w3.org/2001/04/xmlenc#sha256"/>
        <DigestValue>8fm90dhkwMEwYtYTatZsnvCQtrt6fJDW6MT/EQy/gX8=</DigestValue>
      </Reference>
      <Reference URI="/xl/worksheets/sheet12.xml?ContentType=application/vnd.openxmlformats-officedocument.spreadsheetml.worksheet+xml">
        <DigestMethod Algorithm="http://www.w3.org/2001/04/xmlenc#sha256"/>
        <DigestValue>l8FUwcG0YShooRGR8bBlh3nrHoPVI0Y3DeDA3jx6z4s=</DigestValue>
      </Reference>
      <Reference URI="/xl/worksheets/sheet13.xml?ContentType=application/vnd.openxmlformats-officedocument.spreadsheetml.worksheet+xml">
        <DigestMethod Algorithm="http://www.w3.org/2001/04/xmlenc#sha256"/>
        <DigestValue>MZO5f3ud8M5Hn3vfGKw02XE3adk0fhILxi46mxCDm9Y=</DigestValue>
      </Reference>
      <Reference URI="/xl/worksheets/sheet14.xml?ContentType=application/vnd.openxmlformats-officedocument.spreadsheetml.worksheet+xml">
        <DigestMethod Algorithm="http://www.w3.org/2001/04/xmlenc#sha256"/>
        <DigestValue>zijEZbs0n4/LQI2XUUBpYokA2O/LPd6+KYJ1gZZdYNI=</DigestValue>
      </Reference>
      <Reference URI="/xl/worksheets/sheet15.xml?ContentType=application/vnd.openxmlformats-officedocument.spreadsheetml.worksheet+xml">
        <DigestMethod Algorithm="http://www.w3.org/2001/04/xmlenc#sha256"/>
        <DigestValue>hswlJZTdcAOghugavF2RKck2ECqCtR1A7DMGXyDpXcg=</DigestValue>
      </Reference>
      <Reference URI="/xl/worksheets/sheet16.xml?ContentType=application/vnd.openxmlformats-officedocument.spreadsheetml.worksheet+xml">
        <DigestMethod Algorithm="http://www.w3.org/2001/04/xmlenc#sha256"/>
        <DigestValue>G+0YbaCvE7SVeg1YGrIDC4ckV4Hl0rOvMQvPY3Bgkcw=</DigestValue>
      </Reference>
      <Reference URI="/xl/worksheets/sheet17.xml?ContentType=application/vnd.openxmlformats-officedocument.spreadsheetml.worksheet+xml">
        <DigestMethod Algorithm="http://www.w3.org/2001/04/xmlenc#sha256"/>
        <DigestValue>whdQp9j7VbojzRZ/E2i+fZaECwGz798S0R5et9zpA84=</DigestValue>
      </Reference>
      <Reference URI="/xl/worksheets/sheet18.xml?ContentType=application/vnd.openxmlformats-officedocument.spreadsheetml.worksheet+xml">
        <DigestMethod Algorithm="http://www.w3.org/2001/04/xmlenc#sha256"/>
        <DigestValue>+v1bp9gB/dGbUTLq2GV8AZEXiRa/US2SsAJ81UT0XGg=</DigestValue>
      </Reference>
      <Reference URI="/xl/worksheets/sheet2.xml?ContentType=application/vnd.openxmlformats-officedocument.spreadsheetml.worksheet+xml">
        <DigestMethod Algorithm="http://www.w3.org/2001/04/xmlenc#sha256"/>
        <DigestValue>mV3HfGEBVA0HsFBPf0EnOFuUikR9AB3NpUSe3grU7C4=</DigestValue>
      </Reference>
      <Reference URI="/xl/worksheets/sheet3.xml?ContentType=application/vnd.openxmlformats-officedocument.spreadsheetml.worksheet+xml">
        <DigestMethod Algorithm="http://www.w3.org/2001/04/xmlenc#sha256"/>
        <DigestValue>fJv0PD3M7IdAsdTUjMI+UWvz7EF7BDoSQ3MRNg7Scu4=</DigestValue>
      </Reference>
      <Reference URI="/xl/worksheets/sheet4.xml?ContentType=application/vnd.openxmlformats-officedocument.spreadsheetml.worksheet+xml">
        <DigestMethod Algorithm="http://www.w3.org/2001/04/xmlenc#sha256"/>
        <DigestValue>CxJh9584mMRTZx/eq9JkMU7//HTkD8X57AqQKSxgSCw=</DigestValue>
      </Reference>
      <Reference URI="/xl/worksheets/sheet5.xml?ContentType=application/vnd.openxmlformats-officedocument.spreadsheetml.worksheet+xml">
        <DigestMethod Algorithm="http://www.w3.org/2001/04/xmlenc#sha256"/>
        <DigestValue>rIX/ET+lMZjGwT0nqGz12XaJTcaxhIHN9jgXpa/dxak=</DigestValue>
      </Reference>
      <Reference URI="/xl/worksheets/sheet6.xml?ContentType=application/vnd.openxmlformats-officedocument.spreadsheetml.worksheet+xml">
        <DigestMethod Algorithm="http://www.w3.org/2001/04/xmlenc#sha256"/>
        <DigestValue>EfTxJOsnBfGn6rO3as3y8gPW+D++RjGLSo6ZI4O674c=</DigestValue>
      </Reference>
      <Reference URI="/xl/worksheets/sheet7.xml?ContentType=application/vnd.openxmlformats-officedocument.spreadsheetml.worksheet+xml">
        <DigestMethod Algorithm="http://www.w3.org/2001/04/xmlenc#sha256"/>
        <DigestValue>EOaT92N8sQGIVT1oJikcDDHQsgtsedFH/FmZiutJR10=</DigestValue>
      </Reference>
      <Reference URI="/xl/worksheets/sheet8.xml?ContentType=application/vnd.openxmlformats-officedocument.spreadsheetml.worksheet+xml">
        <DigestMethod Algorithm="http://www.w3.org/2001/04/xmlenc#sha256"/>
        <DigestValue>PjIlBK5xUlBM0HttxVA98MyeEObhOU2yakYPvI5bu50=</DigestValue>
      </Reference>
      <Reference URI="/xl/worksheets/sheet9.xml?ContentType=application/vnd.openxmlformats-officedocument.spreadsheetml.worksheet+xml">
        <DigestMethod Algorithm="http://www.w3.org/2001/04/xmlenc#sha256"/>
        <DigestValue>fLVc8DhRN10HDmWqf/4t3qlWZJdhEvDuVNTPv7Q8aR8=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2020-07-29T09:20:49Z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pilar 3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2020-07-29T09:20:49Z</xd:SigningTime>
          <xd:SigningCertificate>
            <xd:Cert>
              <xd:CertDigest>
                <DigestMethod Algorithm="http://www.w3.org/2001/04/xmlenc#sha256"/>
                <DigestValue>Jnv2OP4LTP13Cunhnc33juvYdn41gFJ8h8kbiCzkvsQ=</DigestValue>
              </xd:CertDigest>
              <xd:IssuerSerial>
                <X509IssuerName>CN=NBG Class 2 INT Sub CA, DC=nbg, DC=ge</X509IssuerName>
                <X509SerialNumber>363291294680352087411933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pilar 3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RsOBBzTrSpwqOIoK0fsHGay8MLVMyqTwFBLIZBYcLB4=</DigestValue>
    </Reference>
    <Reference Type="http://www.w3.org/2000/09/xmldsig#Object" URI="#idOfficeObject">
      <DigestMethod Algorithm="http://www.w3.org/2001/04/xmlenc#sha256"/>
      <DigestValue>w0Tj6pJgvWu2BPaSkFN7VMetXRTtQQtXMSnQ0974h78=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r2jjZ7BGIZajZUiysEx5SHr3EpU/AYw2MihuhGJHvN8=</DigestValue>
    </Reference>
  </SignedInfo>
  <SignatureValue>cermLNnKh8abBwWVbt1Pi3O8aPq5zbprC+adC8fYo8T25yVVkkaLERZJrjoulqDsB5QFtRs5Vboz
Ps+P2bWuagK6kMK/ib4lOdTXL0cmM0yoyK5xcQsAeqJDsXFuZnHf5razGrj4ZUWMi/iv+loZRicS
cALL/2tLKoVNBMKToJajoZihyVIxt0sc+oVK84LXNFoSqYrYyF/HOtmMExr0aH44CiV78NF7AUI6
zfq05hYlSXKSaYnkEyuE2nkmQ+OZnXdOEvOP1MLcas0/pyHs0z0fvr7BzG8PIate1AM3kdjzYirM
jIgT+n3Hdvj2znYEGCDha7Ip6L2yVMlWzGWdRg==</SignatureValue>
  <KeyInfo>
    <X509Data>
      <X509Certificate>MIIGRzCCBS+gAwIBAgIKTPJyGQACAAEM3jANBgkqhkiG9w0BAQsFADBKMRIwEAYKCZImiZPyLGQBGRYCZ2UxEzARBgoJkiaJk/IsZAEZFgNuYmcxHzAdBgNVBAMTFk5CRyBDbGFzcyAyIElOVCBTdWIgQ0EwHhcNMTkwMjE5MDgxODI0WhcNMjEwMjE4MDgxODI0WjBFMR0wGwYDVQQKExRKU0MgVlRCIEJhbmsgR2VvcmdpYTEkMCIGA1UEAxMbQlZUIC0gTWFtdWthIE1lbnRlc2hhc2h2aWxpMIIBIjANBgkqhkiG9w0BAQEFAAOCAQ8AMIIBCgKCAQEApO2X1i1LGF3GottHgSatrJ/Ae7kTt87/snTzJoLc3O+bFbEOtwx+LwHPTTztyTsIMmseBiXxa/281RNcxhpBxjmXDtCtzQR9ElNahOPjcLHZzt5DO3QAZzfU4jwzsU1PDhd5EVEUWFGoSGED2R5MCCEiHszJ9THCAAGcu/c3d0+QCr1HU8L/680R7qCmWg09yMej7xzXF9/9H9dc491ZSbXRjgdsV+0q3E0DIfe6fK50s59jRp8ToHazL9ZQZ6bVdc2HL8amGGahwR7Vbaa8QAWoTq0NWwN8nXFH0VoDm784z6RcuavHeKhOSZ3LE2qppUCYYM8n8e4yPwlGePvjaQIDAQABo4IDMjCCAy4wPAYJKwYBBAGCNxUHBC8wLQYlKwYBBAGCNxUI5rJgg431RIaBmQmDuKFKg76EcQSBz5ARhq+eEQIBZAIBGzAdBgNVHSUEFjAUBggrBgEFBQcDAgYIKwYBBQUHAwQwCwYDVR0PBAQDAgeAMCcGCSsGAQQBgjcVCgQaMBgwCgYIKwYBBQUHAwIwCgYIKwYBBQUHAwQwHQYDVR0OBBYEFPUHv51KuSez548hCmlZxO7rMdZF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CSDpExwYFdgX5Hg9G1dx93SgWUJ8oWhVNOvkiC9nd4bQ1wScq54EMCoJwMEm3AOWXA048G+fHbAiWOYEE+Q1l51HtmHEhFxiPbtH2q0iBeFxjKFvrYQfrNlihcnOWcHrBb3S5tIci2JfmWnZtDBAtes67L0X9gAEyGR5n4G1KZjjFJPFNln9+jUdf7qMhLW62R7XDq0Z9hM7LbjeEkw602gNcsW+YxJawxGqrprvKn+Jfxin5Xulmxi1CicSGPsb7YIAnIKuahcG0ebYUmhw/Uo1FyJSJf0139Txba16249siZmkJIUZx5h6ECPetikE+stYJKESj7V06spugRs2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UicDn1Gojoyxc28UV4j/kj/N9VshVY4x1Weo0aXc+i8=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yq741iUxKc3WyW8Gs0tEU0HDfob9x8G3uOoh5dY9ILc=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JXWIrlKFv8dBdHgbBsxByPOLyWdHbFirDhO9WCuSqUU=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3QNbyFhuHUAABjPMoPr5++g9+9+ZfjhCH3R1jxT7iIo=</DigestValue>
      </Reference>
      <Reference URI="/xl/sharedStrings.xml?ContentType=application/vnd.openxmlformats-officedocument.spreadsheetml.sharedStrings+xml">
        <DigestMethod Algorithm="http://www.w3.org/2001/04/xmlenc#sha256"/>
        <DigestValue>UW74DxAaEZY4B7hWhElKQ9gu2alWc+WRLXvG++uzyqM=</DigestValue>
      </Reference>
      <Reference URI="/xl/styles.xml?ContentType=application/vnd.openxmlformats-officedocument.spreadsheetml.styles+xml">
        <DigestMethod Algorithm="http://www.w3.org/2001/04/xmlenc#sha256"/>
        <DigestValue>CUCIYIO18evk0G70F0XE9FTjbjv1SbMX1lZpj8LdaaA=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2XdCMLA6cRj+9AdgizgBC2+XeedYN2cZ3Zc13gp2iT0=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RJJJMCRi0V/4gSd/8wbyrlMr8FtRtFHDAWfECedZQqs=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SW8xoCYMwNe6diBsz38vjA6RlcU80zQNQLnX0LWVHs0=</DigestValue>
      </Reference>
      <Reference URI="/xl/worksheets/sheet10.xml?ContentType=application/vnd.openxmlformats-officedocument.spreadsheetml.worksheet+xml">
        <DigestMethod Algorithm="http://www.w3.org/2001/04/xmlenc#sha256"/>
        <DigestValue>vcgP4hYST7NJ+4BKj0QPu7Mt5w8Fey2uWP+W/HhT9VI=</DigestValue>
      </Reference>
      <Reference URI="/xl/worksheets/sheet11.xml?ContentType=application/vnd.openxmlformats-officedocument.spreadsheetml.worksheet+xml">
        <DigestMethod Algorithm="http://www.w3.org/2001/04/xmlenc#sha256"/>
        <DigestValue>8fm90dhkwMEwYtYTatZsnvCQtrt6fJDW6MT/EQy/gX8=</DigestValue>
      </Reference>
      <Reference URI="/xl/worksheets/sheet12.xml?ContentType=application/vnd.openxmlformats-officedocument.spreadsheetml.worksheet+xml">
        <DigestMethod Algorithm="http://www.w3.org/2001/04/xmlenc#sha256"/>
        <DigestValue>l8FUwcG0YShooRGR8bBlh3nrHoPVI0Y3DeDA3jx6z4s=</DigestValue>
      </Reference>
      <Reference URI="/xl/worksheets/sheet13.xml?ContentType=application/vnd.openxmlformats-officedocument.spreadsheetml.worksheet+xml">
        <DigestMethod Algorithm="http://www.w3.org/2001/04/xmlenc#sha256"/>
        <DigestValue>MZO5f3ud8M5Hn3vfGKw02XE3adk0fhILxi46mxCDm9Y=</DigestValue>
      </Reference>
      <Reference URI="/xl/worksheets/sheet14.xml?ContentType=application/vnd.openxmlformats-officedocument.spreadsheetml.worksheet+xml">
        <DigestMethod Algorithm="http://www.w3.org/2001/04/xmlenc#sha256"/>
        <DigestValue>zijEZbs0n4/LQI2XUUBpYokA2O/LPd6+KYJ1gZZdYNI=</DigestValue>
      </Reference>
      <Reference URI="/xl/worksheets/sheet15.xml?ContentType=application/vnd.openxmlformats-officedocument.spreadsheetml.worksheet+xml">
        <DigestMethod Algorithm="http://www.w3.org/2001/04/xmlenc#sha256"/>
        <DigestValue>hswlJZTdcAOghugavF2RKck2ECqCtR1A7DMGXyDpXcg=</DigestValue>
      </Reference>
      <Reference URI="/xl/worksheets/sheet16.xml?ContentType=application/vnd.openxmlformats-officedocument.spreadsheetml.worksheet+xml">
        <DigestMethod Algorithm="http://www.w3.org/2001/04/xmlenc#sha256"/>
        <DigestValue>G+0YbaCvE7SVeg1YGrIDC4ckV4Hl0rOvMQvPY3Bgkcw=</DigestValue>
      </Reference>
      <Reference URI="/xl/worksheets/sheet17.xml?ContentType=application/vnd.openxmlformats-officedocument.spreadsheetml.worksheet+xml">
        <DigestMethod Algorithm="http://www.w3.org/2001/04/xmlenc#sha256"/>
        <DigestValue>whdQp9j7VbojzRZ/E2i+fZaECwGz798S0R5et9zpA84=</DigestValue>
      </Reference>
      <Reference URI="/xl/worksheets/sheet18.xml?ContentType=application/vnd.openxmlformats-officedocument.spreadsheetml.worksheet+xml">
        <DigestMethod Algorithm="http://www.w3.org/2001/04/xmlenc#sha256"/>
        <DigestValue>+v1bp9gB/dGbUTLq2GV8AZEXiRa/US2SsAJ81UT0XGg=</DigestValue>
      </Reference>
      <Reference URI="/xl/worksheets/sheet2.xml?ContentType=application/vnd.openxmlformats-officedocument.spreadsheetml.worksheet+xml">
        <DigestMethod Algorithm="http://www.w3.org/2001/04/xmlenc#sha256"/>
        <DigestValue>mV3HfGEBVA0HsFBPf0EnOFuUikR9AB3NpUSe3grU7C4=</DigestValue>
      </Reference>
      <Reference URI="/xl/worksheets/sheet3.xml?ContentType=application/vnd.openxmlformats-officedocument.spreadsheetml.worksheet+xml">
        <DigestMethod Algorithm="http://www.w3.org/2001/04/xmlenc#sha256"/>
        <DigestValue>fJv0PD3M7IdAsdTUjMI+UWvz7EF7BDoSQ3MRNg7Scu4=</DigestValue>
      </Reference>
      <Reference URI="/xl/worksheets/sheet4.xml?ContentType=application/vnd.openxmlformats-officedocument.spreadsheetml.worksheet+xml">
        <DigestMethod Algorithm="http://www.w3.org/2001/04/xmlenc#sha256"/>
        <DigestValue>CxJh9584mMRTZx/eq9JkMU7//HTkD8X57AqQKSxgSCw=</DigestValue>
      </Reference>
      <Reference URI="/xl/worksheets/sheet5.xml?ContentType=application/vnd.openxmlformats-officedocument.spreadsheetml.worksheet+xml">
        <DigestMethod Algorithm="http://www.w3.org/2001/04/xmlenc#sha256"/>
        <DigestValue>rIX/ET+lMZjGwT0nqGz12XaJTcaxhIHN9jgXpa/dxak=</DigestValue>
      </Reference>
      <Reference URI="/xl/worksheets/sheet6.xml?ContentType=application/vnd.openxmlformats-officedocument.spreadsheetml.worksheet+xml">
        <DigestMethod Algorithm="http://www.w3.org/2001/04/xmlenc#sha256"/>
        <DigestValue>EfTxJOsnBfGn6rO3as3y8gPW+D++RjGLSo6ZI4O674c=</DigestValue>
      </Reference>
      <Reference URI="/xl/worksheets/sheet7.xml?ContentType=application/vnd.openxmlformats-officedocument.spreadsheetml.worksheet+xml">
        <DigestMethod Algorithm="http://www.w3.org/2001/04/xmlenc#sha256"/>
        <DigestValue>EOaT92N8sQGIVT1oJikcDDHQsgtsedFH/FmZiutJR10=</DigestValue>
      </Reference>
      <Reference URI="/xl/worksheets/sheet8.xml?ContentType=application/vnd.openxmlformats-officedocument.spreadsheetml.worksheet+xml">
        <DigestMethod Algorithm="http://www.w3.org/2001/04/xmlenc#sha256"/>
        <DigestValue>PjIlBK5xUlBM0HttxVA98MyeEObhOU2yakYPvI5bu50=</DigestValue>
      </Reference>
      <Reference URI="/xl/worksheets/sheet9.xml?ContentType=application/vnd.openxmlformats-officedocument.spreadsheetml.worksheet+xml">
        <DigestMethod Algorithm="http://www.w3.org/2001/04/xmlenc#sha256"/>
        <DigestValue>fLVc8DhRN10HDmWqf/4t3qlWZJdhEvDuVNTPv7Q8aR8=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2020-07-29T09:21:21Z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pillar 3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2020-07-29T09:21:21Z</xd:SigningTime>
          <xd:SigningCertificate>
            <xd:Cert>
              <xd:CertDigest>
                <DigestMethod Algorithm="http://www.w3.org/2001/04/xmlenc#sha256"/>
                <DigestValue>NL6GuOtTVVo8jmyMP7Cf9Xf9f0ANN3GbELxl4sWaqZ4=</DigestValue>
              </xd:CertDigest>
              <xd:IssuerSerial>
                <X509IssuerName>CN=NBG Class 2 INT Sub CA, DC=nbg, DC=ge</X509IssuerName>
                <X509SerialNumber>363372186366534079286494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pillar 3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12. CRM</vt:lpstr>
      <vt:lpstr>11. CRWA 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2020-07-29T08:30:59Z</dcterms:modified>
</cp:coreProperties>
</file>