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41" i="69" l="1"/>
  <c r="C28" i="69"/>
  <c r="C17" i="69"/>
  <c r="F24" i="93" l="1"/>
  <c r="F25" i="93" s="1"/>
  <c r="F23" i="93"/>
  <c r="K24" i="93"/>
  <c r="J24" i="93"/>
  <c r="I24" i="93"/>
  <c r="H24" i="93"/>
  <c r="G24" i="93"/>
  <c r="K23" i="93"/>
  <c r="J23" i="93"/>
  <c r="I23" i="93"/>
  <c r="H23" i="93"/>
  <c r="G23" i="93"/>
  <c r="G25" i="93" l="1"/>
  <c r="H25" i="93"/>
  <c r="I25" i="93"/>
  <c r="J25" i="93"/>
  <c r="K25" i="93"/>
  <c r="K7" i="92"/>
  <c r="G22" i="91" l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2" i="90"/>
  <c r="C51" i="69"/>
  <c r="C47" i="89"/>
  <c r="C43" i="89"/>
  <c r="C52" i="89" s="1"/>
  <c r="C35" i="89"/>
  <c r="C31" i="89"/>
  <c r="C30" i="89" s="1"/>
  <c r="C12" i="89"/>
  <c r="C6" i="89"/>
  <c r="C41" i="89" l="1"/>
  <c r="C38" i="95"/>
  <c r="V21" i="64"/>
  <c r="H22" i="91"/>
  <c r="C28" i="89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 s="1"/>
  <c r="M14" i="92"/>
  <c r="L14" i="92"/>
  <c r="K14" i="92"/>
  <c r="K21" i="92" s="1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J7" i="92"/>
  <c r="J21" i="92" s="1"/>
  <c r="I7" i="92"/>
  <c r="H7" i="92"/>
  <c r="G7" i="92"/>
  <c r="F7" i="92"/>
  <c r="C7" i="92"/>
  <c r="F21" i="92" l="1"/>
  <c r="H21" i="92"/>
  <c r="N14" i="92"/>
  <c r="M21" i="92"/>
  <c r="G21" i="92"/>
  <c r="N7" i="92"/>
  <c r="N21" i="92" s="1"/>
  <c r="I21" i="92"/>
  <c r="E7" i="92"/>
  <c r="E21" i="92" s="1"/>
  <c r="C21" i="92"/>
  <c r="C21" i="88"/>
  <c r="D21" i="88" l="1"/>
  <c r="E21" i="88"/>
  <c r="C5" i="73" s="1"/>
  <c r="C8" i="73" l="1"/>
  <c r="C13" i="73" s="1"/>
</calcChain>
</file>

<file path=xl/sharedStrings.xml><?xml version="1.0" encoding="utf-8"?>
<sst xmlns="http://schemas.openxmlformats.org/spreadsheetml/2006/main" count="768" uniqueCount="524">
  <si>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</si>
  <si>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</si>
  <si>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</si>
  <si>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</si>
  <si>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</si>
  <si>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</si>
  <si>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</si>
  <si>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</si>
  <si>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</si>
  <si>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</si>
  <si>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</si>
  <si>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</si>
  <si>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</si>
  <si>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</si>
  <si>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</si>
  <si>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</si>
  <si>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</si>
  <si>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</si>
  <si>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</si>
  <si>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</si>
  <si>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</si>
  <si>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</si>
  <si>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</si>
  <si>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</si>
  <si>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</si>
  <si>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</si>
  <si>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</si>
  <si>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</si>
  <si>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</si>
  <si>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</si>
  <si>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</si>
  <si>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</si>
  <si>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</si>
  <si>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</si>
  <si>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</si>
  <si>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</si>
  <si>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</si>
  <si>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</si>
  <si>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</si>
  <si>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</si>
  <si>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</si>
  <si>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</si>
  <si>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</si>
  <si>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</si>
  <si>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</si>
  <si>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</si>
  <si>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</si>
  <si>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</si>
  <si>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</si>
  <si>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</si>
  <si>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</si>
  <si>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</si>
  <si>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</si>
  <si>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</si>
  <si>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</si>
  <si>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</si>
  <si>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</si>
  <si>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</si>
  <si>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</si>
  <si>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</si>
  <si>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</si>
  <si>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</si>
  <si>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</si>
  <si>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</si>
  <si>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</si>
  <si>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</si>
  <si>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</si>
  <si>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</si>
  <si>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</si>
  <si>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</si>
  <si>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</si>
  <si>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</si>
  <si>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</si>
  <si>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</si>
  <si>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</si>
  <si>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</si>
  <si>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</si>
  <si>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</si>
  <si>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</si>
  <si>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</si>
  <si>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</si>
  <si>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</si>
  <si>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</si>
  <si>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</si>
  <si>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</si>
  <si>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</si>
  <si>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</si>
  <si>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</si>
  <si>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</si>
  <si>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</si>
  <si>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</si>
  <si>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</si>
  <si>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</si>
  <si>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</si>
  <si>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</si>
  <si>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</si>
  <si>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</si>
  <si>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</si>
  <si>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</si>
  <si>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</si>
  <si>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</si>
  <si>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</si>
  <si>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</si>
  <si>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</si>
  <si>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</si>
  <si>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</si>
  <si>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</si>
  <si>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</si>
  <si>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</si>
  <si>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</si>
  <si>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</si>
  <si>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</si>
  <si>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</si>
  <si>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</si>
  <si>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</si>
  <si>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</si>
  <si>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</si>
  <si>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</si>
  <si>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</si>
  <si>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</si>
  <si>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</si>
  <si>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</si>
  <si>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</si>
  <si>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</si>
  <si>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</si>
  <si>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</si>
  <si>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</si>
  <si>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</si>
  <si>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</si>
  <si>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</si>
  <si>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</si>
  <si>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</si>
  <si>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</si>
  <si>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</si>
  <si>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</si>
  <si>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</si>
  <si>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</si>
  <si>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</si>
  <si>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</si>
  <si>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</si>
  <si>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</si>
  <si>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</si>
  <si>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</si>
  <si>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</si>
  <si>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</si>
  <si>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</si>
  <si>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</si>
  <si>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</si>
  <si>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</si>
  <si>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</si>
  <si>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</si>
  <si>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</si>
  <si>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</si>
  <si>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</si>
  <si>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</si>
  <si>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</si>
  <si>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</si>
  <si>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</si>
  <si>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</si>
  <si>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</si>
  <si>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</si>
  <si>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</si>
  <si>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</si>
  <si>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</si>
  <si>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</si>
  <si>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</si>
  <si>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</si>
  <si>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</si>
  <si>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</si>
  <si>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</si>
  <si>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</si>
  <si>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</si>
  <si>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</si>
  <si>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</si>
  <si>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</si>
  <si>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</si>
  <si>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</si>
  <si>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</si>
  <si>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</si>
  <si>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</si>
  <si>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</si>
  <si>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</si>
  <si>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</si>
  <si>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</si>
  <si>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</si>
  <si>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</si>
  <si>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</si>
  <si>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</si>
  <si>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</si>
  <si>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</si>
  <si>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</si>
  <si>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</si>
  <si>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</si>
  <si>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</si>
  <si>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</si>
  <si>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</si>
  <si>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</si>
  <si>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</si>
  <si>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</si>
  <si>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</si>
  <si>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</si>
  <si>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</si>
  <si>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</si>
  <si>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</si>
  <si>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</si>
  <si>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</si>
  <si>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</si>
  <si>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</si>
  <si>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</si>
  <si>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</si>
  <si>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</si>
  <si>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</si>
  <si>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</si>
  <si>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</si>
  <si>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</si>
  <si>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</si>
  <si>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</si>
  <si>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</si>
  <si>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</si>
  <si>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</si>
  <si>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</si>
  <si>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</si>
  <si>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</si>
  <si>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</si>
  <si>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</si>
  <si>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</si>
  <si>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</si>
  <si>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</si>
  <si>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</si>
  <si>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</si>
  <si>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</si>
  <si>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</si>
  <si>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</si>
  <si>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</si>
  <si>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</si>
  <si>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</si>
  <si>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</si>
  <si>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</si>
  <si>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</si>
  <si>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</si>
  <si>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</si>
  <si>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</si>
  <si>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</si>
  <si>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</si>
  <si>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</si>
  <si>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</si>
  <si>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</si>
  <si>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</si>
  <si>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</si>
  <si>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</si>
  <si>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</si>
  <si>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</si>
  <si>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</si>
  <si>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</si>
  <si>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</si>
  <si>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</si>
  <si>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</si>
  <si>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</si>
  <si>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</si>
  <si>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</si>
  <si>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</si>
  <si>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</si>
  <si>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</si>
  <si>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</si>
  <si>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</si>
  <si>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</si>
  <si>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</si>
  <si>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</si>
  <si>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</si>
  <si>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</si>
  <si>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</si>
  <si>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</si>
  <si>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</si>
  <si>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</si>
  <si>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</si>
  <si>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</si>
  <si>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</si>
  <si>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</si>
  <si>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</si>
  <si>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</si>
  <si>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</si>
  <si>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</si>
  <si>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</si>
  <si>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</si>
  <si>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</si>
  <si>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</si>
  <si>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</si>
  <si>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</si>
  <si>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</si>
  <si>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</si>
  <si>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</si>
  <si>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</si>
  <si>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</si>
  <si>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</si>
  <si>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</si>
  <si>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</si>
  <si>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</si>
  <si>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</si>
  <si>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</si>
  <si>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</si>
  <si>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</si>
  <si>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</si>
  <si>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</si>
  <si>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</si>
  <si>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</si>
  <si>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</si>
  <si>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</si>
  <si>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</si>
  <si>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</si>
  <si>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</si>
  <si>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</si>
  <si>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</si>
  <si>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</si>
  <si>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</si>
  <si>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</si>
  <si>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</si>
  <si>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</si>
  <si>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</si>
  <si>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</si>
  <si>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</si>
  <si>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</si>
  <si>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</si>
  <si>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</si>
  <si>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</si>
  <si>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</si>
  <si>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</si>
  <si>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</si>
  <si>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</si>
  <si>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</si>
  <si>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</si>
  <si>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</si>
  <si>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</si>
  <si>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</si>
  <si>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</si>
  <si>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</si>
  <si>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</si>
  <si>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</si>
  <si>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</si>
  <si>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</si>
  <si>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</si>
  <si>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</si>
  <si>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</si>
  <si>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</si>
  <si>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</si>
  <si>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</si>
  <si>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</si>
  <si>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</si>
  <si>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</si>
  <si>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</si>
  <si>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</si>
  <si>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</si>
  <si>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</si>
  <si>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</si>
  <si>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</si>
  <si>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</si>
  <si>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</si>
  <si>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</si>
  <si>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</si>
  <si>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</si>
  <si>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</si>
  <si>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</si>
  <si>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</si>
  <si>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</si>
  <si>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</si>
  <si>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</si>
  <si>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</si>
  <si>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</si>
  <si>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</si>
  <si>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</si>
  <si>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</si>
  <si>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</si>
  <si>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</si>
  <si>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</si>
  <si>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</si>
  <si>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</si>
  <si>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</si>
  <si>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</si>
  <si>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</si>
  <si>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</si>
  <si>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</si>
  <si>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</si>
  <si>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</si>
  <si>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</si>
  <si>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</si>
  <si>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</si>
  <si>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</si>
  <si>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</si>
  <si>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</si>
  <si>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</si>
  <si>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</si>
  <si>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</si>
  <si>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</si>
  <si>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</si>
  <si>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</si>
  <si>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</si>
  <si>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</si>
  <si>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</si>
  <si>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</si>
  <si>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</si>
  <si>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</si>
  <si>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</si>
  <si>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</si>
  <si>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</si>
  <si>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</si>
  <si>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</si>
  <si>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</si>
  <si>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</si>
  <si>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</si>
  <si>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</si>
  <si>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</si>
  <si>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</si>
  <si>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</si>
  <si>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</si>
  <si>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</si>
  <si>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</si>
  <si>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</si>
  <si>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</si>
  <si>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</si>
  <si>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</si>
  <si>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</si>
  <si>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</si>
  <si>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</si>
  <si>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</si>
  <si>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</si>
  <si>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</si>
  <si>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</si>
  <si>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</si>
  <si>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</si>
  <si>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</si>
  <si>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</si>
  <si>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</si>
  <si>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</si>
  <si>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</si>
  <si>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</si>
  <si>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</si>
  <si>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</si>
  <si>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</si>
  <si>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</si>
  <si>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</si>
  <si>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</si>
  <si>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</si>
  <si>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</si>
  <si>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</si>
  <si>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</si>
  <si>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</si>
  <si>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</si>
  <si>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</si>
  <si>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</si>
  <si>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</si>
  <si>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</si>
  <si>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</si>
  <si>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</si>
  <si>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</si>
  <si>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</si>
  <si>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</si>
  <si>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</si>
  <si>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</si>
  <si>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</si>
  <si>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</si>
  <si>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</si>
  <si>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</si>
  <si>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</si>
  <si>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</si>
  <si>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</si>
  <si>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</si>
  <si>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</si>
  <si>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</si>
  <si>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</si>
  <si>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</si>
  <si>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</si>
  <si>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</si>
  <si>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</si>
  <si>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</si>
  <si>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</si>
  <si>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</si>
  <si>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</si>
  <si>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</si>
  <si>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</si>
  <si>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</si>
  <si>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</si>
  <si>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</si>
  <si>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</si>
  <si>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</si>
  <si>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</si>
  <si>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</si>
  <si>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</si>
  <si>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</si>
  <si>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</si>
  <si>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</si>
  <si>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</si>
  <si>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</si>
  <si>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"VTB Bank (Georgia)"</t>
  </si>
  <si>
    <t>OLEG SMIRNOV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</si>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</sst>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_(#,##0_);_(\(#,##0\);_(\ \-\ _);_(@_)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  <numFmt numFmtId="197" formatCode="0.0000%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9" fillId="37" borderId="0"/>
    <xf numFmtId="172" fontId="9" fillId="37" borderId="0"/>
    <xf numFmtId="171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0" fontId="15" fillId="39" borderId="0" applyNumberFormat="0" applyBorder="0" applyAlignment="0" applyProtection="0"/>
    <xf numFmtId="173" fontId="18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71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1" fontId="37" fillId="0" borderId="9">
      <alignment horizontal="left" vertical="center"/>
    </xf>
    <xf numFmtId="0" fontId="38" fillId="0" borderId="45" applyNumberFormat="0" applyFill="0" applyAlignment="0" applyProtection="0"/>
    <xf numFmtId="172" fontId="38" fillId="0" borderId="45" applyNumberFormat="0" applyFill="0" applyAlignment="0" applyProtection="0"/>
    <xf numFmtId="0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72" fontId="39" fillId="0" borderId="46" applyNumberFormat="0" applyFill="0" applyAlignment="0" applyProtection="0"/>
    <xf numFmtId="0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1" fontId="42" fillId="0" borderId="0"/>
    <xf numFmtId="0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171" fontId="43" fillId="0" borderId="0"/>
    <xf numFmtId="0" fontId="43" fillId="0" borderId="0"/>
    <xf numFmtId="171" fontId="43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1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0" fontId="52" fillId="0" borderId="48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1" fontId="9" fillId="0" borderId="49"/>
    <xf numFmtId="172" fontId="9" fillId="0" borderId="49"/>
    <xf numFmtId="171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4" fontId="2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0" fontId="60" fillId="0" borderId="0"/>
    <xf numFmtId="0" fontId="59" fillId="0" borderId="0"/>
    <xf numFmtId="182" fontId="11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182" fontId="1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8" fillId="0" borderId="0"/>
    <xf numFmtId="0" fontId="11" fillId="0" borderId="0"/>
    <xf numFmtId="0" fontId="2" fillId="0" borderId="0"/>
    <xf numFmtId="0" fontId="10" fillId="0" borderId="0"/>
    <xf numFmtId="171" fontId="8" fillId="0" borderId="0"/>
    <xf numFmtId="0" fontId="2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1" fillId="0" borderId="0"/>
    <xf numFmtId="0" fontId="11" fillId="0" borderId="0"/>
    <xf numFmtId="171" fontId="8" fillId="0" borderId="0"/>
    <xf numFmtId="0" fontId="48" fillId="0" borderId="0"/>
    <xf numFmtId="0" fontId="2" fillId="0" borderId="0"/>
    <xf numFmtId="171" fontId="8" fillId="0" borderId="0"/>
    <xf numFmtId="0" fontId="1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182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82" fontId="2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9" fillId="0" borderId="0"/>
    <xf numFmtId="0" fontId="5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5" fillId="0" borderId="0"/>
    <xf numFmtId="0" fontId="9" fillId="0" borderId="0"/>
    <xf numFmtId="182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9" fillId="0" borderId="0"/>
    <xf numFmtId="182" fontId="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1" fontId="9" fillId="0" borderId="0"/>
    <xf numFmtId="0" fontId="59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1" fontId="5" fillId="0" borderId="0"/>
    <xf numFmtId="0" fontId="59" fillId="0" borderId="0"/>
    <xf numFmtId="171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2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2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9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7" fillId="0" borderId="0"/>
    <xf numFmtId="0" fontId="2" fillId="0" borderId="0"/>
    <xf numFmtId="0" fontId="59" fillId="0" borderId="0"/>
    <xf numFmtId="171" fontId="27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2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1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2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5" borderId="3" applyFont="0">
      <alignment horizontal="right" vertical="center"/>
      <protection locked="0"/>
    </xf>
    <xf numFmtId="171" fontId="65" fillId="0" borderId="0"/>
    <xf numFmtId="0" fontId="65" fillId="0" borderId="0"/>
    <xf numFmtId="171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1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1" fontId="8" fillId="0" borderId="0"/>
    <xf numFmtId="171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70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7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6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6" fontId="84" fillId="0" borderId="33" xfId="0" applyNumberFormat="1" applyFont="1" applyBorder="1" applyAlignment="1">
      <alignment vertical="center"/>
    </xf>
    <xf numFmtId="170" fontId="84" fillId="0" borderId="66" xfId="0" applyNumberFormat="1" applyFont="1" applyBorder="1" applyAlignment="1">
      <alignment horizontal="center"/>
    </xf>
    <xf numFmtId="170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6" fontId="84" fillId="0" borderId="13" xfId="0" applyNumberFormat="1" applyFont="1" applyBorder="1" applyAlignment="1">
      <alignment vertical="center"/>
    </xf>
    <xf numFmtId="170" fontId="84" fillId="0" borderId="64" xfId="0" applyNumberFormat="1" applyFont="1" applyBorder="1" applyAlignment="1">
      <alignment horizontal="center"/>
    </xf>
    <xf numFmtId="196" fontId="87" fillId="0" borderId="13" xfId="0" applyNumberFormat="1" applyFont="1" applyBorder="1" applyAlignment="1">
      <alignment vertical="center"/>
    </xf>
    <xf numFmtId="170" fontId="87" fillId="0" borderId="64" xfId="0" applyNumberFormat="1" applyFont="1" applyBorder="1" applyAlignment="1">
      <alignment horizontal="center"/>
    </xf>
    <xf numFmtId="170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70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6" fontId="84" fillId="0" borderId="14" xfId="0" applyNumberFormat="1" applyFont="1" applyBorder="1" applyAlignment="1">
      <alignment vertical="center"/>
    </xf>
    <xf numFmtId="170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6" fontId="86" fillId="36" borderId="16" xfId="0" applyNumberFormat="1" applyFont="1" applyFill="1" applyBorder="1" applyAlignment="1">
      <alignment vertical="center"/>
    </xf>
    <xf numFmtId="170" fontId="86" fillId="36" borderId="59" xfId="0" applyNumberFormat="1" applyFont="1" applyFill="1" applyBorder="1" applyAlignment="1">
      <alignment horizontal="center"/>
    </xf>
    <xf numFmtId="170" fontId="89" fillId="0" borderId="0" xfId="0" applyNumberFormat="1" applyFont="1" applyFill="1" applyBorder="1" applyAlignment="1">
      <alignment horizontal="center"/>
    </xf>
    <xf numFmtId="196" fontId="84" fillId="0" borderId="17" xfId="0" applyNumberFormat="1" applyFont="1" applyBorder="1" applyAlignment="1">
      <alignment vertical="center"/>
    </xf>
    <xf numFmtId="170" fontId="84" fillId="0" borderId="63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6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6" fontId="86" fillId="36" borderId="61" xfId="0" applyNumberFormat="1" applyFont="1" applyFill="1" applyBorder="1" applyAlignment="1">
      <alignment vertical="center"/>
    </xf>
    <xf numFmtId="170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6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7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6" fontId="84" fillId="0" borderId="21" xfId="0" applyNumberFormat="1" applyFont="1" applyBorder="1" applyAlignment="1"/>
    <xf numFmtId="196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6" fontId="84" fillId="36" borderId="23" xfId="0" applyNumberFormat="1" applyFont="1" applyFill="1" applyBorder="1"/>
    <xf numFmtId="196" fontId="84" fillId="36" borderId="25" xfId="0" applyNumberFormat="1" applyFont="1" applyFill="1" applyBorder="1"/>
    <xf numFmtId="196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0" fontId="92" fillId="0" borderId="3" xfId="11" applyFont="1" applyFill="1" applyBorder="1" applyAlignment="1">
      <alignment horizontal="left" vertical="center" wrapText="1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196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6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6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6" fontId="84" fillId="36" borderId="22" xfId="0" applyNumberFormat="1" applyFont="1" applyFill="1" applyBorder="1" applyAlignment="1">
      <alignment horizontal="center" vertical="center" wrapText="1"/>
    </xf>
    <xf numFmtId="196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6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70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0" fontId="85" fillId="0" borderId="0" xfId="0" applyNumberFormat="1" applyFont="1" applyFill="1"/>
    <xf numFmtId="196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2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2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72" fontId="9" fillId="37" borderId="26" xfId="20" applyBorder="1"/>
    <xf numFmtId="172" fontId="9" fillId="37" borderId="94" xfId="20" applyBorder="1"/>
    <xf numFmtId="172" fontId="9" fillId="37" borderId="27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72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6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6" fontId="86" fillId="36" borderId="25" xfId="0" applyNumberFormat="1" applyFont="1" applyFill="1" applyBorder="1" applyAlignment="1">
      <alignment horizontal="center" vertical="center"/>
    </xf>
    <xf numFmtId="172" fontId="9" fillId="37" borderId="98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4" fillId="36" borderId="86" xfId="0" applyNumberFormat="1" applyFont="1" applyFill="1" applyBorder="1" applyAlignment="1">
      <alignment vertical="center" wrapText="1"/>
    </xf>
    <xf numFmtId="3" fontId="104" fillId="36" borderId="87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36" borderId="24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0" fontId="106" fillId="70" borderId="100" xfId="20964" applyFont="1" applyFill="1" applyBorder="1" applyAlignment="1">
      <alignment horizontal="left" vertical="center" wrapText="1"/>
    </xf>
    <xf numFmtId="167" fontId="106" fillId="0" borderId="101" xfId="7" applyNumberFormat="1" applyFont="1" applyFill="1" applyBorder="1" applyAlignment="1" applyProtection="1">
      <alignment horizontal="right" vertical="center"/>
      <protection locked="0"/>
    </xf>
    <xf numFmtId="0" fontId="105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top" wrapText="1"/>
    </xf>
    <xf numFmtId="167" fontId="45" fillId="77" borderId="100" xfId="7" applyNumberFormat="1" applyFont="1" applyFill="1" applyBorder="1" applyAlignment="1">
      <alignment horizontal="right" vertical="center"/>
    </xf>
    <xf numFmtId="0" fontId="107" fillId="70" borderId="99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vertical="center" wrapText="1"/>
    </xf>
    <xf numFmtId="0" fontId="106" fillId="70" borderId="100" xfId="20964" applyFont="1" applyFill="1" applyBorder="1" applyAlignment="1">
      <alignment horizontal="left" vertical="center"/>
    </xf>
    <xf numFmtId="0" fontId="107" fillId="3" borderId="99" xfId="20964" applyFont="1" applyFill="1" applyBorder="1" applyAlignment="1">
      <alignment horizontal="center" vertical="center"/>
    </xf>
    <xf numFmtId="0" fontId="106" fillId="3" borderId="100" xfId="20964" applyFont="1" applyFill="1" applyBorder="1" applyAlignment="1">
      <alignment horizontal="left" vertical="center"/>
    </xf>
    <xf numFmtId="0" fontId="107" fillId="0" borderId="99" xfId="20964" applyFont="1" applyFill="1" applyBorder="1" applyAlignment="1">
      <alignment horizontal="center" vertical="center"/>
    </xf>
    <xf numFmtId="0" fontId="106" fillId="0" borderId="100" xfId="20964" applyFont="1" applyFill="1" applyBorder="1" applyAlignment="1">
      <alignment horizontal="left" vertical="center"/>
    </xf>
    <xf numFmtId="0" fontId="108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center"/>
    </xf>
    <xf numFmtId="167" fontId="106" fillId="78" borderId="101" xfId="7" applyNumberFormat="1" applyFont="1" applyFill="1" applyBorder="1" applyAlignment="1" applyProtection="1">
      <alignment horizontal="right" vertical="center"/>
      <protection locked="0"/>
    </xf>
    <xf numFmtId="0" fontId="105" fillId="77" borderId="102" xfId="20964" applyFont="1" applyFill="1" applyBorder="1" applyAlignment="1">
      <alignment vertical="center"/>
    </xf>
    <xf numFmtId="0" fontId="105" fillId="77" borderId="103" xfId="20964" applyFont="1" applyFill="1" applyBorder="1" applyAlignment="1">
      <alignment vertical="center"/>
    </xf>
    <xf numFmtId="167" fontId="105" fillId="77" borderId="100" xfId="7" applyNumberFormat="1" applyFont="1" applyFill="1" applyBorder="1" applyAlignment="1">
      <alignment horizontal="right" vertical="center"/>
    </xf>
    <xf numFmtId="0" fontId="110" fillId="3" borderId="99" xfId="20964" applyFont="1" applyFill="1" applyBorder="1" applyAlignment="1">
      <alignment horizontal="center" vertical="center"/>
    </xf>
    <xf numFmtId="0" fontId="111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10" fillId="70" borderId="99" xfId="20964" applyFont="1" applyFill="1" applyBorder="1" applyAlignment="1">
      <alignment horizontal="center" vertical="center"/>
    </xf>
    <xf numFmtId="167" fontId="106" fillId="3" borderId="101" xfId="7" applyNumberFormat="1" applyFont="1" applyFill="1" applyBorder="1" applyAlignment="1" applyProtection="1">
      <alignment horizontal="right" vertical="center"/>
      <protection locked="0"/>
    </xf>
    <xf numFmtId="0" fontId="111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100" fillId="0" borderId="101" xfId="0" applyFont="1" applyFill="1" applyBorder="1" applyAlignment="1">
      <alignment horizontal="left" vertical="center" wrapText="1"/>
    </xf>
    <xf numFmtId="10" fontId="96" fillId="0" borderId="101" xfId="20962" applyNumberFormat="1" applyFont="1" applyFill="1" applyBorder="1" applyAlignment="1">
      <alignment horizontal="left" vertical="center" wrapText="1"/>
    </xf>
    <xf numFmtId="10" fontId="3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left" vertical="center" wrapText="1"/>
    </xf>
    <xf numFmtId="10" fontId="100" fillId="0" borderId="101" xfId="20962" applyNumberFormat="1" applyFont="1" applyFill="1" applyBorder="1" applyAlignment="1">
      <alignment horizontal="left" vertical="center" wrapText="1"/>
    </xf>
    <xf numFmtId="10" fontId="4" fillId="36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12" fillId="0" borderId="101" xfId="0" applyFont="1" applyBorder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96" fontId="96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87" xfId="0" applyNumberFormat="1" applyFont="1" applyFill="1" applyBorder="1" applyAlignment="1" applyProtection="1">
      <alignment vertical="center" wrapText="1"/>
      <protection locked="0"/>
    </xf>
    <xf numFmtId="196" fontId="96" fillId="0" borderId="10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96" fontId="94" fillId="2" borderId="101" xfId="0" applyNumberFormat="1" applyFont="1" applyFill="1" applyBorder="1" applyAlignment="1" applyProtection="1">
      <alignment vertical="center"/>
      <protection locked="0"/>
    </xf>
    <xf numFmtId="196" fontId="94" fillId="2" borderId="87" xfId="0" applyNumberFormat="1" applyFont="1" applyFill="1" applyBorder="1" applyAlignment="1" applyProtection="1">
      <alignment vertical="center"/>
      <protection locked="0"/>
    </xf>
    <xf numFmtId="196" fontId="113" fillId="2" borderId="101" xfId="0" applyNumberFormat="1" applyFont="1" applyFill="1" applyBorder="1" applyAlignment="1" applyProtection="1">
      <alignment vertical="center"/>
      <protection locked="0"/>
    </xf>
    <xf numFmtId="196" fontId="113" fillId="2" borderId="87" xfId="0" applyNumberFormat="1" applyFont="1" applyFill="1" applyBorder="1" applyAlignment="1" applyProtection="1">
      <alignment vertical="center"/>
      <protection locked="0"/>
    </xf>
    <xf numFmtId="10" fontId="113" fillId="2" borderId="24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6" fontId="94" fillId="0" borderId="101" xfId="7" applyNumberFormat="1" applyFont="1" applyFill="1" applyBorder="1" applyAlignment="1" applyProtection="1">
      <alignment horizontal="right"/>
    </xf>
    <xf numFmtId="196" fontId="94" fillId="36" borderId="101" xfId="7" applyNumberFormat="1" applyFont="1" applyFill="1" applyBorder="1" applyAlignment="1" applyProtection="1">
      <alignment horizontal="right"/>
    </xf>
    <xf numFmtId="196" fontId="94" fillId="0" borderId="100" xfId="0" applyNumberFormat="1" applyFont="1" applyFill="1" applyBorder="1" applyAlignment="1" applyProtection="1">
      <alignment horizontal="right"/>
    </xf>
    <xf numFmtId="196" fontId="94" fillId="0" borderId="101" xfId="0" applyNumberFormat="1" applyFont="1" applyFill="1" applyBorder="1" applyAlignment="1" applyProtection="1">
      <alignment horizontal="right"/>
    </xf>
    <xf numFmtId="196" fontId="94" fillId="36" borderId="87" xfId="0" applyNumberFormat="1" applyFont="1" applyFill="1" applyBorder="1" applyAlignment="1" applyProtection="1">
      <alignment horizontal="right"/>
    </xf>
    <xf numFmtId="196" fontId="94" fillId="0" borderId="101" xfId="7" applyNumberFormat="1" applyFont="1" applyFill="1" applyBorder="1" applyAlignment="1" applyProtection="1">
      <alignment horizontal="right"/>
      <protection locked="0"/>
    </xf>
    <xf numFmtId="196" fontId="94" fillId="0" borderId="100" xfId="0" applyNumberFormat="1" applyFont="1" applyFill="1" applyBorder="1" applyAlignment="1" applyProtection="1">
      <alignment horizontal="right"/>
      <protection locked="0"/>
    </xf>
    <xf numFmtId="196" fontId="94" fillId="0" borderId="101" xfId="0" applyNumberFormat="1" applyFont="1" applyFill="1" applyBorder="1" applyAlignment="1" applyProtection="1">
      <alignment horizontal="right"/>
      <protection locked="0"/>
    </xf>
    <xf numFmtId="196" fontId="94" fillId="0" borderId="87" xfId="0" applyNumberFormat="1" applyFont="1" applyFill="1" applyBorder="1" applyAlignment="1" applyProtection="1">
      <alignment horizontal="right"/>
    </xf>
    <xf numFmtId="196" fontId="94" fillId="36" borderId="24" xfId="7" applyNumberFormat="1" applyFont="1" applyFill="1" applyBorder="1" applyAlignment="1" applyProtection="1">
      <alignment horizontal="right"/>
    </xf>
    <xf numFmtId="196" fontId="94" fillId="36" borderId="25" xfId="0" applyNumberFormat="1" applyFont="1" applyFill="1" applyBorder="1" applyAlignment="1" applyProtection="1">
      <alignment horizontal="right"/>
    </xf>
    <xf numFmtId="196" fontId="114" fillId="0" borderId="101" xfId="0" applyNumberFormat="1" applyFont="1" applyFill="1" applyBorder="1" applyAlignment="1" applyProtection="1">
      <alignment horizontal="right"/>
      <protection locked="0"/>
    </xf>
    <xf numFmtId="196" fontId="94" fillId="36" borderId="87" xfId="7" applyNumberFormat="1" applyFont="1" applyFill="1" applyBorder="1" applyAlignment="1" applyProtection="1">
      <alignment horizontal="right"/>
    </xf>
    <xf numFmtId="196" fontId="114" fillId="36" borderId="101" xfId="0" applyNumberFormat="1" applyFont="1" applyFill="1" applyBorder="1" applyAlignment="1">
      <alignment horizontal="right"/>
    </xf>
    <xf numFmtId="196" fontId="94" fillId="0" borderId="87" xfId="7" applyNumberFormat="1" applyFont="1" applyFill="1" applyBorder="1" applyAlignment="1" applyProtection="1">
      <alignment horizontal="right"/>
    </xf>
    <xf numFmtId="196" fontId="115" fillId="0" borderId="101" xfId="0" applyNumberFormat="1" applyFont="1" applyFill="1" applyBorder="1" applyAlignment="1">
      <alignment horizontal="center"/>
    </xf>
    <xf numFmtId="196" fontId="115" fillId="0" borderId="87" xfId="0" applyNumberFormat="1" applyFont="1" applyFill="1" applyBorder="1" applyAlignment="1">
      <alignment horizontal="center"/>
    </xf>
    <xf numFmtId="196" fontId="114" fillId="36" borderId="101" xfId="0" applyNumberFormat="1" applyFont="1" applyFill="1" applyBorder="1" applyAlignment="1" applyProtection="1">
      <alignment horizontal="right"/>
    </xf>
    <xf numFmtId="196" fontId="114" fillId="0" borderId="87" xfId="0" applyNumberFormat="1" applyFont="1" applyFill="1" applyBorder="1" applyAlignment="1" applyProtection="1">
      <alignment horizontal="right"/>
      <protection locked="0"/>
    </xf>
    <xf numFmtId="196" fontId="114" fillId="0" borderId="101" xfId="0" applyNumberFormat="1" applyFont="1" applyFill="1" applyBorder="1" applyAlignment="1" applyProtection="1">
      <alignment horizontal="right" indent="1"/>
      <protection locked="0"/>
    </xf>
    <xf numFmtId="196" fontId="94" fillId="36" borderId="101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protection locked="0"/>
    </xf>
    <xf numFmtId="196" fontId="94" fillId="36" borderId="87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alignment horizontal="right" vertical="center"/>
      <protection locked="0"/>
    </xf>
    <xf numFmtId="196" fontId="114" fillId="36" borderId="24" xfId="0" applyNumberFormat="1" applyFont="1" applyFill="1" applyBorder="1" applyAlignment="1">
      <alignment horizontal="right"/>
    </xf>
    <xf numFmtId="196" fontId="94" fillId="36" borderId="25" xfId="7" applyNumberFormat="1" applyFont="1" applyFill="1" applyBorder="1" applyAlignment="1" applyProtection="1">
      <alignment horizontal="right"/>
    </xf>
    <xf numFmtId="196" fontId="94" fillId="36" borderId="101" xfId="0" applyNumberFormat="1" applyFont="1" applyFill="1" applyBorder="1" applyAlignment="1" applyProtection="1">
      <alignment horizontal="right"/>
    </xf>
    <xf numFmtId="196" fontId="94" fillId="0" borderId="24" xfId="0" applyNumberFormat="1" applyFont="1" applyFill="1" applyBorder="1" applyAlignment="1" applyProtection="1">
      <alignment horizontal="right"/>
    </xf>
    <xf numFmtId="196" fontId="94" fillId="36" borderId="24" xfId="0" applyNumberFormat="1" applyFont="1" applyFill="1" applyBorder="1" applyAlignment="1" applyProtection="1">
      <alignment horizontal="right"/>
    </xf>
    <xf numFmtId="3" fontId="104" fillId="0" borderId="101" xfId="0" applyNumberFormat="1" applyFont="1" applyBorder="1" applyAlignment="1">
      <alignment vertical="center" wrapText="1"/>
    </xf>
    <xf numFmtId="3" fontId="104" fillId="0" borderId="101" xfId="0" applyNumberFormat="1" applyFont="1" applyFill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0" fontId="2" fillId="0" borderId="102" xfId="0" applyFont="1" applyBorder="1" applyAlignment="1">
      <alignment wrapText="1"/>
    </xf>
    <xf numFmtId="0" fontId="84" fillId="0" borderId="90" xfId="0" applyFont="1" applyBorder="1" applyAlignment="1"/>
    <xf numFmtId="0" fontId="2" fillId="0" borderId="90" xfId="0" applyFont="1" applyBorder="1" applyAlignment="1"/>
    <xf numFmtId="0" fontId="2" fillId="0" borderId="90" xfId="0" applyFont="1" applyBorder="1" applyAlignment="1">
      <alignment wrapText="1"/>
    </xf>
    <xf numFmtId="10" fontId="84" fillId="0" borderId="90" xfId="20962" applyNumberFormat="1" applyFont="1" applyBorder="1" applyAlignment="1"/>
    <xf numFmtId="196" fontId="84" fillId="0" borderId="101" xfId="0" applyNumberFormat="1" applyFont="1" applyFill="1" applyBorder="1" applyAlignment="1">
      <alignment horizontal="center" vertical="center"/>
    </xf>
    <xf numFmtId="196" fontId="87" fillId="0" borderId="101" xfId="0" applyNumberFormat="1" applyFont="1" applyFill="1" applyBorder="1" applyAlignment="1">
      <alignment horizontal="center" vertical="center"/>
    </xf>
    <xf numFmtId="196" fontId="84" fillId="0" borderId="87" xfId="0" applyNumberFormat="1" applyFont="1" applyBorder="1" applyAlignment="1"/>
    <xf numFmtId="196" fontId="84" fillId="0" borderId="87" xfId="0" applyNumberFormat="1" applyFont="1" applyBorder="1" applyAlignment="1">
      <alignment wrapText="1"/>
    </xf>
    <xf numFmtId="196" fontId="2" fillId="36" borderId="87" xfId="2" applyNumberFormat="1" applyFont="1" applyFill="1" applyBorder="1" applyAlignment="1" applyProtection="1">
      <alignment vertical="top"/>
    </xf>
    <xf numFmtId="196" fontId="2" fillId="3" borderId="87" xfId="2" applyNumberFormat="1" applyFont="1" applyFill="1" applyBorder="1" applyAlignment="1" applyProtection="1">
      <alignment vertical="top"/>
      <protection locked="0"/>
    </xf>
    <xf numFmtId="196" fontId="2" fillId="36" borderId="87" xfId="2" applyNumberFormat="1" applyFont="1" applyFill="1" applyBorder="1" applyAlignment="1" applyProtection="1">
      <alignment vertical="top" wrapText="1"/>
    </xf>
    <xf numFmtId="196" fontId="2" fillId="3" borderId="87" xfId="2" applyNumberFormat="1" applyFont="1" applyFill="1" applyBorder="1" applyAlignment="1" applyProtection="1">
      <alignment vertical="top" wrapText="1"/>
      <protection locked="0"/>
    </xf>
    <xf numFmtId="196" fontId="2" fillId="36" borderId="87" xfId="2" applyNumberFormat="1" applyFont="1" applyFill="1" applyBorder="1" applyAlignment="1" applyProtection="1">
      <alignment vertical="top" wrapText="1"/>
      <protection locked="0"/>
    </xf>
    <xf numFmtId="167" fontId="3" fillId="0" borderId="87" xfId="7" applyNumberFormat="1" applyFont="1" applyFill="1" applyBorder="1" applyAlignment="1">
      <alignment horizontal="right" vertical="center" wrapText="1"/>
    </xf>
    <xf numFmtId="167" fontId="4" fillId="36" borderId="87" xfId="7" applyNumberFormat="1" applyFont="1" applyFill="1" applyBorder="1" applyAlignment="1">
      <alignment horizontal="left" vertical="center" wrapText="1"/>
    </xf>
    <xf numFmtId="167" fontId="4" fillId="36" borderId="87" xfId="7" applyNumberFormat="1" applyFont="1" applyFill="1" applyBorder="1" applyAlignment="1">
      <alignment horizontal="center" vertical="center" wrapText="1"/>
    </xf>
    <xf numFmtId="167" fontId="3" fillId="0" borderId="25" xfId="7" applyNumberFormat="1" applyFont="1" applyFill="1" applyBorder="1" applyAlignment="1">
      <alignment horizontal="right" vertical="center" wrapText="1"/>
    </xf>
    <xf numFmtId="196" fontId="86" fillId="36" borderId="13" xfId="0" applyNumberFormat="1" applyFont="1" applyFill="1" applyBorder="1" applyAlignment="1">
      <alignment vertical="center"/>
    </xf>
    <xf numFmtId="196" fontId="84" fillId="0" borderId="104" xfId="0" applyNumberFormat="1" applyFont="1" applyBorder="1" applyAlignment="1">
      <alignment vertical="center"/>
    </xf>
    <xf numFmtId="196" fontId="87" fillId="0" borderId="104" xfId="0" applyNumberFormat="1" applyFont="1" applyBorder="1" applyAlignment="1">
      <alignment vertical="center"/>
    </xf>
    <xf numFmtId="0" fontId="84" fillId="0" borderId="105" xfId="0" applyFont="1" applyBorder="1" applyAlignment="1">
      <alignment wrapText="1"/>
    </xf>
    <xf numFmtId="196" fontId="116" fillId="0" borderId="13" xfId="0" applyNumberFormat="1" applyFont="1" applyBorder="1" applyAlignment="1">
      <alignment horizontal="right" vertical="center"/>
    </xf>
    <xf numFmtId="0" fontId="84" fillId="0" borderId="92" xfId="0" applyFont="1" applyBorder="1" applyAlignment="1">
      <alignment horizontal="center"/>
    </xf>
    <xf numFmtId="196" fontId="84" fillId="0" borderId="101" xfId="0" applyNumberFormat="1" applyFont="1" applyBorder="1" applyAlignment="1"/>
    <xf numFmtId="170" fontId="84" fillId="0" borderId="101" xfId="0" applyNumberFormat="1" applyFont="1" applyBorder="1" applyAlignment="1"/>
    <xf numFmtId="196" fontId="84" fillId="0" borderId="90" xfId="0" applyNumberFormat="1" applyFont="1" applyBorder="1" applyAlignment="1"/>
    <xf numFmtId="196" fontId="3" fillId="0" borderId="101" xfId="0" applyNumberFormat="1" applyFont="1" applyBorder="1"/>
    <xf numFmtId="196" fontId="3" fillId="0" borderId="101" xfId="0" applyNumberFormat="1" applyFont="1" applyFill="1" applyBorder="1"/>
    <xf numFmtId="196" fontId="3" fillId="0" borderId="102" xfId="0" applyNumberFormat="1" applyFont="1" applyBorder="1"/>
    <xf numFmtId="196" fontId="3" fillId="0" borderId="102" xfId="0" applyNumberFormat="1" applyFont="1" applyFill="1" applyBorder="1"/>
    <xf numFmtId="9" fontId="3" fillId="0" borderId="87" xfId="20962" applyFont="1" applyBorder="1"/>
    <xf numFmtId="167" fontId="3" fillId="0" borderId="101" xfId="0" applyNumberFormat="1" applyFont="1" applyFill="1" applyBorder="1" applyAlignment="1">
      <alignment vertical="center"/>
    </xf>
    <xf numFmtId="167" fontId="3" fillId="0" borderId="102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3" borderId="103" xfId="0" applyNumberFormat="1" applyFont="1" applyFill="1" applyBorder="1" applyAlignment="1">
      <alignment vertical="center"/>
    </xf>
    <xf numFmtId="0" fontId="3" fillId="3" borderId="103" xfId="0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0" fontId="3" fillId="3" borderId="97" xfId="20962" applyNumberFormat="1" applyFont="1" applyFill="1" applyBorder="1" applyAlignment="1">
      <alignment vertical="center"/>
    </xf>
    <xf numFmtId="10" fontId="3" fillId="3" borderId="96" xfId="20962" applyNumberFormat="1" applyFont="1" applyFill="1" applyBorder="1" applyAlignment="1">
      <alignment vertical="center"/>
    </xf>
    <xf numFmtId="167" fontId="3" fillId="0" borderId="91" xfId="0" applyNumberFormat="1" applyFont="1" applyFill="1" applyBorder="1" applyAlignment="1">
      <alignment vertical="center"/>
    </xf>
    <xf numFmtId="167" fontId="3" fillId="0" borderId="69" xfId="0" applyNumberFormat="1" applyFont="1" applyFill="1" applyBorder="1" applyAlignment="1">
      <alignment vertical="center"/>
    </xf>
    <xf numFmtId="197" fontId="106" fillId="0" borderId="101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7" fontId="9" fillId="37" borderId="0" xfId="20" applyNumberFormat="1" applyBorder="1"/>
    <xf numFmtId="167" fontId="3" fillId="3" borderId="89" xfId="0" applyNumberFormat="1" applyFont="1" applyFill="1" applyBorder="1" applyAlignment="1">
      <alignment vertical="center"/>
    </xf>
    <xf numFmtId="196" fontId="94" fillId="36" borderId="101" xfId="5" applyNumberFormat="1" applyFont="1" applyFill="1" applyBorder="1" applyProtection="1">
      <protection locked="0"/>
    </xf>
    <xf numFmtId="0" fontId="94" fillId="3" borderId="101" xfId="5" applyFont="1" applyFill="1" applyBorder="1" applyProtection="1">
      <protection locked="0"/>
    </xf>
    <xf numFmtId="196" fontId="94" fillId="36" borderId="101" xfId="1" applyNumberFormat="1" applyFont="1" applyFill="1" applyBorder="1" applyProtection="1">
      <protection locked="0"/>
    </xf>
    <xf numFmtId="3" fontId="94" fillId="36" borderId="87" xfId="5" applyNumberFormat="1" applyFont="1" applyFill="1" applyBorder="1" applyProtection="1">
      <protection locked="0"/>
    </xf>
    <xf numFmtId="196" fontId="94" fillId="3" borderId="101" xfId="5" applyNumberFormat="1" applyFont="1" applyFill="1" applyBorder="1" applyProtection="1">
      <protection locked="0"/>
    </xf>
    <xf numFmtId="168" fontId="94" fillId="3" borderId="101" xfId="8" applyNumberFormat="1" applyFont="1" applyFill="1" applyBorder="1" applyAlignment="1" applyProtection="1">
      <alignment horizontal="right" wrapText="1"/>
      <protection locked="0"/>
    </xf>
    <xf numFmtId="168" fontId="94" fillId="4" borderId="101" xfId="8" applyNumberFormat="1" applyFont="1" applyFill="1" applyBorder="1" applyAlignment="1" applyProtection="1">
      <alignment horizontal="right" wrapText="1"/>
      <protection locked="0"/>
    </xf>
    <xf numFmtId="196" fontId="94" fillId="0" borderId="101" xfId="1" applyNumberFormat="1" applyFont="1" applyFill="1" applyBorder="1" applyProtection="1">
      <protection locked="0"/>
    </xf>
    <xf numFmtId="196" fontId="117" fillId="36" borderId="24" xfId="16" applyNumberFormat="1" applyFont="1" applyFill="1" applyBorder="1" applyAlignment="1" applyProtection="1">
      <protection locked="0"/>
    </xf>
    <xf numFmtId="3" fontId="117" fillId="36" borderId="24" xfId="16" applyNumberFormat="1" applyFont="1" applyFill="1" applyBorder="1" applyAlignment="1" applyProtection="1">
      <protection locked="0"/>
    </xf>
    <xf numFmtId="196" fontId="117" fillId="36" borderId="24" xfId="1" applyNumberFormat="1" applyFont="1" applyFill="1" applyBorder="1" applyAlignment="1" applyProtection="1">
      <protection locked="0"/>
    </xf>
    <xf numFmtId="196" fontId="94" fillId="3" borderId="24" xfId="5" applyNumberFormat="1" applyFont="1" applyFill="1" applyBorder="1" applyProtection="1">
      <protection locked="0"/>
    </xf>
    <xf numFmtId="167" fontId="117" fillId="36" borderId="25" xfId="1" applyNumberFormat="1" applyFont="1" applyFill="1" applyBorder="1" applyAlignment="1" applyProtection="1">
      <protection locked="0"/>
    </xf>
    <xf numFmtId="167" fontId="3" fillId="0" borderId="0" xfId="0" applyNumberFormat="1" applyFont="1"/>
    <xf numFmtId="167" fontId="3" fillId="3" borderId="102" xfId="7" applyNumberFormat="1" applyFont="1" applyFill="1" applyBorder="1" applyAlignment="1">
      <alignment vertical="center"/>
    </xf>
    <xf numFmtId="167" fontId="3" fillId="3" borderId="101" xfId="7" applyNumberFormat="1" applyFont="1" applyFill="1" applyBorder="1" applyAlignment="1">
      <alignment vertical="center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0" fontId="84" fillId="0" borderId="87" xfId="0" applyFont="1" applyBorder="1" applyAlignment="1"/>
    <xf numFmtId="0" fontId="45" fillId="0" borderId="10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7" fontId="45" fillId="3" borderId="75" xfId="1" applyNumberFormat="1" applyFont="1" applyFill="1" applyBorder="1" applyAlignment="1" applyProtection="1">
      <alignment horizontal="center"/>
      <protection locked="0"/>
    </xf>
    <xf numFmtId="167" fontId="45" fillId="3" borderId="29" xfId="1" applyNumberFormat="1" applyFont="1" applyFill="1" applyBorder="1" applyAlignment="1" applyProtection="1">
      <alignment horizontal="center"/>
      <protection locked="0"/>
    </xf>
    <xf numFmtId="167" fontId="45" fillId="3" borderId="30" xfId="1" applyNumberFormat="1" applyFont="1" applyFill="1" applyBorder="1" applyAlignment="1" applyProtection="1">
      <alignment horizontal="center"/>
      <protection locked="0"/>
    </xf>
    <xf numFmtId="167" fontId="45" fillId="0" borderId="18" xfId="1" applyNumberFormat="1" applyFont="1" applyFill="1" applyBorder="1" applyAlignment="1" applyProtection="1">
      <alignment horizontal="center"/>
      <protection locked="0"/>
    </xf>
    <xf numFmtId="167" fontId="45" fillId="0" borderId="19" xfId="1" applyNumberFormat="1" applyFont="1" applyFill="1" applyBorder="1" applyAlignment="1" applyProtection="1">
      <alignment horizontal="center"/>
      <protection locked="0"/>
    </xf>
    <xf numFmtId="167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7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7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70" zoomScaleNormal="70" workbookViewId="0">
      <selection activeCell="D3" sqref="D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1.5703125" style="5" bestFit="1" customWidth="1"/>
    <col min="5" max="5" width="15.5703125" style="5" customWidth="1"/>
    <col min="6" max="6" width="9.140625" style="5"/>
    <col min="7" max="7" width="25" style="5" customWidth="1"/>
    <col min="8" max="16384" width="9.140625" style="5"/>
  </cols>
  <sheetData>
    <row r="1" spans="1:4" ht="15">
      <c r="A1" s="168"/>
      <c r="B1" s="201" t="s">
        <v>355</v>
      </c>
      <c r="C1" s="168"/>
    </row>
    <row r="2" spans="1:4" ht="15">
      <c r="A2" s="202">
        <v>1</v>
      </c>
      <c r="B2" s="347" t="s">
        <v>356</v>
      </c>
      <c r="C2" s="409" t="s">
        <v>491</v>
      </c>
      <c r="D2" s="410">
        <v>43738</v>
      </c>
    </row>
    <row r="3" spans="1:4" ht="15">
      <c r="A3" s="202">
        <v>2</v>
      </c>
      <c r="B3" s="348" t="s">
        <v>352</v>
      </c>
      <c r="C3" s="409" t="s">
        <v>492</v>
      </c>
      <c r="D3" s="411"/>
    </row>
    <row r="4" spans="1:4" ht="15">
      <c r="A4" s="202">
        <v>3</v>
      </c>
      <c r="B4" s="349" t="s">
        <v>357</v>
      </c>
      <c r="C4" s="409" t="s">
        <v>493</v>
      </c>
      <c r="D4" s="412"/>
    </row>
    <row r="5" spans="1:4" ht="15">
      <c r="A5" s="203">
        <v>4</v>
      </c>
      <c r="B5" s="350" t="s">
        <v>353</v>
      </c>
      <c r="C5" s="409" t="s">
        <v>494</v>
      </c>
      <c r="D5" s="412"/>
    </row>
    <row r="6" spans="1:4" s="204" customFormat="1" ht="45.75" customHeight="1">
      <c r="A6" s="528" t="s">
        <v>432</v>
      </c>
      <c r="B6" s="529"/>
      <c r="C6" s="529"/>
    </row>
    <row r="7" spans="1:4" ht="15">
      <c r="A7" s="205" t="s">
        <v>34</v>
      </c>
      <c r="B7" s="201" t="s">
        <v>354</v>
      </c>
    </row>
    <row r="8" spans="1:4">
      <c r="A8" s="168">
        <v>1</v>
      </c>
      <c r="B8" s="250" t="s">
        <v>25</v>
      </c>
    </row>
    <row r="9" spans="1:4">
      <c r="A9" s="168">
        <v>2</v>
      </c>
      <c r="B9" s="251" t="s">
        <v>26</v>
      </c>
    </row>
    <row r="10" spans="1:4">
      <c r="A10" s="168">
        <v>3</v>
      </c>
      <c r="B10" s="251" t="s">
        <v>27</v>
      </c>
    </row>
    <row r="11" spans="1:4">
      <c r="A11" s="168">
        <v>4</v>
      </c>
      <c r="B11" s="251" t="s">
        <v>28</v>
      </c>
      <c r="C11" s="88"/>
    </row>
    <row r="12" spans="1:4">
      <c r="A12" s="168">
        <v>5</v>
      </c>
      <c r="B12" s="251" t="s">
        <v>29</v>
      </c>
    </row>
    <row r="13" spans="1:4">
      <c r="A13" s="168">
        <v>6</v>
      </c>
      <c r="B13" s="252" t="s">
        <v>364</v>
      </c>
    </row>
    <row r="14" spans="1:4">
      <c r="A14" s="168">
        <v>7</v>
      </c>
      <c r="B14" s="251" t="s">
        <v>358</v>
      </c>
    </row>
    <row r="15" spans="1:4">
      <c r="A15" s="168">
        <v>8</v>
      </c>
      <c r="B15" s="251" t="s">
        <v>359</v>
      </c>
    </row>
    <row r="16" spans="1:4">
      <c r="A16" s="168">
        <v>9</v>
      </c>
      <c r="B16" s="251" t="s">
        <v>30</v>
      </c>
    </row>
    <row r="17" spans="1:2">
      <c r="A17" s="346" t="s">
        <v>431</v>
      </c>
      <c r="B17" s="345" t="s">
        <v>417</v>
      </c>
    </row>
    <row r="18" spans="1:2">
      <c r="A18" s="168">
        <v>10</v>
      </c>
      <c r="B18" s="251" t="s">
        <v>31</v>
      </c>
    </row>
    <row r="19" spans="1:2">
      <c r="A19" s="168">
        <v>11</v>
      </c>
      <c r="B19" s="252" t="s">
        <v>360</v>
      </c>
    </row>
    <row r="20" spans="1:2">
      <c r="A20" s="168">
        <v>12</v>
      </c>
      <c r="B20" s="252" t="s">
        <v>32</v>
      </c>
    </row>
    <row r="21" spans="1:2">
      <c r="A21" s="403">
        <v>13</v>
      </c>
      <c r="B21" s="404" t="s">
        <v>361</v>
      </c>
    </row>
    <row r="22" spans="1:2">
      <c r="A22" s="403">
        <v>14</v>
      </c>
      <c r="B22" s="405" t="s">
        <v>388</v>
      </c>
    </row>
    <row r="23" spans="1:2">
      <c r="A23" s="406">
        <v>15</v>
      </c>
      <c r="B23" s="407" t="s">
        <v>33</v>
      </c>
    </row>
    <row r="24" spans="1:2">
      <c r="A24" s="406">
        <v>15.1</v>
      </c>
      <c r="B24" s="408" t="s">
        <v>445</v>
      </c>
    </row>
    <row r="25" spans="1:2">
      <c r="A25" s="91"/>
      <c r="B25" s="17"/>
    </row>
    <row r="26" spans="1:2">
      <c r="A26" s="9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80" zoomScaleNormal="80" workbookViewId="0">
      <pane xSplit="1" ySplit="5" topLeftCell="B15" activePane="bottomRight" state="frozen"/>
      <selection activeCell="L16" sqref="L16"/>
      <selection pane="topRight" activeCell="L16" sqref="L16"/>
      <selection pane="bottomLeft" activeCell="L16" sqref="L16"/>
      <selection pane="bottomRight" activeCell="C44" sqref="C44:C46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4" width="9.140625" style="4"/>
    <col min="5" max="5" width="15.5703125" style="4" customWidth="1"/>
    <col min="6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78" customFormat="1" ht="15.75" customHeight="1">
      <c r="A2" s="78" t="s">
        <v>36</v>
      </c>
      <c r="B2" s="507">
        <v>43738</v>
      </c>
    </row>
    <row r="3" spans="1:3" s="78" customFormat="1" ht="15.75" customHeight="1"/>
    <row r="4" spans="1:3" ht="13.5" thickBot="1">
      <c r="A4" s="91" t="s">
        <v>256</v>
      </c>
      <c r="B4" s="150" t="s">
        <v>255</v>
      </c>
    </row>
    <row r="5" spans="1:3">
      <c r="A5" s="92" t="s">
        <v>11</v>
      </c>
      <c r="B5" s="93"/>
      <c r="C5" s="94" t="s">
        <v>78</v>
      </c>
    </row>
    <row r="6" spans="1:3">
      <c r="A6" s="95">
        <v>1</v>
      </c>
      <c r="B6" s="96" t="s">
        <v>254</v>
      </c>
      <c r="C6" s="467">
        <f>SUM(C7:C11)</f>
        <v>215888307</v>
      </c>
    </row>
    <row r="7" spans="1:3">
      <c r="A7" s="95">
        <v>2</v>
      </c>
      <c r="B7" s="97" t="s">
        <v>253</v>
      </c>
      <c r="C7" s="468">
        <v>209008277</v>
      </c>
    </row>
    <row r="8" spans="1:3">
      <c r="A8" s="95">
        <v>3</v>
      </c>
      <c r="B8" s="98" t="s">
        <v>252</v>
      </c>
      <c r="C8" s="468"/>
    </row>
    <row r="9" spans="1:3">
      <c r="A9" s="95">
        <v>4</v>
      </c>
      <c r="B9" s="98" t="s">
        <v>251</v>
      </c>
      <c r="C9" s="468">
        <v>9678965</v>
      </c>
    </row>
    <row r="10" spans="1:3">
      <c r="A10" s="95">
        <v>5</v>
      </c>
      <c r="B10" s="98" t="s">
        <v>250</v>
      </c>
      <c r="C10" s="468"/>
    </row>
    <row r="11" spans="1:3">
      <c r="A11" s="95">
        <v>6</v>
      </c>
      <c r="B11" s="99" t="s">
        <v>249</v>
      </c>
      <c r="C11" s="468">
        <v>-2798935.0000000112</v>
      </c>
    </row>
    <row r="12" spans="1:3" s="67" customFormat="1">
      <c r="A12" s="95">
        <v>7</v>
      </c>
      <c r="B12" s="96" t="s">
        <v>248</v>
      </c>
      <c r="C12" s="469">
        <f>SUM(C13:C27)</f>
        <v>17790282</v>
      </c>
    </row>
    <row r="13" spans="1:3" s="67" customFormat="1">
      <c r="A13" s="95">
        <v>8</v>
      </c>
      <c r="B13" s="100" t="s">
        <v>247</v>
      </c>
      <c r="C13" s="470">
        <v>9678965</v>
      </c>
    </row>
    <row r="14" spans="1:3" s="67" customFormat="1" ht="25.5">
      <c r="A14" s="95">
        <v>9</v>
      </c>
      <c r="B14" s="101" t="s">
        <v>246</v>
      </c>
      <c r="C14" s="470"/>
    </row>
    <row r="15" spans="1:3" s="67" customFormat="1">
      <c r="A15" s="95">
        <v>10</v>
      </c>
      <c r="B15" s="102" t="s">
        <v>245</v>
      </c>
      <c r="C15" s="470">
        <v>8111317</v>
      </c>
    </row>
    <row r="16" spans="1:3" s="67" customFormat="1">
      <c r="A16" s="95">
        <v>11</v>
      </c>
      <c r="B16" s="103" t="s">
        <v>244</v>
      </c>
      <c r="C16" s="470"/>
    </row>
    <row r="17" spans="1:3" s="67" customFormat="1">
      <c r="A17" s="95">
        <v>12</v>
      </c>
      <c r="B17" s="102" t="s">
        <v>243</v>
      </c>
      <c r="C17" s="470"/>
    </row>
    <row r="18" spans="1:3" s="67" customFormat="1">
      <c r="A18" s="95">
        <v>13</v>
      </c>
      <c r="B18" s="102" t="s">
        <v>242</v>
      </c>
      <c r="C18" s="470"/>
    </row>
    <row r="19" spans="1:3" s="67" customFormat="1">
      <c r="A19" s="95">
        <v>14</v>
      </c>
      <c r="B19" s="102" t="s">
        <v>241</v>
      </c>
      <c r="C19" s="470"/>
    </row>
    <row r="20" spans="1:3" s="67" customFormat="1">
      <c r="A20" s="95">
        <v>15</v>
      </c>
      <c r="B20" s="102" t="s">
        <v>240</v>
      </c>
      <c r="C20" s="470"/>
    </row>
    <row r="21" spans="1:3" s="67" customFormat="1" ht="25.5">
      <c r="A21" s="95">
        <v>16</v>
      </c>
      <c r="B21" s="101" t="s">
        <v>239</v>
      </c>
      <c r="C21" s="470"/>
    </row>
    <row r="22" spans="1:3" s="67" customFormat="1">
      <c r="A22" s="95">
        <v>17</v>
      </c>
      <c r="B22" s="104" t="s">
        <v>238</v>
      </c>
      <c r="C22" s="470"/>
    </row>
    <row r="23" spans="1:3" s="67" customFormat="1">
      <c r="A23" s="95">
        <v>18</v>
      </c>
      <c r="B23" s="101" t="s">
        <v>237</v>
      </c>
      <c r="C23" s="470"/>
    </row>
    <row r="24" spans="1:3" s="67" customFormat="1" ht="25.5">
      <c r="A24" s="95">
        <v>19</v>
      </c>
      <c r="B24" s="101" t="s">
        <v>214</v>
      </c>
      <c r="C24" s="470"/>
    </row>
    <row r="25" spans="1:3" s="67" customFormat="1">
      <c r="A25" s="95">
        <v>20</v>
      </c>
      <c r="B25" s="105" t="s">
        <v>236</v>
      </c>
      <c r="C25" s="470"/>
    </row>
    <row r="26" spans="1:3" s="67" customFormat="1">
      <c r="A26" s="95">
        <v>21</v>
      </c>
      <c r="B26" s="105" t="s">
        <v>235</v>
      </c>
      <c r="C26" s="470"/>
    </row>
    <row r="27" spans="1:3" s="67" customFormat="1">
      <c r="A27" s="95">
        <v>22</v>
      </c>
      <c r="B27" s="105" t="s">
        <v>234</v>
      </c>
      <c r="C27" s="470"/>
    </row>
    <row r="28" spans="1:3" s="67" customFormat="1">
      <c r="A28" s="95">
        <v>23</v>
      </c>
      <c r="B28" s="106" t="s">
        <v>233</v>
      </c>
      <c r="C28" s="469">
        <f>C6-C12</f>
        <v>198098025</v>
      </c>
    </row>
    <row r="29" spans="1:3" s="67" customFormat="1">
      <c r="A29" s="107"/>
      <c r="B29" s="108"/>
      <c r="C29" s="470"/>
    </row>
    <row r="30" spans="1:3" s="67" customFormat="1">
      <c r="A30" s="107">
        <v>24</v>
      </c>
      <c r="B30" s="106" t="s">
        <v>232</v>
      </c>
      <c r="C30" s="469">
        <f>C31+C34</f>
        <v>13767300</v>
      </c>
    </row>
    <row r="31" spans="1:3" s="67" customFormat="1">
      <c r="A31" s="107">
        <v>25</v>
      </c>
      <c r="B31" s="98" t="s">
        <v>231</v>
      </c>
      <c r="C31" s="471">
        <f>C32+C33</f>
        <v>13767300</v>
      </c>
    </row>
    <row r="32" spans="1:3" s="67" customFormat="1">
      <c r="A32" s="107">
        <v>26</v>
      </c>
      <c r="B32" s="109" t="s">
        <v>313</v>
      </c>
      <c r="C32" s="470"/>
    </row>
    <row r="33" spans="1:3" s="67" customFormat="1">
      <c r="A33" s="107">
        <v>27</v>
      </c>
      <c r="B33" s="109" t="s">
        <v>230</v>
      </c>
      <c r="C33" s="470">
        <v>13767300</v>
      </c>
    </row>
    <row r="34" spans="1:3" s="67" customFormat="1">
      <c r="A34" s="107">
        <v>28</v>
      </c>
      <c r="B34" s="98" t="s">
        <v>229</v>
      </c>
      <c r="C34" s="470"/>
    </row>
    <row r="35" spans="1:3" s="67" customFormat="1">
      <c r="A35" s="107">
        <v>29</v>
      </c>
      <c r="B35" s="106" t="s">
        <v>228</v>
      </c>
      <c r="C35" s="469">
        <f>SUM(C36:C40)</f>
        <v>0</v>
      </c>
    </row>
    <row r="36" spans="1:3" s="67" customFormat="1">
      <c r="A36" s="107">
        <v>30</v>
      </c>
      <c r="B36" s="101" t="s">
        <v>227</v>
      </c>
      <c r="C36" s="470"/>
    </row>
    <row r="37" spans="1:3" s="67" customFormat="1">
      <c r="A37" s="107">
        <v>31</v>
      </c>
      <c r="B37" s="102" t="s">
        <v>226</v>
      </c>
      <c r="C37" s="470"/>
    </row>
    <row r="38" spans="1:3" s="67" customFormat="1" ht="25.5">
      <c r="A38" s="107">
        <v>32</v>
      </c>
      <c r="B38" s="101" t="s">
        <v>225</v>
      </c>
      <c r="C38" s="470"/>
    </row>
    <row r="39" spans="1:3" s="67" customFormat="1" ht="25.5">
      <c r="A39" s="107">
        <v>33</v>
      </c>
      <c r="B39" s="101" t="s">
        <v>214</v>
      </c>
      <c r="C39" s="470"/>
    </row>
    <row r="40" spans="1:3" s="67" customFormat="1">
      <c r="A40" s="107">
        <v>34</v>
      </c>
      <c r="B40" s="105" t="s">
        <v>224</v>
      </c>
      <c r="C40" s="470"/>
    </row>
    <row r="41" spans="1:3" s="67" customFormat="1">
      <c r="A41" s="107">
        <v>35</v>
      </c>
      <c r="B41" s="106" t="s">
        <v>223</v>
      </c>
      <c r="C41" s="469">
        <f>C30-C35</f>
        <v>13767300</v>
      </c>
    </row>
    <row r="42" spans="1:3" s="67" customFormat="1">
      <c r="A42" s="107"/>
      <c r="B42" s="108"/>
      <c r="C42" s="470"/>
    </row>
    <row r="43" spans="1:3" s="67" customFormat="1">
      <c r="A43" s="107">
        <v>36</v>
      </c>
      <c r="B43" s="110" t="s">
        <v>222</v>
      </c>
      <c r="C43" s="469">
        <f>SUM(C44:C46)</f>
        <v>79671548.204118356</v>
      </c>
    </row>
    <row r="44" spans="1:3" s="67" customFormat="1">
      <c r="A44" s="107">
        <v>37</v>
      </c>
      <c r="B44" s="98" t="s">
        <v>221</v>
      </c>
      <c r="C44" s="470">
        <v>62291764.210000008</v>
      </c>
    </row>
    <row r="45" spans="1:3" s="67" customFormat="1">
      <c r="A45" s="107">
        <v>38</v>
      </c>
      <c r="B45" s="98" t="s">
        <v>220</v>
      </c>
      <c r="C45" s="470"/>
    </row>
    <row r="46" spans="1:3" s="67" customFormat="1">
      <c r="A46" s="107">
        <v>39</v>
      </c>
      <c r="B46" s="98" t="s">
        <v>219</v>
      </c>
      <c r="C46" s="470">
        <v>17379783.994118351</v>
      </c>
    </row>
    <row r="47" spans="1:3" s="67" customFormat="1">
      <c r="A47" s="107">
        <v>40</v>
      </c>
      <c r="B47" s="110" t="s">
        <v>218</v>
      </c>
      <c r="C47" s="469">
        <f>SUM(C48:C51)</f>
        <v>0</v>
      </c>
    </row>
    <row r="48" spans="1:3" s="67" customFormat="1">
      <c r="A48" s="107">
        <v>41</v>
      </c>
      <c r="B48" s="101" t="s">
        <v>217</v>
      </c>
      <c r="C48" s="470"/>
    </row>
    <row r="49" spans="1:3" s="67" customFormat="1">
      <c r="A49" s="107">
        <v>42</v>
      </c>
      <c r="B49" s="102" t="s">
        <v>216</v>
      </c>
      <c r="C49" s="470"/>
    </row>
    <row r="50" spans="1:3" s="67" customFormat="1">
      <c r="A50" s="107">
        <v>43</v>
      </c>
      <c r="B50" s="101" t="s">
        <v>215</v>
      </c>
      <c r="C50" s="470"/>
    </row>
    <row r="51" spans="1:3" s="67" customFormat="1" ht="25.5">
      <c r="A51" s="107">
        <v>44</v>
      </c>
      <c r="B51" s="101" t="s">
        <v>214</v>
      </c>
      <c r="C51" s="470"/>
    </row>
    <row r="52" spans="1:3" s="67" customFormat="1" ht="13.5" thickBot="1">
      <c r="A52" s="111">
        <v>45</v>
      </c>
      <c r="B52" s="112" t="s">
        <v>213</v>
      </c>
      <c r="C52" s="113">
        <f>C43-C47</f>
        <v>79671548.204118356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6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2"/>
  <sheetViews>
    <sheetView zoomScaleNormal="100" workbookViewId="0">
      <selection activeCell="G24" sqref="G24"/>
    </sheetView>
  </sheetViews>
  <sheetFormatPr defaultColWidth="9.140625" defaultRowHeight="12.75"/>
  <cols>
    <col min="1" max="1" width="9.42578125" style="265" bestFit="1" customWidth="1"/>
    <col min="2" max="2" width="59" style="265" customWidth="1"/>
    <col min="3" max="3" width="16.7109375" style="265" bestFit="1" customWidth="1"/>
    <col min="4" max="4" width="14.28515625" style="265" bestFit="1" customWidth="1"/>
    <col min="5" max="5" width="15.5703125" style="265" customWidth="1"/>
    <col min="6" max="16384" width="9.140625" style="265"/>
  </cols>
  <sheetData>
    <row r="1" spans="1:4" ht="15">
      <c r="A1" s="321" t="s">
        <v>35</v>
      </c>
      <c r="B1" s="322" t="str">
        <f>'Info '!C2</f>
        <v>JSC "VTB Bank (Georgia)"</v>
      </c>
    </row>
    <row r="2" spans="1:4" s="233" customFormat="1" ht="15.75" customHeight="1">
      <c r="A2" s="233" t="s">
        <v>36</v>
      </c>
      <c r="B2" s="508">
        <v>43738</v>
      </c>
    </row>
    <row r="3" spans="1:4" s="233" customFormat="1" ht="15.75" customHeight="1"/>
    <row r="4" spans="1:4" ht="13.5" thickBot="1">
      <c r="A4" s="285" t="s">
        <v>416</v>
      </c>
      <c r="B4" s="330" t="s">
        <v>417</v>
      </c>
    </row>
    <row r="5" spans="1:4" s="331" customFormat="1" ht="12.75" customHeight="1">
      <c r="A5" s="401"/>
      <c r="B5" s="402" t="s">
        <v>420</v>
      </c>
      <c r="C5" s="323" t="s">
        <v>418</v>
      </c>
      <c r="D5" s="324" t="s">
        <v>419</v>
      </c>
    </row>
    <row r="6" spans="1:4" s="332" customFormat="1">
      <c r="A6" s="325">
        <v>1</v>
      </c>
      <c r="B6" s="397" t="s">
        <v>421</v>
      </c>
      <c r="C6" s="397"/>
      <c r="D6" s="326"/>
    </row>
    <row r="7" spans="1:4" s="332" customFormat="1">
      <c r="A7" s="327" t="s">
        <v>407</v>
      </c>
      <c r="B7" s="398" t="s">
        <v>422</v>
      </c>
      <c r="C7" s="390">
        <v>4.4999999999999998E-2</v>
      </c>
      <c r="D7" s="472">
        <v>71018854.001552865</v>
      </c>
    </row>
    <row r="8" spans="1:4" s="332" customFormat="1">
      <c r="A8" s="327" t="s">
        <v>408</v>
      </c>
      <c r="B8" s="398" t="s">
        <v>423</v>
      </c>
      <c r="C8" s="391">
        <v>0.06</v>
      </c>
      <c r="D8" s="472">
        <v>94691805.33540383</v>
      </c>
    </row>
    <row r="9" spans="1:4" s="332" customFormat="1">
      <c r="A9" s="327" t="s">
        <v>409</v>
      </c>
      <c r="B9" s="398" t="s">
        <v>424</v>
      </c>
      <c r="C9" s="391">
        <v>0.08</v>
      </c>
      <c r="D9" s="472">
        <v>126255740.44720511</v>
      </c>
    </row>
    <row r="10" spans="1:4" s="332" customFormat="1">
      <c r="A10" s="325" t="s">
        <v>410</v>
      </c>
      <c r="B10" s="397" t="s">
        <v>425</v>
      </c>
      <c r="C10" s="392"/>
      <c r="D10" s="473"/>
    </row>
    <row r="11" spans="1:4" s="333" customFormat="1">
      <c r="A11" s="328" t="s">
        <v>411</v>
      </c>
      <c r="B11" s="389" t="s">
        <v>426</v>
      </c>
      <c r="C11" s="393">
        <v>2.5000000000000001E-2</v>
      </c>
      <c r="D11" s="472">
        <v>39454918.889751598</v>
      </c>
    </row>
    <row r="12" spans="1:4" s="333" customFormat="1">
      <c r="A12" s="328" t="s">
        <v>412</v>
      </c>
      <c r="B12" s="389" t="s">
        <v>427</v>
      </c>
      <c r="C12" s="393">
        <v>0</v>
      </c>
      <c r="D12" s="472">
        <v>0</v>
      </c>
    </row>
    <row r="13" spans="1:4" s="333" customFormat="1">
      <c r="A13" s="328" t="s">
        <v>413</v>
      </c>
      <c r="B13" s="389" t="s">
        <v>428</v>
      </c>
      <c r="C13" s="393"/>
      <c r="D13" s="472">
        <v>0</v>
      </c>
    </row>
    <row r="14" spans="1:4" s="333" customFormat="1">
      <c r="A14" s="325" t="s">
        <v>414</v>
      </c>
      <c r="B14" s="397" t="s">
        <v>490</v>
      </c>
      <c r="C14" s="394"/>
      <c r="D14" s="473"/>
    </row>
    <row r="15" spans="1:4" s="333" customFormat="1">
      <c r="A15" s="328">
        <v>3.1</v>
      </c>
      <c r="B15" s="389" t="s">
        <v>433</v>
      </c>
      <c r="C15" s="393">
        <v>1.7273928179665332E-2</v>
      </c>
      <c r="D15" s="472">
        <v>27261657.409443602</v>
      </c>
    </row>
    <row r="16" spans="1:4" s="333" customFormat="1">
      <c r="A16" s="328">
        <v>3.2</v>
      </c>
      <c r="B16" s="389" t="s">
        <v>434</v>
      </c>
      <c r="C16" s="393">
        <v>2.3092176171744611E-2</v>
      </c>
      <c r="D16" s="472">
        <v>36443997.51376152</v>
      </c>
    </row>
    <row r="17" spans="1:6" s="332" customFormat="1">
      <c r="A17" s="328">
        <v>3.3</v>
      </c>
      <c r="B17" s="389" t="s">
        <v>435</v>
      </c>
      <c r="C17" s="393">
        <v>6.5736536801282178E-2</v>
      </c>
      <c r="D17" s="472">
        <v>103745189.10351036</v>
      </c>
    </row>
    <row r="18" spans="1:6" s="331" customFormat="1" ht="12.75" customHeight="1">
      <c r="A18" s="399"/>
      <c r="B18" s="400" t="s">
        <v>489</v>
      </c>
      <c r="C18" s="395" t="s">
        <v>418</v>
      </c>
      <c r="D18" s="474" t="s">
        <v>419</v>
      </c>
    </row>
    <row r="19" spans="1:6" s="332" customFormat="1">
      <c r="A19" s="329">
        <v>4</v>
      </c>
      <c r="B19" s="389" t="s">
        <v>429</v>
      </c>
      <c r="C19" s="393">
        <v>8.7273928179665339E-2</v>
      </c>
      <c r="D19" s="472">
        <v>137735430.30074808</v>
      </c>
    </row>
    <row r="20" spans="1:6" s="332" customFormat="1">
      <c r="A20" s="329">
        <v>5</v>
      </c>
      <c r="B20" s="389" t="s">
        <v>145</v>
      </c>
      <c r="C20" s="393">
        <v>0.1080921761717446</v>
      </c>
      <c r="D20" s="472">
        <v>170590721.73891693</v>
      </c>
    </row>
    <row r="21" spans="1:6" s="332" customFormat="1" ht="13.5" thickBot="1">
      <c r="A21" s="334" t="s">
        <v>415</v>
      </c>
      <c r="B21" s="335" t="s">
        <v>430</v>
      </c>
      <c r="C21" s="396">
        <v>0.1707365368012822</v>
      </c>
      <c r="D21" s="475">
        <v>269455848.44046712</v>
      </c>
    </row>
    <row r="22" spans="1:6">
      <c r="F22" s="28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0" zoomScaleNormal="80" workbookViewId="0">
      <pane xSplit="1" ySplit="5" topLeftCell="B6" activePane="bottomRight" state="frozen"/>
      <selection activeCell="L16" sqref="L16"/>
      <selection pane="topRight" activeCell="L16" sqref="L16"/>
      <selection pane="bottomLeft" activeCell="L16" sqref="L16"/>
      <selection pane="bottomRight" activeCell="C6" sqref="C6:C5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15.5703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78" customFormat="1" ht="15.75" customHeight="1">
      <c r="A2" s="2" t="s">
        <v>36</v>
      </c>
      <c r="B2" s="507">
        <v>43738</v>
      </c>
    </row>
    <row r="3" spans="1:6" s="78" customFormat="1" ht="15.75" customHeight="1">
      <c r="A3" s="114"/>
    </row>
    <row r="4" spans="1:6" s="78" customFormat="1" ht="15.75" customHeight="1" thickBot="1">
      <c r="A4" s="78" t="s">
        <v>91</v>
      </c>
      <c r="B4" s="224" t="s">
        <v>297</v>
      </c>
      <c r="D4" s="39" t="s">
        <v>78</v>
      </c>
    </row>
    <row r="5" spans="1:6" ht="25.5">
      <c r="A5" s="115" t="s">
        <v>11</v>
      </c>
      <c r="B5" s="255" t="s">
        <v>351</v>
      </c>
      <c r="C5" s="116" t="s">
        <v>98</v>
      </c>
      <c r="D5" s="117" t="s">
        <v>99</v>
      </c>
    </row>
    <row r="6" spans="1:6">
      <c r="A6" s="84">
        <v>1</v>
      </c>
      <c r="B6" s="118" t="s">
        <v>40</v>
      </c>
      <c r="C6" s="119">
        <v>53392592</v>
      </c>
      <c r="D6" s="120"/>
      <c r="E6" s="121"/>
    </row>
    <row r="7" spans="1:6">
      <c r="A7" s="84">
        <v>2</v>
      </c>
      <c r="B7" s="122" t="s">
        <v>41</v>
      </c>
      <c r="C7" s="123">
        <v>227950649</v>
      </c>
      <c r="D7" s="124"/>
      <c r="E7" s="121"/>
    </row>
    <row r="8" spans="1:6">
      <c r="A8" s="84">
        <v>3</v>
      </c>
      <c r="B8" s="122" t="s">
        <v>42</v>
      </c>
      <c r="C8" s="123">
        <v>74465778</v>
      </c>
      <c r="D8" s="124"/>
      <c r="E8" s="121"/>
    </row>
    <row r="9" spans="1:6">
      <c r="A9" s="84">
        <v>4</v>
      </c>
      <c r="B9" s="122" t="s">
        <v>43</v>
      </c>
      <c r="C9" s="123"/>
      <c r="D9" s="124"/>
      <c r="E9" s="121"/>
    </row>
    <row r="10" spans="1:6">
      <c r="A10" s="84">
        <v>5.0999999999999996</v>
      </c>
      <c r="B10" s="122" t="s">
        <v>44</v>
      </c>
      <c r="C10" s="123">
        <v>130405332</v>
      </c>
      <c r="D10" s="124"/>
      <c r="E10" s="121"/>
    </row>
    <row r="11" spans="1:6">
      <c r="A11" s="84">
        <v>5.2</v>
      </c>
      <c r="B11" s="122" t="s">
        <v>508</v>
      </c>
      <c r="C11" s="123">
        <v>-369000</v>
      </c>
      <c r="D11" s="124"/>
      <c r="E11" s="127"/>
    </row>
    <row r="12" spans="1:6">
      <c r="A12" s="84" t="s">
        <v>509</v>
      </c>
      <c r="B12" s="122" t="s">
        <v>510</v>
      </c>
      <c r="C12" s="123">
        <v>369000</v>
      </c>
      <c r="D12" s="129" t="s">
        <v>511</v>
      </c>
      <c r="E12" s="127"/>
    </row>
    <row r="13" spans="1:6">
      <c r="A13" s="84">
        <v>5</v>
      </c>
      <c r="B13" s="122" t="s">
        <v>512</v>
      </c>
      <c r="C13" s="123">
        <v>130036332</v>
      </c>
      <c r="D13" s="124"/>
      <c r="E13" s="121"/>
    </row>
    <row r="14" spans="1:6">
      <c r="A14" s="84">
        <v>6.1</v>
      </c>
      <c r="B14" s="225" t="s">
        <v>45</v>
      </c>
      <c r="C14" s="125">
        <v>1134544387.3076038</v>
      </c>
      <c r="D14" s="126"/>
      <c r="E14" s="121"/>
    </row>
    <row r="15" spans="1:6">
      <c r="A15" s="84">
        <v>6.2</v>
      </c>
      <c r="B15" s="226" t="s">
        <v>46</v>
      </c>
      <c r="C15" s="125">
        <v>-72434821.715341598</v>
      </c>
      <c r="D15" s="126"/>
      <c r="E15" s="121"/>
    </row>
    <row r="16" spans="1:6">
      <c r="A16" s="84" t="s">
        <v>513</v>
      </c>
      <c r="B16" s="226" t="s">
        <v>219</v>
      </c>
      <c r="C16" s="125">
        <v>17010783.994118351</v>
      </c>
      <c r="D16" s="129" t="s">
        <v>511</v>
      </c>
      <c r="E16" s="121"/>
    </row>
    <row r="17" spans="1:5">
      <c r="A17" s="84">
        <v>6</v>
      </c>
      <c r="B17" s="122" t="s">
        <v>47</v>
      </c>
      <c r="C17" s="476">
        <f>C14+C15</f>
        <v>1062109565.5922623</v>
      </c>
      <c r="D17" s="126"/>
      <c r="E17" s="121"/>
    </row>
    <row r="18" spans="1:5">
      <c r="A18" s="84">
        <v>7</v>
      </c>
      <c r="B18" s="122" t="s">
        <v>48</v>
      </c>
      <c r="C18" s="123">
        <v>9520735</v>
      </c>
      <c r="D18" s="124"/>
      <c r="E18" s="121"/>
    </row>
    <row r="19" spans="1:5">
      <c r="A19" s="84">
        <v>8</v>
      </c>
      <c r="B19" s="253" t="s">
        <v>209</v>
      </c>
      <c r="C19" s="123">
        <v>9114927.7300000004</v>
      </c>
      <c r="D19" s="124"/>
      <c r="E19" s="121"/>
    </row>
    <row r="20" spans="1:5">
      <c r="A20" s="84">
        <v>9</v>
      </c>
      <c r="B20" s="122" t="s">
        <v>49</v>
      </c>
      <c r="C20" s="123">
        <v>54000</v>
      </c>
      <c r="D20" s="124"/>
      <c r="E20" s="121"/>
    </row>
    <row r="21" spans="1:5">
      <c r="A21" s="84">
        <v>9.1</v>
      </c>
      <c r="B21" s="128" t="s">
        <v>94</v>
      </c>
      <c r="C21" s="125"/>
      <c r="D21" s="124"/>
      <c r="E21" s="121"/>
    </row>
    <row r="22" spans="1:5">
      <c r="A22" s="84">
        <v>9.1999999999999993</v>
      </c>
      <c r="B22" s="128" t="s">
        <v>95</v>
      </c>
      <c r="C22" s="125"/>
      <c r="D22" s="124"/>
      <c r="E22" s="121"/>
    </row>
    <row r="23" spans="1:5" ht="15">
      <c r="A23" s="84">
        <v>9.3000000000000007</v>
      </c>
      <c r="B23" s="227" t="s">
        <v>279</v>
      </c>
      <c r="C23" s="125"/>
      <c r="D23" s="124"/>
      <c r="E23" s="136"/>
    </row>
    <row r="24" spans="1:5">
      <c r="A24" s="84">
        <v>10</v>
      </c>
      <c r="B24" s="122" t="s">
        <v>50</v>
      </c>
      <c r="C24" s="123">
        <v>61099496</v>
      </c>
      <c r="D24" s="124"/>
      <c r="E24" s="121"/>
    </row>
    <row r="25" spans="1:5">
      <c r="A25" s="84">
        <v>10.1</v>
      </c>
      <c r="B25" s="128" t="s">
        <v>96</v>
      </c>
      <c r="C25" s="123">
        <v>8454591</v>
      </c>
      <c r="D25" s="129" t="s">
        <v>514</v>
      </c>
      <c r="E25" s="121"/>
    </row>
    <row r="26" spans="1:5">
      <c r="A26" s="84">
        <v>11</v>
      </c>
      <c r="B26" s="130" t="s">
        <v>51</v>
      </c>
      <c r="C26" s="131">
        <v>47236033.460000001</v>
      </c>
      <c r="D26" s="132"/>
      <c r="E26" s="121"/>
    </row>
    <row r="27" spans="1:5">
      <c r="A27" s="84">
        <v>11.1</v>
      </c>
      <c r="B27" s="479" t="s">
        <v>515</v>
      </c>
      <c r="C27" s="477">
        <v>-343274</v>
      </c>
      <c r="D27" s="129" t="s">
        <v>514</v>
      </c>
      <c r="E27" s="121"/>
    </row>
    <row r="28" spans="1:5">
      <c r="A28" s="84">
        <v>12</v>
      </c>
      <c r="B28" s="133" t="s">
        <v>52</v>
      </c>
      <c r="C28" s="134">
        <f>SUM(C6:C11,C17:C20,C24,C26)</f>
        <v>1674980108.7822623</v>
      </c>
      <c r="D28" s="135"/>
      <c r="E28" s="121"/>
    </row>
    <row r="29" spans="1:5">
      <c r="A29" s="84">
        <v>13</v>
      </c>
      <c r="B29" s="122" t="s">
        <v>54</v>
      </c>
      <c r="C29" s="137">
        <v>6525877</v>
      </c>
      <c r="D29" s="138"/>
      <c r="E29" s="121"/>
    </row>
    <row r="30" spans="1:5">
      <c r="A30" s="84">
        <v>14</v>
      </c>
      <c r="B30" s="122" t="s">
        <v>55</v>
      </c>
      <c r="C30" s="123">
        <v>392183220</v>
      </c>
      <c r="D30" s="124"/>
      <c r="E30" s="121"/>
    </row>
    <row r="31" spans="1:5">
      <c r="A31" s="84">
        <v>15</v>
      </c>
      <c r="B31" s="122" t="s">
        <v>56</v>
      </c>
      <c r="C31" s="123">
        <v>257616946</v>
      </c>
      <c r="D31" s="124"/>
      <c r="E31" s="121"/>
    </row>
    <row r="32" spans="1:5">
      <c r="A32" s="84">
        <v>16</v>
      </c>
      <c r="B32" s="122" t="s">
        <v>57</v>
      </c>
      <c r="C32" s="123">
        <v>550299547</v>
      </c>
      <c r="D32" s="124"/>
      <c r="E32" s="121"/>
    </row>
    <row r="33" spans="1:5">
      <c r="A33" s="84">
        <v>17</v>
      </c>
      <c r="B33" s="122" t="s">
        <v>58</v>
      </c>
      <c r="C33" s="123">
        <v>0</v>
      </c>
      <c r="D33" s="124"/>
      <c r="E33" s="121"/>
    </row>
    <row r="34" spans="1:5" ht="15">
      <c r="A34" s="84">
        <v>18</v>
      </c>
      <c r="B34" s="122" t="s">
        <v>59</v>
      </c>
      <c r="C34" s="123">
        <v>136585182.97</v>
      </c>
      <c r="D34" s="124"/>
      <c r="E34" s="136"/>
    </row>
    <row r="35" spans="1:5">
      <c r="A35" s="84">
        <v>19</v>
      </c>
      <c r="B35" s="122" t="s">
        <v>60</v>
      </c>
      <c r="C35" s="123">
        <v>10225449</v>
      </c>
      <c r="D35" s="124"/>
      <c r="E35" s="121"/>
    </row>
    <row r="36" spans="1:5">
      <c r="A36" s="84">
        <v>20</v>
      </c>
      <c r="B36" s="122" t="s">
        <v>61</v>
      </c>
      <c r="C36" s="123">
        <v>29596515.559999999</v>
      </c>
      <c r="D36" s="124"/>
      <c r="E36" s="121"/>
    </row>
    <row r="37" spans="1:5" ht="25.5">
      <c r="A37" s="84">
        <v>20.100000000000001</v>
      </c>
      <c r="B37" s="130" t="s">
        <v>516</v>
      </c>
      <c r="C37" s="131">
        <v>0</v>
      </c>
      <c r="D37" s="129" t="s">
        <v>511</v>
      </c>
      <c r="E37" s="121"/>
    </row>
    <row r="38" spans="1:5">
      <c r="A38" s="84">
        <v>21</v>
      </c>
      <c r="B38" s="130" t="s">
        <v>62</v>
      </c>
      <c r="C38" s="131">
        <v>76059064.210000008</v>
      </c>
      <c r="D38" s="132"/>
      <c r="E38" s="121"/>
    </row>
    <row r="39" spans="1:5">
      <c r="A39" s="84">
        <v>21.1</v>
      </c>
      <c r="B39" s="139" t="s">
        <v>97</v>
      </c>
      <c r="C39" s="140">
        <v>62291764.210000008</v>
      </c>
      <c r="D39" s="129" t="s">
        <v>517</v>
      </c>
      <c r="E39" s="121"/>
    </row>
    <row r="40" spans="1:5" ht="15">
      <c r="A40" s="84">
        <v>21.2</v>
      </c>
      <c r="B40" s="480" t="s">
        <v>230</v>
      </c>
      <c r="C40" s="478">
        <v>13767300</v>
      </c>
      <c r="D40" s="129" t="s">
        <v>518</v>
      </c>
      <c r="E40" s="121"/>
    </row>
    <row r="41" spans="1:5">
      <c r="A41" s="84">
        <v>22</v>
      </c>
      <c r="B41" s="133" t="s">
        <v>63</v>
      </c>
      <c r="C41" s="134">
        <f>SUM(C29:C38)</f>
        <v>1459091801.74</v>
      </c>
      <c r="D41" s="135"/>
      <c r="E41" s="121"/>
    </row>
    <row r="42" spans="1:5" ht="15">
      <c r="A42" s="84">
        <v>23</v>
      </c>
      <c r="B42" s="130" t="s">
        <v>65</v>
      </c>
      <c r="C42" s="123">
        <v>209008277</v>
      </c>
      <c r="D42" s="129" t="s">
        <v>519</v>
      </c>
      <c r="E42" s="136"/>
    </row>
    <row r="43" spans="1:5">
      <c r="A43" s="84">
        <v>24</v>
      </c>
      <c r="B43" s="130" t="s">
        <v>66</v>
      </c>
      <c r="C43" s="123"/>
      <c r="D43" s="124"/>
    </row>
    <row r="44" spans="1:5">
      <c r="A44" s="84">
        <v>25</v>
      </c>
      <c r="B44" s="130" t="s">
        <v>67</v>
      </c>
      <c r="C44" s="123"/>
      <c r="D44" s="124"/>
    </row>
    <row r="45" spans="1:5">
      <c r="A45" s="84">
        <v>26</v>
      </c>
      <c r="B45" s="130" t="s">
        <v>68</v>
      </c>
      <c r="C45" s="123"/>
      <c r="D45" s="124"/>
    </row>
    <row r="46" spans="1:5">
      <c r="A46" s="84">
        <v>27</v>
      </c>
      <c r="B46" s="130" t="s">
        <v>69</v>
      </c>
      <c r="C46" s="123">
        <v>0</v>
      </c>
      <c r="D46" s="124"/>
    </row>
    <row r="47" spans="1:5">
      <c r="A47" s="84">
        <v>28</v>
      </c>
      <c r="B47" s="130" t="s">
        <v>70</v>
      </c>
      <c r="C47" s="123">
        <v>-2798935.0000000112</v>
      </c>
      <c r="D47" s="129" t="s">
        <v>520</v>
      </c>
    </row>
    <row r="48" spans="1:5">
      <c r="A48" s="84">
        <v>29</v>
      </c>
      <c r="B48" s="130" t="s">
        <v>71</v>
      </c>
      <c r="C48" s="123">
        <v>9678965</v>
      </c>
      <c r="D48" s="124"/>
    </row>
    <row r="49" spans="1:4">
      <c r="A49" s="481">
        <v>29.1</v>
      </c>
      <c r="B49" s="130" t="s">
        <v>251</v>
      </c>
      <c r="C49" s="477">
        <v>9678965</v>
      </c>
      <c r="D49" s="129" t="s">
        <v>521</v>
      </c>
    </row>
    <row r="50" spans="1:4">
      <c r="A50" s="481">
        <v>29.2</v>
      </c>
      <c r="B50" s="130" t="s">
        <v>247</v>
      </c>
      <c r="C50" s="477">
        <v>-9678965</v>
      </c>
      <c r="D50" s="129" t="s">
        <v>522</v>
      </c>
    </row>
    <row r="51" spans="1:4" ht="15" thickBot="1">
      <c r="A51" s="141">
        <v>30</v>
      </c>
      <c r="B51" s="142" t="s">
        <v>277</v>
      </c>
      <c r="C51" s="143">
        <f>SUM(C42:C48)</f>
        <v>215888307</v>
      </c>
      <c r="D51" s="144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L16" sqref="L16"/>
      <selection pane="topRight" activeCell="L16" sqref="L16"/>
      <selection pane="bottomLeft" activeCell="L16" sqref="L16"/>
      <selection pane="bottomRight" activeCell="C8" sqref="C8:S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5.5703125" style="4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505">
        <v>43738</v>
      </c>
    </row>
    <row r="4" spans="1:19" ht="26.25" thickBot="1">
      <c r="A4" s="4" t="s">
        <v>259</v>
      </c>
      <c r="B4" s="272" t="s">
        <v>386</v>
      </c>
    </row>
    <row r="5" spans="1:19" s="263" customFormat="1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0" t="s">
        <v>4</v>
      </c>
      <c r="H5" s="260" t="s">
        <v>10</v>
      </c>
      <c r="I5" s="260" t="s">
        <v>13</v>
      </c>
      <c r="J5" s="260" t="s">
        <v>14</v>
      </c>
      <c r="K5" s="260" t="s">
        <v>15</v>
      </c>
      <c r="L5" s="260" t="s">
        <v>16</v>
      </c>
      <c r="M5" s="260" t="s">
        <v>17</v>
      </c>
      <c r="N5" s="260" t="s">
        <v>18</v>
      </c>
      <c r="O5" s="260" t="s">
        <v>369</v>
      </c>
      <c r="P5" s="260" t="s">
        <v>370</v>
      </c>
      <c r="Q5" s="260" t="s">
        <v>371</v>
      </c>
      <c r="R5" s="261" t="s">
        <v>372</v>
      </c>
      <c r="S5" s="262" t="s">
        <v>373</v>
      </c>
    </row>
    <row r="6" spans="1:19" s="263" customFormat="1" ht="99" customHeight="1">
      <c r="A6" s="264"/>
      <c r="B6" s="554" t="s">
        <v>374</v>
      </c>
      <c r="C6" s="550">
        <v>0</v>
      </c>
      <c r="D6" s="551"/>
      <c r="E6" s="550">
        <v>0.2</v>
      </c>
      <c r="F6" s="551"/>
      <c r="G6" s="550">
        <v>0.35</v>
      </c>
      <c r="H6" s="551"/>
      <c r="I6" s="550">
        <v>0.5</v>
      </c>
      <c r="J6" s="551"/>
      <c r="K6" s="550">
        <v>0.75</v>
      </c>
      <c r="L6" s="551"/>
      <c r="M6" s="550">
        <v>1</v>
      </c>
      <c r="N6" s="551"/>
      <c r="O6" s="550">
        <v>1.5</v>
      </c>
      <c r="P6" s="551"/>
      <c r="Q6" s="550">
        <v>2.5</v>
      </c>
      <c r="R6" s="551"/>
      <c r="S6" s="552" t="s">
        <v>258</v>
      </c>
    </row>
    <row r="7" spans="1:19" s="263" customFormat="1" ht="30.75" customHeight="1">
      <c r="A7" s="264"/>
      <c r="B7" s="555"/>
      <c r="C7" s="254" t="s">
        <v>261</v>
      </c>
      <c r="D7" s="254" t="s">
        <v>260</v>
      </c>
      <c r="E7" s="254" t="s">
        <v>261</v>
      </c>
      <c r="F7" s="254" t="s">
        <v>260</v>
      </c>
      <c r="G7" s="254" t="s">
        <v>261</v>
      </c>
      <c r="H7" s="254" t="s">
        <v>260</v>
      </c>
      <c r="I7" s="254" t="s">
        <v>261</v>
      </c>
      <c r="J7" s="254" t="s">
        <v>260</v>
      </c>
      <c r="K7" s="254" t="s">
        <v>261</v>
      </c>
      <c r="L7" s="254" t="s">
        <v>260</v>
      </c>
      <c r="M7" s="254" t="s">
        <v>261</v>
      </c>
      <c r="N7" s="254" t="s">
        <v>260</v>
      </c>
      <c r="O7" s="254" t="s">
        <v>261</v>
      </c>
      <c r="P7" s="254" t="s">
        <v>260</v>
      </c>
      <c r="Q7" s="254" t="s">
        <v>261</v>
      </c>
      <c r="R7" s="254" t="s">
        <v>260</v>
      </c>
      <c r="S7" s="553"/>
    </row>
    <row r="8" spans="1:19" s="146" customFormat="1" ht="23.25" customHeight="1">
      <c r="A8" s="145">
        <v>1</v>
      </c>
      <c r="B8" s="1" t="s">
        <v>101</v>
      </c>
      <c r="C8" s="482">
        <v>132761610</v>
      </c>
      <c r="D8" s="482"/>
      <c r="E8" s="482">
        <v>0</v>
      </c>
      <c r="F8" s="482"/>
      <c r="G8" s="482">
        <v>0</v>
      </c>
      <c r="H8" s="482"/>
      <c r="I8" s="482">
        <v>70622</v>
      </c>
      <c r="J8" s="482"/>
      <c r="K8" s="482">
        <v>0</v>
      </c>
      <c r="L8" s="482"/>
      <c r="M8" s="482">
        <v>207267281.60440001</v>
      </c>
      <c r="N8" s="482"/>
      <c r="O8" s="482">
        <v>0</v>
      </c>
      <c r="P8" s="482"/>
      <c r="Q8" s="482">
        <v>0</v>
      </c>
      <c r="R8" s="482"/>
      <c r="S8" s="483">
        <v>207302592.60440001</v>
      </c>
    </row>
    <row r="9" spans="1:19" s="146" customFormat="1" ht="23.25" customHeight="1">
      <c r="A9" s="145">
        <v>2</v>
      </c>
      <c r="B9" s="1" t="s">
        <v>102</v>
      </c>
      <c r="C9" s="482">
        <v>0</v>
      </c>
      <c r="D9" s="482"/>
      <c r="E9" s="482">
        <v>0</v>
      </c>
      <c r="F9" s="482"/>
      <c r="G9" s="482">
        <v>0</v>
      </c>
      <c r="H9" s="482"/>
      <c r="I9" s="482">
        <v>0</v>
      </c>
      <c r="J9" s="482"/>
      <c r="K9" s="482">
        <v>0</v>
      </c>
      <c r="L9" s="482"/>
      <c r="M9" s="482">
        <v>0</v>
      </c>
      <c r="N9" s="482"/>
      <c r="O9" s="482">
        <v>0</v>
      </c>
      <c r="P9" s="482"/>
      <c r="Q9" s="482">
        <v>0</v>
      </c>
      <c r="R9" s="482"/>
      <c r="S9" s="483">
        <v>0</v>
      </c>
    </row>
    <row r="10" spans="1:19" s="146" customFormat="1" ht="23.25" customHeight="1">
      <c r="A10" s="145">
        <v>3</v>
      </c>
      <c r="B10" s="1" t="s">
        <v>280</v>
      </c>
      <c r="C10" s="482">
        <v>0</v>
      </c>
      <c r="D10" s="482"/>
      <c r="E10" s="482">
        <v>0</v>
      </c>
      <c r="F10" s="482"/>
      <c r="G10" s="482">
        <v>0</v>
      </c>
      <c r="H10" s="482"/>
      <c r="I10" s="482">
        <v>0</v>
      </c>
      <c r="J10" s="482"/>
      <c r="K10" s="482">
        <v>0</v>
      </c>
      <c r="L10" s="482"/>
      <c r="M10" s="482">
        <v>0</v>
      </c>
      <c r="N10" s="482"/>
      <c r="O10" s="482">
        <v>0</v>
      </c>
      <c r="P10" s="482"/>
      <c r="Q10" s="482">
        <v>0</v>
      </c>
      <c r="R10" s="482"/>
      <c r="S10" s="483">
        <v>0</v>
      </c>
    </row>
    <row r="11" spans="1:19" s="146" customFormat="1" ht="23.25" customHeight="1">
      <c r="A11" s="145">
        <v>4</v>
      </c>
      <c r="B11" s="1" t="s">
        <v>103</v>
      </c>
      <c r="C11" s="482">
        <v>0</v>
      </c>
      <c r="D11" s="482"/>
      <c r="E11" s="482">
        <v>0</v>
      </c>
      <c r="F11" s="482"/>
      <c r="G11" s="482">
        <v>0</v>
      </c>
      <c r="H11" s="482"/>
      <c r="I11" s="482">
        <v>0</v>
      </c>
      <c r="J11" s="482"/>
      <c r="K11" s="482">
        <v>0</v>
      </c>
      <c r="L11" s="482"/>
      <c r="M11" s="482">
        <v>0</v>
      </c>
      <c r="N11" s="482"/>
      <c r="O11" s="482">
        <v>0</v>
      </c>
      <c r="P11" s="482"/>
      <c r="Q11" s="482">
        <v>0</v>
      </c>
      <c r="R11" s="482"/>
      <c r="S11" s="483">
        <v>0</v>
      </c>
    </row>
    <row r="12" spans="1:19" s="146" customFormat="1" ht="23.25" customHeight="1">
      <c r="A12" s="145">
        <v>5</v>
      </c>
      <c r="B12" s="1" t="s">
        <v>104</v>
      </c>
      <c r="C12" s="482">
        <v>0</v>
      </c>
      <c r="D12" s="482"/>
      <c r="E12" s="482">
        <v>0</v>
      </c>
      <c r="F12" s="482"/>
      <c r="G12" s="482">
        <v>0</v>
      </c>
      <c r="H12" s="482"/>
      <c r="I12" s="482">
        <v>0</v>
      </c>
      <c r="J12" s="482"/>
      <c r="K12" s="482">
        <v>0</v>
      </c>
      <c r="L12" s="482"/>
      <c r="M12" s="482">
        <v>0</v>
      </c>
      <c r="N12" s="482"/>
      <c r="O12" s="482">
        <v>0</v>
      </c>
      <c r="P12" s="482"/>
      <c r="Q12" s="482">
        <v>0</v>
      </c>
      <c r="R12" s="482"/>
      <c r="S12" s="483">
        <v>0</v>
      </c>
    </row>
    <row r="13" spans="1:19" s="146" customFormat="1" ht="23.25" customHeight="1">
      <c r="A13" s="145">
        <v>6</v>
      </c>
      <c r="B13" s="1" t="s">
        <v>105</v>
      </c>
      <c r="C13" s="482">
        <v>0</v>
      </c>
      <c r="D13" s="482"/>
      <c r="E13" s="482">
        <v>20847835.499399997</v>
      </c>
      <c r="F13" s="482"/>
      <c r="G13" s="482">
        <v>0</v>
      </c>
      <c r="H13" s="482"/>
      <c r="I13" s="482">
        <v>53409067.67310001</v>
      </c>
      <c r="J13" s="482"/>
      <c r="K13" s="482">
        <v>0</v>
      </c>
      <c r="L13" s="482"/>
      <c r="M13" s="482">
        <v>208874.2231</v>
      </c>
      <c r="N13" s="482">
        <v>4392944.7463999996</v>
      </c>
      <c r="O13" s="482">
        <v>0</v>
      </c>
      <c r="P13" s="482"/>
      <c r="Q13" s="482">
        <v>0</v>
      </c>
      <c r="R13" s="482"/>
      <c r="S13" s="483">
        <v>35475919.905930005</v>
      </c>
    </row>
    <row r="14" spans="1:19" s="146" customFormat="1" ht="23.25" customHeight="1">
      <c r="A14" s="145">
        <v>7</v>
      </c>
      <c r="B14" s="1" t="s">
        <v>106</v>
      </c>
      <c r="C14" s="482">
        <v>0</v>
      </c>
      <c r="D14" s="482">
        <v>0</v>
      </c>
      <c r="E14" s="482">
        <v>0</v>
      </c>
      <c r="F14" s="482">
        <v>0</v>
      </c>
      <c r="G14" s="482">
        <v>0</v>
      </c>
      <c r="H14" s="482"/>
      <c r="I14" s="482">
        <v>0</v>
      </c>
      <c r="J14" s="482">
        <v>0</v>
      </c>
      <c r="K14" s="482">
        <v>0</v>
      </c>
      <c r="L14" s="482"/>
      <c r="M14" s="482">
        <v>518531998.06139994</v>
      </c>
      <c r="N14" s="482">
        <v>70371511.584285006</v>
      </c>
      <c r="O14" s="482">
        <v>8007585.7017499991</v>
      </c>
      <c r="P14" s="482">
        <v>106825.53697</v>
      </c>
      <c r="Q14" s="482">
        <v>0</v>
      </c>
      <c r="R14" s="482">
        <v>0</v>
      </c>
      <c r="S14" s="483">
        <v>601075126.50376499</v>
      </c>
    </row>
    <row r="15" spans="1:19" s="146" customFormat="1" ht="23.25" customHeight="1">
      <c r="A15" s="145">
        <v>8</v>
      </c>
      <c r="B15" s="1" t="s">
        <v>107</v>
      </c>
      <c r="C15" s="482">
        <v>0</v>
      </c>
      <c r="D15" s="482"/>
      <c r="E15" s="482">
        <v>0</v>
      </c>
      <c r="F15" s="482"/>
      <c r="G15" s="482">
        <v>0</v>
      </c>
      <c r="H15" s="482"/>
      <c r="I15" s="482">
        <v>0</v>
      </c>
      <c r="J15" s="482"/>
      <c r="K15" s="482">
        <v>249188380.27338004</v>
      </c>
      <c r="L15" s="482">
        <v>13611895.528995</v>
      </c>
      <c r="M15" s="482">
        <v>35953304.031369999</v>
      </c>
      <c r="N15" s="482">
        <v>371257.27797499992</v>
      </c>
      <c r="O15" s="482">
        <v>90563538.574450016</v>
      </c>
      <c r="P15" s="482">
        <v>1836592.8011149997</v>
      </c>
      <c r="Q15" s="482">
        <v>0</v>
      </c>
      <c r="R15" s="482"/>
      <c r="S15" s="483">
        <v>372024965.22447383</v>
      </c>
    </row>
    <row r="16" spans="1:19" s="146" customFormat="1" ht="23.25" customHeight="1">
      <c r="A16" s="145">
        <v>9</v>
      </c>
      <c r="B16" s="1" t="s">
        <v>108</v>
      </c>
      <c r="C16" s="482">
        <v>0</v>
      </c>
      <c r="D16" s="482"/>
      <c r="E16" s="482">
        <v>0</v>
      </c>
      <c r="F16" s="482"/>
      <c r="G16" s="482">
        <v>170885384.53545997</v>
      </c>
      <c r="H16" s="482">
        <v>373121.87639999995</v>
      </c>
      <c r="I16" s="482">
        <v>0</v>
      </c>
      <c r="J16" s="482"/>
      <c r="K16" s="482">
        <v>0</v>
      </c>
      <c r="L16" s="482"/>
      <c r="M16" s="482">
        <v>0</v>
      </c>
      <c r="N16" s="482"/>
      <c r="O16" s="482">
        <v>0</v>
      </c>
      <c r="P16" s="482"/>
      <c r="Q16" s="482">
        <v>0</v>
      </c>
      <c r="R16" s="482"/>
      <c r="S16" s="483">
        <v>59940477.244150981</v>
      </c>
    </row>
    <row r="17" spans="1:19" s="146" customFormat="1" ht="23.25" customHeight="1">
      <c r="A17" s="145">
        <v>10</v>
      </c>
      <c r="B17" s="1" t="s">
        <v>109</v>
      </c>
      <c r="C17" s="482">
        <v>0</v>
      </c>
      <c r="D17" s="482"/>
      <c r="E17" s="482">
        <v>0</v>
      </c>
      <c r="F17" s="482"/>
      <c r="G17" s="482">
        <v>0</v>
      </c>
      <c r="H17" s="482"/>
      <c r="I17" s="482">
        <v>1933001.1571000002</v>
      </c>
      <c r="J17" s="482"/>
      <c r="K17" s="482">
        <v>0</v>
      </c>
      <c r="L17" s="482"/>
      <c r="M17" s="482">
        <v>14869780.102929998</v>
      </c>
      <c r="N17" s="482"/>
      <c r="O17" s="482">
        <v>70760.879199999996</v>
      </c>
      <c r="P17" s="482"/>
      <c r="Q17" s="482">
        <v>0</v>
      </c>
      <c r="R17" s="482"/>
      <c r="S17" s="483">
        <v>15942422.000279998</v>
      </c>
    </row>
    <row r="18" spans="1:19" s="146" customFormat="1" ht="23.25" customHeight="1">
      <c r="A18" s="145">
        <v>11</v>
      </c>
      <c r="B18" s="1" t="s">
        <v>110</v>
      </c>
      <c r="C18" s="482">
        <v>0</v>
      </c>
      <c r="D18" s="482"/>
      <c r="E18" s="482">
        <v>0</v>
      </c>
      <c r="F18" s="482"/>
      <c r="G18" s="482">
        <v>0</v>
      </c>
      <c r="H18" s="482"/>
      <c r="I18" s="482">
        <v>0</v>
      </c>
      <c r="J18" s="482"/>
      <c r="K18" s="482">
        <v>0</v>
      </c>
      <c r="L18" s="482"/>
      <c r="M18" s="482">
        <v>0</v>
      </c>
      <c r="N18" s="482"/>
      <c r="O18" s="482">
        <v>0</v>
      </c>
      <c r="P18" s="482"/>
      <c r="Q18" s="482">
        <v>0</v>
      </c>
      <c r="R18" s="482"/>
      <c r="S18" s="483">
        <v>0</v>
      </c>
    </row>
    <row r="19" spans="1:19" s="146" customFormat="1" ht="23.25" customHeight="1">
      <c r="A19" s="145">
        <v>12</v>
      </c>
      <c r="B19" s="1" t="s">
        <v>111</v>
      </c>
      <c r="C19" s="482">
        <v>0</v>
      </c>
      <c r="D19" s="482"/>
      <c r="E19" s="482">
        <v>0</v>
      </c>
      <c r="F19" s="482"/>
      <c r="G19" s="482">
        <v>0</v>
      </c>
      <c r="H19" s="482"/>
      <c r="I19" s="482">
        <v>0</v>
      </c>
      <c r="J19" s="482"/>
      <c r="K19" s="482">
        <v>0</v>
      </c>
      <c r="L19" s="482"/>
      <c r="M19" s="482">
        <v>0</v>
      </c>
      <c r="N19" s="482"/>
      <c r="O19" s="482">
        <v>0</v>
      </c>
      <c r="P19" s="482"/>
      <c r="Q19" s="482">
        <v>0</v>
      </c>
      <c r="R19" s="482"/>
      <c r="S19" s="483">
        <v>0</v>
      </c>
    </row>
    <row r="20" spans="1:19" s="146" customFormat="1" ht="23.25" customHeight="1">
      <c r="A20" s="145">
        <v>13</v>
      </c>
      <c r="B20" s="1" t="s">
        <v>257</v>
      </c>
      <c r="C20" s="482">
        <v>0</v>
      </c>
      <c r="D20" s="482"/>
      <c r="E20" s="482">
        <v>0</v>
      </c>
      <c r="F20" s="482"/>
      <c r="G20" s="482">
        <v>0</v>
      </c>
      <c r="H20" s="482"/>
      <c r="I20" s="482">
        <v>0</v>
      </c>
      <c r="J20" s="482"/>
      <c r="K20" s="482">
        <v>0</v>
      </c>
      <c r="L20" s="482"/>
      <c r="M20" s="482">
        <v>0</v>
      </c>
      <c r="N20" s="482"/>
      <c r="O20" s="482">
        <v>0</v>
      </c>
      <c r="P20" s="482"/>
      <c r="Q20" s="482">
        <v>0</v>
      </c>
      <c r="R20" s="482"/>
      <c r="S20" s="483">
        <v>0</v>
      </c>
    </row>
    <row r="21" spans="1:19" s="146" customFormat="1" ht="23.25" customHeight="1">
      <c r="A21" s="145">
        <v>14</v>
      </c>
      <c r="B21" s="1" t="s">
        <v>113</v>
      </c>
      <c r="C21" s="482">
        <v>53392592</v>
      </c>
      <c r="D21" s="482"/>
      <c r="E21" s="482">
        <v>0</v>
      </c>
      <c r="F21" s="482"/>
      <c r="G21" s="482">
        <v>0</v>
      </c>
      <c r="H21" s="482"/>
      <c r="I21" s="482">
        <v>0</v>
      </c>
      <c r="J21" s="482"/>
      <c r="K21" s="482">
        <v>0</v>
      </c>
      <c r="L21" s="482"/>
      <c r="M21" s="482">
        <v>128043006.221</v>
      </c>
      <c r="N21" s="482"/>
      <c r="O21" s="482">
        <v>0</v>
      </c>
      <c r="P21" s="482"/>
      <c r="Q21" s="482">
        <v>851283</v>
      </c>
      <c r="R21" s="482"/>
      <c r="S21" s="483">
        <v>130171213.721</v>
      </c>
    </row>
    <row r="22" spans="1:19" ht="23.25" customHeight="1" thickBot="1">
      <c r="A22" s="147"/>
      <c r="B22" s="148" t="s">
        <v>114</v>
      </c>
      <c r="C22" s="149">
        <f>SUM(C8:C21)</f>
        <v>186154202</v>
      </c>
      <c r="D22" s="149">
        <f t="shared" ref="D22:S22" si="0">SUM(D8:D21)</f>
        <v>0</v>
      </c>
      <c r="E22" s="149">
        <f t="shared" si="0"/>
        <v>20847835.499399997</v>
      </c>
      <c r="F22" s="149">
        <f t="shared" si="0"/>
        <v>0</v>
      </c>
      <c r="G22" s="149">
        <f t="shared" si="0"/>
        <v>170885384.53545997</v>
      </c>
      <c r="H22" s="149">
        <f t="shared" si="0"/>
        <v>373121.87639999995</v>
      </c>
      <c r="I22" s="149">
        <f t="shared" si="0"/>
        <v>55412690.830200009</v>
      </c>
      <c r="J22" s="149">
        <f t="shared" si="0"/>
        <v>0</v>
      </c>
      <c r="K22" s="149">
        <f t="shared" si="0"/>
        <v>249188380.27338004</v>
      </c>
      <c r="L22" s="149">
        <f t="shared" si="0"/>
        <v>13611895.528995</v>
      </c>
      <c r="M22" s="149">
        <f t="shared" si="0"/>
        <v>904874244.24419987</v>
      </c>
      <c r="N22" s="149">
        <f t="shared" si="0"/>
        <v>75135713.608659998</v>
      </c>
      <c r="O22" s="149">
        <f t="shared" si="0"/>
        <v>98641885.155400008</v>
      </c>
      <c r="P22" s="149">
        <f t="shared" si="0"/>
        <v>1943418.3380849997</v>
      </c>
      <c r="Q22" s="149">
        <f t="shared" si="0"/>
        <v>851283</v>
      </c>
      <c r="R22" s="149">
        <f t="shared" si="0"/>
        <v>0</v>
      </c>
      <c r="S22" s="273">
        <f t="shared" si="0"/>
        <v>1421932717.2039995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60" zoomScaleNormal="60" workbookViewId="0">
      <pane xSplit="2" ySplit="6" topLeftCell="G7" activePane="bottomRight" state="frozen"/>
      <selection activeCell="L16" sqref="L16"/>
      <selection pane="topRight" activeCell="L16" sqref="L16"/>
      <selection pane="bottomLeft" activeCell="L16" sqref="L16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15.57031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35</v>
      </c>
      <c r="B1" s="4" t="str">
        <f>'Info '!C2</f>
        <v>JSC "VTB Bank (Georgia)"</v>
      </c>
    </row>
    <row r="2" spans="1:22">
      <c r="A2" s="2" t="s">
        <v>36</v>
      </c>
      <c r="B2" s="505">
        <v>43738</v>
      </c>
    </row>
    <row r="4" spans="1:22" ht="13.5" thickBot="1">
      <c r="A4" s="4" t="s">
        <v>377</v>
      </c>
      <c r="B4" s="150" t="s">
        <v>100</v>
      </c>
      <c r="V4" s="39" t="s">
        <v>78</v>
      </c>
    </row>
    <row r="5" spans="1:22" ht="12.75" customHeight="1">
      <c r="A5" s="151"/>
      <c r="B5" s="152"/>
      <c r="C5" s="556" t="s">
        <v>288</v>
      </c>
      <c r="D5" s="557"/>
      <c r="E5" s="557"/>
      <c r="F5" s="557"/>
      <c r="G5" s="557"/>
      <c r="H5" s="557"/>
      <c r="I5" s="557"/>
      <c r="J5" s="557"/>
      <c r="K5" s="557"/>
      <c r="L5" s="558"/>
      <c r="M5" s="559" t="s">
        <v>289</v>
      </c>
      <c r="N5" s="560"/>
      <c r="O5" s="560"/>
      <c r="P5" s="560"/>
      <c r="Q5" s="560"/>
      <c r="R5" s="560"/>
      <c r="S5" s="561"/>
      <c r="T5" s="564" t="s">
        <v>375</v>
      </c>
      <c r="U5" s="564" t="s">
        <v>376</v>
      </c>
      <c r="V5" s="562" t="s">
        <v>126</v>
      </c>
    </row>
    <row r="6" spans="1:22" s="90" customFormat="1" ht="191.25">
      <c r="A6" s="87"/>
      <c r="B6" s="153"/>
      <c r="C6" s="154" t="s">
        <v>115</v>
      </c>
      <c r="D6" s="230" t="s">
        <v>116</v>
      </c>
      <c r="E6" s="179" t="s">
        <v>291</v>
      </c>
      <c r="F6" s="179" t="s">
        <v>292</v>
      </c>
      <c r="G6" s="230" t="s">
        <v>295</v>
      </c>
      <c r="H6" s="230" t="s">
        <v>290</v>
      </c>
      <c r="I6" s="230" t="s">
        <v>117</v>
      </c>
      <c r="J6" s="230" t="s">
        <v>118</v>
      </c>
      <c r="K6" s="155" t="s">
        <v>119</v>
      </c>
      <c r="L6" s="156" t="s">
        <v>120</v>
      </c>
      <c r="M6" s="154" t="s">
        <v>293</v>
      </c>
      <c r="N6" s="155" t="s">
        <v>121</v>
      </c>
      <c r="O6" s="155" t="s">
        <v>122</v>
      </c>
      <c r="P6" s="155" t="s">
        <v>123</v>
      </c>
      <c r="Q6" s="155" t="s">
        <v>124</v>
      </c>
      <c r="R6" s="155" t="s">
        <v>125</v>
      </c>
      <c r="S6" s="256" t="s">
        <v>294</v>
      </c>
      <c r="T6" s="565"/>
      <c r="U6" s="565"/>
      <c r="V6" s="563"/>
    </row>
    <row r="7" spans="1:22" s="146" customFormat="1">
      <c r="A7" s="157">
        <v>1</v>
      </c>
      <c r="B7" s="1" t="s">
        <v>101</v>
      </c>
      <c r="C7" s="158"/>
      <c r="D7" s="482">
        <v>0</v>
      </c>
      <c r="E7" s="482"/>
      <c r="F7" s="482"/>
      <c r="G7" s="482"/>
      <c r="H7" s="482"/>
      <c r="I7" s="482"/>
      <c r="J7" s="482">
        <v>0</v>
      </c>
      <c r="K7" s="482"/>
      <c r="L7" s="465"/>
      <c r="M7" s="158"/>
      <c r="N7" s="482"/>
      <c r="O7" s="482"/>
      <c r="P7" s="482"/>
      <c r="Q7" s="482"/>
      <c r="R7" s="482"/>
      <c r="S7" s="465"/>
      <c r="T7" s="484">
        <v>0</v>
      </c>
      <c r="U7" s="484"/>
      <c r="V7" s="159">
        <f>SUM(C7:S7)</f>
        <v>0</v>
      </c>
    </row>
    <row r="8" spans="1:22" s="146" customFormat="1">
      <c r="A8" s="157">
        <v>2</v>
      </c>
      <c r="B8" s="1" t="s">
        <v>102</v>
      </c>
      <c r="C8" s="158"/>
      <c r="D8" s="482">
        <v>0</v>
      </c>
      <c r="E8" s="482"/>
      <c r="F8" s="482"/>
      <c r="G8" s="482"/>
      <c r="H8" s="482"/>
      <c r="I8" s="482"/>
      <c r="J8" s="482">
        <v>0</v>
      </c>
      <c r="K8" s="482"/>
      <c r="L8" s="465"/>
      <c r="M8" s="158"/>
      <c r="N8" s="482"/>
      <c r="O8" s="482"/>
      <c r="P8" s="482"/>
      <c r="Q8" s="482"/>
      <c r="R8" s="482"/>
      <c r="S8" s="465"/>
      <c r="T8" s="484">
        <v>0</v>
      </c>
      <c r="U8" s="484"/>
      <c r="V8" s="159">
        <f t="shared" ref="V8:V20" si="0">SUM(C8:S8)</f>
        <v>0</v>
      </c>
    </row>
    <row r="9" spans="1:22" s="146" customFormat="1">
      <c r="A9" s="157">
        <v>3</v>
      </c>
      <c r="B9" s="1" t="s">
        <v>281</v>
      </c>
      <c r="C9" s="158"/>
      <c r="D9" s="482">
        <v>0</v>
      </c>
      <c r="E9" s="482"/>
      <c r="F9" s="482"/>
      <c r="G9" s="482"/>
      <c r="H9" s="482"/>
      <c r="I9" s="482"/>
      <c r="J9" s="482">
        <v>0</v>
      </c>
      <c r="K9" s="482"/>
      <c r="L9" s="465"/>
      <c r="M9" s="158"/>
      <c r="N9" s="482"/>
      <c r="O9" s="482"/>
      <c r="P9" s="482"/>
      <c r="Q9" s="482"/>
      <c r="R9" s="482"/>
      <c r="S9" s="465"/>
      <c r="T9" s="484">
        <v>0</v>
      </c>
      <c r="U9" s="484"/>
      <c r="V9" s="159">
        <f t="shared" si="0"/>
        <v>0</v>
      </c>
    </row>
    <row r="10" spans="1:22" s="146" customFormat="1" ht="24" customHeight="1">
      <c r="A10" s="157">
        <v>4</v>
      </c>
      <c r="B10" s="1" t="s">
        <v>103</v>
      </c>
      <c r="C10" s="158"/>
      <c r="D10" s="482">
        <v>0</v>
      </c>
      <c r="E10" s="482"/>
      <c r="F10" s="482"/>
      <c r="G10" s="482"/>
      <c r="H10" s="482"/>
      <c r="I10" s="482"/>
      <c r="J10" s="482">
        <v>0</v>
      </c>
      <c r="K10" s="482"/>
      <c r="L10" s="465"/>
      <c r="M10" s="158"/>
      <c r="N10" s="482"/>
      <c r="O10" s="482"/>
      <c r="P10" s="482"/>
      <c r="Q10" s="482"/>
      <c r="R10" s="482"/>
      <c r="S10" s="465"/>
      <c r="T10" s="484">
        <v>0</v>
      </c>
      <c r="U10" s="484"/>
      <c r="V10" s="159">
        <f t="shared" si="0"/>
        <v>0</v>
      </c>
    </row>
    <row r="11" spans="1:22" s="146" customFormat="1" ht="24" customHeight="1">
      <c r="A11" s="157">
        <v>5</v>
      </c>
      <c r="B11" s="1" t="s">
        <v>104</v>
      </c>
      <c r="C11" s="158"/>
      <c r="D11" s="482">
        <v>0</v>
      </c>
      <c r="E11" s="482"/>
      <c r="F11" s="482"/>
      <c r="G11" s="482"/>
      <c r="H11" s="482"/>
      <c r="I11" s="482"/>
      <c r="J11" s="482">
        <v>0</v>
      </c>
      <c r="K11" s="482"/>
      <c r="L11" s="465"/>
      <c r="M11" s="158"/>
      <c r="N11" s="482"/>
      <c r="O11" s="482"/>
      <c r="P11" s="482"/>
      <c r="Q11" s="482"/>
      <c r="R11" s="482"/>
      <c r="S11" s="465"/>
      <c r="T11" s="484">
        <v>0</v>
      </c>
      <c r="U11" s="484"/>
      <c r="V11" s="159">
        <f t="shared" si="0"/>
        <v>0</v>
      </c>
    </row>
    <row r="12" spans="1:22" s="146" customFormat="1" ht="24" customHeight="1">
      <c r="A12" s="157">
        <v>6</v>
      </c>
      <c r="B12" s="1" t="s">
        <v>105</v>
      </c>
      <c r="C12" s="158"/>
      <c r="D12" s="482">
        <v>0</v>
      </c>
      <c r="E12" s="482"/>
      <c r="F12" s="482"/>
      <c r="G12" s="482"/>
      <c r="H12" s="482"/>
      <c r="I12" s="482"/>
      <c r="J12" s="482">
        <v>0</v>
      </c>
      <c r="K12" s="482"/>
      <c r="L12" s="465"/>
      <c r="M12" s="158"/>
      <c r="N12" s="482"/>
      <c r="O12" s="482"/>
      <c r="P12" s="482"/>
      <c r="Q12" s="482"/>
      <c r="R12" s="482"/>
      <c r="S12" s="465"/>
      <c r="T12" s="484">
        <v>0</v>
      </c>
      <c r="U12" s="484"/>
      <c r="V12" s="159">
        <f t="shared" si="0"/>
        <v>0</v>
      </c>
    </row>
    <row r="13" spans="1:22" s="146" customFormat="1" ht="24" customHeight="1">
      <c r="A13" s="157">
        <v>7</v>
      </c>
      <c r="B13" s="1" t="s">
        <v>106</v>
      </c>
      <c r="C13" s="158"/>
      <c r="D13" s="482">
        <v>29668925.967859998</v>
      </c>
      <c r="E13" s="482"/>
      <c r="F13" s="482"/>
      <c r="G13" s="482"/>
      <c r="H13" s="482"/>
      <c r="I13" s="482"/>
      <c r="J13" s="482">
        <v>0</v>
      </c>
      <c r="K13" s="482"/>
      <c r="L13" s="465"/>
      <c r="M13" s="158"/>
      <c r="N13" s="482"/>
      <c r="O13" s="482"/>
      <c r="P13" s="482"/>
      <c r="Q13" s="482"/>
      <c r="R13" s="482"/>
      <c r="S13" s="465"/>
      <c r="T13" s="484">
        <v>18542672.119460002</v>
      </c>
      <c r="U13" s="484">
        <v>11126253.848399999</v>
      </c>
      <c r="V13" s="159">
        <f t="shared" si="0"/>
        <v>29668925.967859998</v>
      </c>
    </row>
    <row r="14" spans="1:22" s="146" customFormat="1" ht="24" customHeight="1">
      <c r="A14" s="157">
        <v>8</v>
      </c>
      <c r="B14" s="1" t="s">
        <v>107</v>
      </c>
      <c r="C14" s="158"/>
      <c r="D14" s="482">
        <v>8032988.5339357508</v>
      </c>
      <c r="E14" s="482"/>
      <c r="F14" s="482"/>
      <c r="G14" s="482"/>
      <c r="H14" s="482"/>
      <c r="I14" s="482"/>
      <c r="J14" s="482">
        <v>0</v>
      </c>
      <c r="K14" s="482"/>
      <c r="L14" s="465"/>
      <c r="M14" s="158"/>
      <c r="N14" s="482"/>
      <c r="O14" s="482"/>
      <c r="P14" s="482"/>
      <c r="Q14" s="482"/>
      <c r="R14" s="482"/>
      <c r="S14" s="465"/>
      <c r="T14" s="484">
        <v>6697380.491889501</v>
      </c>
      <c r="U14" s="484">
        <v>1335608.0420462498</v>
      </c>
      <c r="V14" s="159">
        <f t="shared" si="0"/>
        <v>8032988.5339357508</v>
      </c>
    </row>
    <row r="15" spans="1:22" s="146" customFormat="1" ht="24" customHeight="1">
      <c r="A15" s="157">
        <v>9</v>
      </c>
      <c r="B15" s="1" t="s">
        <v>108</v>
      </c>
      <c r="C15" s="158"/>
      <c r="D15" s="482">
        <v>0</v>
      </c>
      <c r="E15" s="482"/>
      <c r="F15" s="482"/>
      <c r="G15" s="482"/>
      <c r="H15" s="482"/>
      <c r="I15" s="482"/>
      <c r="J15" s="482">
        <v>0</v>
      </c>
      <c r="K15" s="482"/>
      <c r="L15" s="465"/>
      <c r="M15" s="158"/>
      <c r="N15" s="482"/>
      <c r="O15" s="482"/>
      <c r="P15" s="482"/>
      <c r="Q15" s="482"/>
      <c r="R15" s="482"/>
      <c r="S15" s="465"/>
      <c r="T15" s="484">
        <v>0</v>
      </c>
      <c r="U15" s="484"/>
      <c r="V15" s="159">
        <f t="shared" si="0"/>
        <v>0</v>
      </c>
    </row>
    <row r="16" spans="1:22" s="146" customFormat="1" ht="24" customHeight="1">
      <c r="A16" s="157">
        <v>10</v>
      </c>
      <c r="B16" s="1" t="s">
        <v>109</v>
      </c>
      <c r="C16" s="158"/>
      <c r="D16" s="482">
        <v>0</v>
      </c>
      <c r="E16" s="482"/>
      <c r="F16" s="482"/>
      <c r="G16" s="482"/>
      <c r="H16" s="482"/>
      <c r="I16" s="482"/>
      <c r="J16" s="482">
        <v>0</v>
      </c>
      <c r="K16" s="482"/>
      <c r="L16" s="465"/>
      <c r="M16" s="158"/>
      <c r="N16" s="482"/>
      <c r="O16" s="482"/>
      <c r="P16" s="482"/>
      <c r="Q16" s="482"/>
      <c r="R16" s="482"/>
      <c r="S16" s="465"/>
      <c r="T16" s="484">
        <v>0</v>
      </c>
      <c r="U16" s="484"/>
      <c r="V16" s="159">
        <f t="shared" si="0"/>
        <v>0</v>
      </c>
    </row>
    <row r="17" spans="1:22" s="146" customFormat="1" ht="24" customHeight="1">
      <c r="A17" s="157">
        <v>11</v>
      </c>
      <c r="B17" s="1" t="s">
        <v>110</v>
      </c>
      <c r="C17" s="158"/>
      <c r="D17" s="482">
        <v>0</v>
      </c>
      <c r="E17" s="482"/>
      <c r="F17" s="482"/>
      <c r="G17" s="482"/>
      <c r="H17" s="482"/>
      <c r="I17" s="482"/>
      <c r="J17" s="482">
        <v>0</v>
      </c>
      <c r="K17" s="482"/>
      <c r="L17" s="465"/>
      <c r="M17" s="158"/>
      <c r="N17" s="482"/>
      <c r="O17" s="482"/>
      <c r="P17" s="482"/>
      <c r="Q17" s="482"/>
      <c r="R17" s="482"/>
      <c r="S17" s="465"/>
      <c r="T17" s="484">
        <v>0</v>
      </c>
      <c r="U17" s="484"/>
      <c r="V17" s="159">
        <f t="shared" si="0"/>
        <v>0</v>
      </c>
    </row>
    <row r="18" spans="1:22" s="146" customFormat="1" ht="24" customHeight="1">
      <c r="A18" s="157">
        <v>12</v>
      </c>
      <c r="B18" s="1" t="s">
        <v>111</v>
      </c>
      <c r="C18" s="158"/>
      <c r="D18" s="482">
        <v>0</v>
      </c>
      <c r="E18" s="482"/>
      <c r="F18" s="482"/>
      <c r="G18" s="482"/>
      <c r="H18" s="482"/>
      <c r="I18" s="482"/>
      <c r="J18" s="482">
        <v>0</v>
      </c>
      <c r="K18" s="482"/>
      <c r="L18" s="465"/>
      <c r="M18" s="158"/>
      <c r="N18" s="482"/>
      <c r="O18" s="482"/>
      <c r="P18" s="482"/>
      <c r="Q18" s="482"/>
      <c r="R18" s="482"/>
      <c r="S18" s="465"/>
      <c r="T18" s="484">
        <v>0</v>
      </c>
      <c r="U18" s="484"/>
      <c r="V18" s="159">
        <f t="shared" si="0"/>
        <v>0</v>
      </c>
    </row>
    <row r="19" spans="1:22" s="146" customFormat="1" ht="24" customHeight="1">
      <c r="A19" s="157">
        <v>13</v>
      </c>
      <c r="B19" s="1" t="s">
        <v>112</v>
      </c>
      <c r="C19" s="158"/>
      <c r="D19" s="482">
        <v>0</v>
      </c>
      <c r="E19" s="482"/>
      <c r="F19" s="482"/>
      <c r="G19" s="482"/>
      <c r="H19" s="482"/>
      <c r="I19" s="482"/>
      <c r="J19" s="482">
        <v>0</v>
      </c>
      <c r="K19" s="482"/>
      <c r="L19" s="465"/>
      <c r="M19" s="158"/>
      <c r="N19" s="482"/>
      <c r="O19" s="482"/>
      <c r="P19" s="482"/>
      <c r="Q19" s="482"/>
      <c r="R19" s="482"/>
      <c r="S19" s="465"/>
      <c r="T19" s="484">
        <v>0</v>
      </c>
      <c r="U19" s="484"/>
      <c r="V19" s="159">
        <f t="shared" si="0"/>
        <v>0</v>
      </c>
    </row>
    <row r="20" spans="1:22" s="146" customFormat="1">
      <c r="A20" s="157">
        <v>14</v>
      </c>
      <c r="B20" s="1" t="s">
        <v>113</v>
      </c>
      <c r="C20" s="158"/>
      <c r="D20" s="482">
        <v>0</v>
      </c>
      <c r="E20" s="482"/>
      <c r="F20" s="482"/>
      <c r="G20" s="482"/>
      <c r="H20" s="482"/>
      <c r="I20" s="482"/>
      <c r="J20" s="482">
        <v>0</v>
      </c>
      <c r="K20" s="482"/>
      <c r="L20" s="465"/>
      <c r="M20" s="158"/>
      <c r="N20" s="482"/>
      <c r="O20" s="482"/>
      <c r="P20" s="482"/>
      <c r="Q20" s="482"/>
      <c r="R20" s="482"/>
      <c r="S20" s="465"/>
      <c r="T20" s="484">
        <v>0</v>
      </c>
      <c r="U20" s="484"/>
      <c r="V20" s="159">
        <f t="shared" si="0"/>
        <v>0</v>
      </c>
    </row>
    <row r="21" spans="1:22" ht="13.5" thickBot="1">
      <c r="A21" s="147"/>
      <c r="B21" s="160" t="s">
        <v>114</v>
      </c>
      <c r="C21" s="161">
        <f>SUM(C7:C20)</f>
        <v>0</v>
      </c>
      <c r="D21" s="149">
        <f t="shared" ref="D21:V21" si="1">SUM(D7:D20)</f>
        <v>37701914.501795746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2">
        <f t="shared" si="1"/>
        <v>0</v>
      </c>
      <c r="M21" s="161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2">
        <f>SUM(S7:S20)</f>
        <v>0</v>
      </c>
      <c r="T21" s="162">
        <f>SUM(T7:T20)</f>
        <v>25240052.611349501</v>
      </c>
      <c r="U21" s="162">
        <f t="shared" ref="U21" si="2">SUM(U7:U20)</f>
        <v>12461861.890446249</v>
      </c>
      <c r="V21" s="163">
        <f t="shared" si="1"/>
        <v>37701914.501795746</v>
      </c>
    </row>
    <row r="24" spans="1:22">
      <c r="A24" s="7"/>
      <c r="B24" s="7"/>
      <c r="C24" s="65"/>
      <c r="D24" s="65"/>
      <c r="E24" s="65"/>
    </row>
    <row r="25" spans="1:22">
      <c r="A25" s="164"/>
      <c r="B25" s="164"/>
      <c r="C25" s="7"/>
      <c r="D25" s="65"/>
      <c r="E25" s="65"/>
    </row>
    <row r="26" spans="1:22">
      <c r="A26" s="164"/>
      <c r="B26" s="66"/>
      <c r="C26" s="7"/>
      <c r="D26" s="65"/>
      <c r="E26" s="65"/>
    </row>
    <row r="27" spans="1:22">
      <c r="A27" s="164"/>
      <c r="B27" s="164"/>
      <c r="C27" s="7"/>
      <c r="D27" s="65"/>
      <c r="E27" s="65"/>
    </row>
    <row r="28" spans="1:22">
      <c r="A28" s="164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0" zoomScaleNormal="80" workbookViewId="0">
      <pane xSplit="1" ySplit="7" topLeftCell="B8" activePane="bottomRight" state="frozen"/>
      <selection activeCell="L16" sqref="L16"/>
      <selection pane="topRight" activeCell="L16" sqref="L16"/>
      <selection pane="bottomLeft" activeCell="L16" sqref="L16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5" customWidth="1"/>
    <col min="4" max="4" width="14.85546875" style="265" bestFit="1" customWidth="1"/>
    <col min="5" max="5" width="15.5703125" style="265" customWidth="1"/>
    <col min="6" max="6" width="15.85546875" style="265" customWidth="1"/>
    <col min="7" max="7" width="17.42578125" style="265" customWidth="1"/>
    <col min="8" max="8" width="15.28515625" style="265" customWidth="1"/>
    <col min="9" max="16384" width="9.140625" style="37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505">
        <v>43738</v>
      </c>
    </row>
    <row r="4" spans="1:9" ht="13.5" thickBot="1">
      <c r="A4" s="2" t="s">
        <v>263</v>
      </c>
      <c r="B4" s="150" t="s">
        <v>387</v>
      </c>
    </row>
    <row r="5" spans="1:9">
      <c r="A5" s="151"/>
      <c r="B5" s="165"/>
      <c r="C5" s="266" t="s">
        <v>0</v>
      </c>
      <c r="D5" s="266" t="s">
        <v>1</v>
      </c>
      <c r="E5" s="266" t="s">
        <v>2</v>
      </c>
      <c r="F5" s="266" t="s">
        <v>3</v>
      </c>
      <c r="G5" s="267" t="s">
        <v>4</v>
      </c>
      <c r="H5" s="268" t="s">
        <v>10</v>
      </c>
      <c r="I5" s="166"/>
    </row>
    <row r="6" spans="1:9" s="166" customFormat="1" ht="12.75" customHeight="1">
      <c r="A6" s="167"/>
      <c r="B6" s="568" t="s">
        <v>262</v>
      </c>
      <c r="C6" s="570" t="s">
        <v>379</v>
      </c>
      <c r="D6" s="572" t="s">
        <v>378</v>
      </c>
      <c r="E6" s="573"/>
      <c r="F6" s="570" t="s">
        <v>383</v>
      </c>
      <c r="G6" s="570" t="s">
        <v>384</v>
      </c>
      <c r="H6" s="566" t="s">
        <v>382</v>
      </c>
    </row>
    <row r="7" spans="1:9" ht="38.25">
      <c r="A7" s="169"/>
      <c r="B7" s="569"/>
      <c r="C7" s="571"/>
      <c r="D7" s="269" t="s">
        <v>381</v>
      </c>
      <c r="E7" s="269" t="s">
        <v>380</v>
      </c>
      <c r="F7" s="571"/>
      <c r="G7" s="571"/>
      <c r="H7" s="567"/>
      <c r="I7" s="166"/>
    </row>
    <row r="8" spans="1:9">
      <c r="A8" s="167">
        <v>1</v>
      </c>
      <c r="B8" s="1" t="s">
        <v>101</v>
      </c>
      <c r="C8" s="485">
        <v>340099513.60440004</v>
      </c>
      <c r="D8" s="486">
        <v>0</v>
      </c>
      <c r="E8" s="485">
        <v>0</v>
      </c>
      <c r="F8" s="485">
        <v>207302592.60440001</v>
      </c>
      <c r="G8" s="487">
        <v>207302592.60440001</v>
      </c>
      <c r="H8" s="489">
        <f>IFERROR(G8/(C8+E8),0)</f>
        <v>0.60953510461509242</v>
      </c>
    </row>
    <row r="9" spans="1:9" ht="15" customHeight="1">
      <c r="A9" s="167">
        <v>2</v>
      </c>
      <c r="B9" s="1" t="s">
        <v>102</v>
      </c>
      <c r="C9" s="485">
        <v>0</v>
      </c>
      <c r="D9" s="486">
        <v>0</v>
      </c>
      <c r="E9" s="485">
        <v>0</v>
      </c>
      <c r="F9" s="485">
        <v>0</v>
      </c>
      <c r="G9" s="487">
        <v>0</v>
      </c>
      <c r="H9" s="489">
        <f t="shared" ref="H9:H20" si="0">IFERROR(G9/(C9+E9),0)</f>
        <v>0</v>
      </c>
    </row>
    <row r="10" spans="1:9">
      <c r="A10" s="167">
        <v>3</v>
      </c>
      <c r="B10" s="1" t="s">
        <v>281</v>
      </c>
      <c r="C10" s="485">
        <v>0</v>
      </c>
      <c r="D10" s="486">
        <v>0</v>
      </c>
      <c r="E10" s="485">
        <v>0</v>
      </c>
      <c r="F10" s="485">
        <v>0</v>
      </c>
      <c r="G10" s="487">
        <v>0</v>
      </c>
      <c r="H10" s="489">
        <f t="shared" si="0"/>
        <v>0</v>
      </c>
    </row>
    <row r="11" spans="1:9">
      <c r="A11" s="167">
        <v>4</v>
      </c>
      <c r="B11" s="1" t="s">
        <v>103</v>
      </c>
      <c r="C11" s="485">
        <v>0</v>
      </c>
      <c r="D11" s="486">
        <v>0</v>
      </c>
      <c r="E11" s="485">
        <v>0</v>
      </c>
      <c r="F11" s="485">
        <v>0</v>
      </c>
      <c r="G11" s="487">
        <v>0</v>
      </c>
      <c r="H11" s="489">
        <f t="shared" si="0"/>
        <v>0</v>
      </c>
    </row>
    <row r="12" spans="1:9">
      <c r="A12" s="167">
        <v>5</v>
      </c>
      <c r="B12" s="1" t="s">
        <v>104</v>
      </c>
      <c r="C12" s="485">
        <v>0</v>
      </c>
      <c r="D12" s="486">
        <v>0</v>
      </c>
      <c r="E12" s="485">
        <v>0</v>
      </c>
      <c r="F12" s="485">
        <v>0</v>
      </c>
      <c r="G12" s="487">
        <v>0</v>
      </c>
      <c r="H12" s="489">
        <f t="shared" si="0"/>
        <v>0</v>
      </c>
    </row>
    <row r="13" spans="1:9">
      <c r="A13" s="167">
        <v>6</v>
      </c>
      <c r="B13" s="1" t="s">
        <v>105</v>
      </c>
      <c r="C13" s="485">
        <v>74465777.395600021</v>
      </c>
      <c r="D13" s="486">
        <v>8785889.4927999992</v>
      </c>
      <c r="E13" s="485">
        <v>4392944.7463999996</v>
      </c>
      <c r="F13" s="485">
        <v>35475919.905930005</v>
      </c>
      <c r="G13" s="487">
        <v>35475919.905930005</v>
      </c>
      <c r="H13" s="489">
        <f t="shared" si="0"/>
        <v>0.44986678635305444</v>
      </c>
    </row>
    <row r="14" spans="1:9">
      <c r="A14" s="167">
        <v>7</v>
      </c>
      <c r="B14" s="1" t="s">
        <v>106</v>
      </c>
      <c r="C14" s="485">
        <v>526539583.76314992</v>
      </c>
      <c r="D14" s="486">
        <v>121885431.51813002</v>
      </c>
      <c r="E14" s="485">
        <v>70478337.121255025</v>
      </c>
      <c r="F14" s="486">
        <v>601075126.50376499</v>
      </c>
      <c r="G14" s="488">
        <v>571406200.535905</v>
      </c>
      <c r="H14" s="489">
        <f t="shared" si="0"/>
        <v>0.95710058366328532</v>
      </c>
    </row>
    <row r="15" spans="1:9">
      <c r="A15" s="167">
        <v>8</v>
      </c>
      <c r="B15" s="1" t="s">
        <v>107</v>
      </c>
      <c r="C15" s="485">
        <v>375705222.87920004</v>
      </c>
      <c r="D15" s="486">
        <v>28091306.890169993</v>
      </c>
      <c r="E15" s="485">
        <v>15819745.608084997</v>
      </c>
      <c r="F15" s="486">
        <v>372024965.22447377</v>
      </c>
      <c r="G15" s="488">
        <v>363991976.69053805</v>
      </c>
      <c r="H15" s="489">
        <f>IFERROR(G15/(C15+E15),0)</f>
        <v>0.92967755823306808</v>
      </c>
    </row>
    <row r="16" spans="1:9">
      <c r="A16" s="167">
        <v>9</v>
      </c>
      <c r="B16" s="1" t="s">
        <v>108</v>
      </c>
      <c r="C16" s="485">
        <v>170885384.53545997</v>
      </c>
      <c r="D16" s="486">
        <v>675243.75280000002</v>
      </c>
      <c r="E16" s="485">
        <v>373121.87640000001</v>
      </c>
      <c r="F16" s="486">
        <v>59940477.244150989</v>
      </c>
      <c r="G16" s="488">
        <v>59940477.244150989</v>
      </c>
      <c r="H16" s="489">
        <f t="shared" si="0"/>
        <v>0.35000000000000003</v>
      </c>
    </row>
    <row r="17" spans="1:8">
      <c r="A17" s="167">
        <v>10</v>
      </c>
      <c r="B17" s="1" t="s">
        <v>109</v>
      </c>
      <c r="C17" s="485">
        <v>16873542.139229998</v>
      </c>
      <c r="D17" s="486">
        <v>0</v>
      </c>
      <c r="E17" s="485">
        <v>0</v>
      </c>
      <c r="F17" s="486">
        <v>15942422.000279998</v>
      </c>
      <c r="G17" s="488">
        <v>15942422.000279998</v>
      </c>
      <c r="H17" s="489">
        <f t="shared" si="0"/>
        <v>0.94481774299272947</v>
      </c>
    </row>
    <row r="18" spans="1:8">
      <c r="A18" s="167">
        <v>11</v>
      </c>
      <c r="B18" s="1" t="s">
        <v>110</v>
      </c>
      <c r="C18" s="485">
        <v>0</v>
      </c>
      <c r="D18" s="486">
        <v>0</v>
      </c>
      <c r="E18" s="485">
        <v>0</v>
      </c>
      <c r="F18" s="486">
        <v>0</v>
      </c>
      <c r="G18" s="488">
        <v>0</v>
      </c>
      <c r="H18" s="489">
        <f t="shared" si="0"/>
        <v>0</v>
      </c>
    </row>
    <row r="19" spans="1:8">
      <c r="A19" s="167">
        <v>12</v>
      </c>
      <c r="B19" s="1" t="s">
        <v>111</v>
      </c>
      <c r="C19" s="485">
        <v>0</v>
      </c>
      <c r="D19" s="486">
        <v>0</v>
      </c>
      <c r="E19" s="485">
        <v>0</v>
      </c>
      <c r="F19" s="486">
        <v>0</v>
      </c>
      <c r="G19" s="488">
        <v>0</v>
      </c>
      <c r="H19" s="489">
        <f t="shared" si="0"/>
        <v>0</v>
      </c>
    </row>
    <row r="20" spans="1:8">
      <c r="A20" s="167">
        <v>13</v>
      </c>
      <c r="B20" s="1" t="s">
        <v>257</v>
      </c>
      <c r="C20" s="485">
        <v>0</v>
      </c>
      <c r="D20" s="486">
        <v>0</v>
      </c>
      <c r="E20" s="485">
        <v>0</v>
      </c>
      <c r="F20" s="486">
        <v>0</v>
      </c>
      <c r="G20" s="488">
        <v>0</v>
      </c>
      <c r="H20" s="489">
        <f t="shared" si="0"/>
        <v>0</v>
      </c>
    </row>
    <row r="21" spans="1:8">
      <c r="A21" s="167">
        <v>14</v>
      </c>
      <c r="B21" s="1" t="s">
        <v>113</v>
      </c>
      <c r="C21" s="485">
        <v>182286881.22100002</v>
      </c>
      <c r="D21" s="486">
        <v>0</v>
      </c>
      <c r="E21" s="485">
        <v>0</v>
      </c>
      <c r="F21" s="486">
        <v>130171213.721</v>
      </c>
      <c r="G21" s="488">
        <v>130171213.721</v>
      </c>
      <c r="H21" s="489">
        <f>IFERROR(G21/(C21+E21),0)</f>
        <v>0.71410083297867011</v>
      </c>
    </row>
    <row r="22" spans="1:8" ht="13.5" thickBot="1">
      <c r="A22" s="170"/>
      <c r="B22" s="171" t="s">
        <v>114</v>
      </c>
      <c r="C22" s="270">
        <f>SUM(C8:C21)</f>
        <v>1686855905.5380399</v>
      </c>
      <c r="D22" s="270">
        <f>SUM(D8:D21)</f>
        <v>159437871.6539</v>
      </c>
      <c r="E22" s="270">
        <f>SUM(E8:E21)</f>
        <v>91064149.352140009</v>
      </c>
      <c r="F22" s="270">
        <f>SUM(F8:F21)</f>
        <v>1421932717.2039995</v>
      </c>
      <c r="G22" s="270">
        <f>SUM(G8:G21)</f>
        <v>1384230802.7022038</v>
      </c>
      <c r="H22" s="271">
        <f>G22/(C22+E22)</f>
        <v>0.77856751707978578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0" zoomScaleNormal="80" workbookViewId="0">
      <pane xSplit="2" ySplit="6" topLeftCell="C7" activePane="bottomRight" state="frozen"/>
      <selection activeCell="L16" sqref="L16"/>
      <selection pane="topRight" activeCell="L16" sqref="L16"/>
      <selection pane="bottomLeft" activeCell="L16" sqref="L16"/>
      <selection pane="bottomRight" activeCell="C8" sqref="C8:K21"/>
    </sheetView>
  </sheetViews>
  <sheetFormatPr defaultColWidth="9.140625" defaultRowHeight="12.75"/>
  <cols>
    <col min="1" max="1" width="10.5703125" style="265" bestFit="1" customWidth="1"/>
    <col min="2" max="2" width="104.140625" style="265" customWidth="1"/>
    <col min="3" max="4" width="12.7109375" style="265" customWidth="1"/>
    <col min="5" max="5" width="15.5703125" style="265" customWidth="1"/>
    <col min="6" max="11" width="12.7109375" style="265" customWidth="1"/>
    <col min="12" max="16384" width="9.140625" style="265"/>
  </cols>
  <sheetData>
    <row r="1" spans="1:11">
      <c r="A1" s="265" t="s">
        <v>35</v>
      </c>
      <c r="B1" s="265" t="str">
        <f>'Info '!C2</f>
        <v>JSC "VTB Bank (Georgia)"</v>
      </c>
    </row>
    <row r="2" spans="1:11">
      <c r="A2" s="265" t="s">
        <v>36</v>
      </c>
      <c r="B2" s="506">
        <v>43738</v>
      </c>
      <c r="C2" s="285"/>
      <c r="D2" s="285"/>
    </row>
    <row r="3" spans="1:11">
      <c r="B3" s="285"/>
      <c r="C3" s="285"/>
      <c r="D3" s="285"/>
    </row>
    <row r="4" spans="1:11" ht="13.5" thickBot="1">
      <c r="A4" s="265" t="s">
        <v>259</v>
      </c>
      <c r="B4" s="312" t="s">
        <v>388</v>
      </c>
      <c r="C4" s="285"/>
      <c r="D4" s="285"/>
    </row>
    <row r="5" spans="1:11" ht="30" customHeight="1">
      <c r="A5" s="574"/>
      <c r="B5" s="575"/>
      <c r="C5" s="576" t="s">
        <v>441</v>
      </c>
      <c r="D5" s="576"/>
      <c r="E5" s="576"/>
      <c r="F5" s="576" t="s">
        <v>442</v>
      </c>
      <c r="G5" s="576"/>
      <c r="H5" s="576"/>
      <c r="I5" s="576" t="s">
        <v>443</v>
      </c>
      <c r="J5" s="576"/>
      <c r="K5" s="577"/>
    </row>
    <row r="6" spans="1:11">
      <c r="A6" s="286"/>
      <c r="B6" s="287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4" t="s">
        <v>76</v>
      </c>
      <c r="I6" s="44" t="s">
        <v>74</v>
      </c>
      <c r="J6" s="44" t="s">
        <v>75</v>
      </c>
      <c r="K6" s="44" t="s">
        <v>76</v>
      </c>
    </row>
    <row r="7" spans="1:11">
      <c r="A7" s="288" t="s">
        <v>391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</row>
    <row r="8" spans="1:11">
      <c r="A8" s="291">
        <v>1</v>
      </c>
      <c r="B8" s="292" t="s">
        <v>389</v>
      </c>
      <c r="C8" s="510"/>
      <c r="D8" s="510"/>
      <c r="E8" s="510"/>
      <c r="F8" s="500">
        <v>165407200.59486958</v>
      </c>
      <c r="G8" s="500">
        <v>239622630.95581427</v>
      </c>
      <c r="H8" s="500">
        <v>405029831.55068392</v>
      </c>
      <c r="I8" s="500">
        <v>161291804.02997819</v>
      </c>
      <c r="J8" s="500">
        <v>228518028.25315335</v>
      </c>
      <c r="K8" s="501">
        <v>389809832.28313148</v>
      </c>
    </row>
    <row r="9" spans="1:11">
      <c r="A9" s="288" t="s">
        <v>392</v>
      </c>
      <c r="B9" s="289"/>
      <c r="C9" s="511"/>
      <c r="D9" s="511"/>
      <c r="E9" s="511"/>
      <c r="F9" s="511"/>
      <c r="G9" s="511"/>
      <c r="H9" s="511"/>
      <c r="I9" s="511"/>
      <c r="J9" s="511"/>
      <c r="K9" s="290"/>
    </row>
    <row r="10" spans="1:11">
      <c r="A10" s="294">
        <v>2</v>
      </c>
      <c r="B10" s="295" t="s">
        <v>400</v>
      </c>
      <c r="C10" s="490">
        <v>121042163.42106523</v>
      </c>
      <c r="D10" s="491">
        <v>369392257.54758149</v>
      </c>
      <c r="E10" s="491">
        <v>490434420.968647</v>
      </c>
      <c r="F10" s="491">
        <v>10640501.739963589</v>
      </c>
      <c r="G10" s="491">
        <v>26103519.154433344</v>
      </c>
      <c r="H10" s="491">
        <v>36744020.894396909</v>
      </c>
      <c r="I10" s="491">
        <v>2553840.6100489129</v>
      </c>
      <c r="J10" s="491">
        <v>6171320.0395320067</v>
      </c>
      <c r="K10" s="492">
        <v>8725160.6495809238</v>
      </c>
    </row>
    <row r="11" spans="1:11">
      <c r="A11" s="294">
        <v>3</v>
      </c>
      <c r="B11" s="295" t="s">
        <v>394</v>
      </c>
      <c r="C11" s="490">
        <v>408588595.84760875</v>
      </c>
      <c r="D11" s="491">
        <v>468002316.52711946</v>
      </c>
      <c r="E11" s="491">
        <v>876590912.37472832</v>
      </c>
      <c r="F11" s="491">
        <v>176782489.01624191</v>
      </c>
      <c r="G11" s="491">
        <v>104797703.93896571</v>
      </c>
      <c r="H11" s="491">
        <v>281580192.95520759</v>
      </c>
      <c r="I11" s="491">
        <v>143644755.8190271</v>
      </c>
      <c r="J11" s="491">
        <v>85779475.861937508</v>
      </c>
      <c r="K11" s="492">
        <v>229424231.68096471</v>
      </c>
    </row>
    <row r="12" spans="1:11">
      <c r="A12" s="294">
        <v>4</v>
      </c>
      <c r="B12" s="295" t="s">
        <v>395</v>
      </c>
      <c r="C12" s="490">
        <v>31847826.086956523</v>
      </c>
      <c r="D12" s="491">
        <v>0</v>
      </c>
      <c r="E12" s="491">
        <v>31847826.086956523</v>
      </c>
      <c r="F12" s="491">
        <v>0</v>
      </c>
      <c r="G12" s="491">
        <v>0</v>
      </c>
      <c r="H12" s="491">
        <v>0</v>
      </c>
      <c r="I12" s="491">
        <v>0</v>
      </c>
      <c r="J12" s="491">
        <v>0</v>
      </c>
      <c r="K12" s="492">
        <v>0</v>
      </c>
    </row>
    <row r="13" spans="1:11">
      <c r="A13" s="294">
        <v>5</v>
      </c>
      <c r="B13" s="295" t="s">
        <v>403</v>
      </c>
      <c r="C13" s="490">
        <v>78499663.032391295</v>
      </c>
      <c r="D13" s="491">
        <v>80025401.284673929</v>
      </c>
      <c r="E13" s="491">
        <v>158525064.31706521</v>
      </c>
      <c r="F13" s="491">
        <v>16073865.236674998</v>
      </c>
      <c r="G13" s="491">
        <v>13394990.757369563</v>
      </c>
      <c r="H13" s="491">
        <v>29468855.994044546</v>
      </c>
      <c r="I13" s="491">
        <v>5885999.4494999973</v>
      </c>
      <c r="J13" s="491">
        <v>5119458.8181793513</v>
      </c>
      <c r="K13" s="492">
        <v>11005458.267679347</v>
      </c>
    </row>
    <row r="14" spans="1:11">
      <c r="A14" s="294">
        <v>6</v>
      </c>
      <c r="B14" s="295" t="s">
        <v>436</v>
      </c>
      <c r="C14" s="490">
        <v>0</v>
      </c>
      <c r="D14" s="491">
        <v>0</v>
      </c>
      <c r="E14" s="491">
        <v>0</v>
      </c>
      <c r="F14" s="491">
        <v>0</v>
      </c>
      <c r="G14" s="491">
        <v>0</v>
      </c>
      <c r="H14" s="491">
        <v>0</v>
      </c>
      <c r="I14" s="491">
        <v>0</v>
      </c>
      <c r="J14" s="491">
        <v>0</v>
      </c>
      <c r="K14" s="492">
        <v>0</v>
      </c>
    </row>
    <row r="15" spans="1:11">
      <c r="A15" s="294">
        <v>7</v>
      </c>
      <c r="B15" s="295" t="s">
        <v>437</v>
      </c>
      <c r="C15" s="490">
        <v>18289780.824239127</v>
      </c>
      <c r="D15" s="491">
        <v>9192806.1975000016</v>
      </c>
      <c r="E15" s="491">
        <v>27482587.02173914</v>
      </c>
      <c r="F15" s="491">
        <v>5675748.2378260884</v>
      </c>
      <c r="G15" s="491">
        <v>3167997.837311958</v>
      </c>
      <c r="H15" s="491">
        <v>8843746.0751380417</v>
      </c>
      <c r="I15" s="491">
        <v>5675748.2378260884</v>
      </c>
      <c r="J15" s="491">
        <v>3167997.837311958</v>
      </c>
      <c r="K15" s="492">
        <v>8843746.0751380417</v>
      </c>
    </row>
    <row r="16" spans="1:11">
      <c r="A16" s="294">
        <v>8</v>
      </c>
      <c r="B16" s="296" t="s">
        <v>396</v>
      </c>
      <c r="C16" s="490">
        <v>658268029.21226084</v>
      </c>
      <c r="D16" s="491">
        <v>926612781.55687511</v>
      </c>
      <c r="E16" s="491">
        <v>1584880810.7691355</v>
      </c>
      <c r="F16" s="491">
        <v>209172604.23070645</v>
      </c>
      <c r="G16" s="491">
        <v>147464211.68808061</v>
      </c>
      <c r="H16" s="491">
        <v>356636815.91878718</v>
      </c>
      <c r="I16" s="491">
        <v>157760344.11640221</v>
      </c>
      <c r="J16" s="491">
        <v>100238252.55696081</v>
      </c>
      <c r="K16" s="492">
        <v>257998596.67336303</v>
      </c>
    </row>
    <row r="17" spans="1:11">
      <c r="A17" s="288" t="s">
        <v>393</v>
      </c>
      <c r="B17" s="289"/>
      <c r="C17" s="493"/>
      <c r="D17" s="493"/>
      <c r="E17" s="493"/>
      <c r="F17" s="494"/>
      <c r="G17" s="494"/>
      <c r="H17" s="494"/>
      <c r="I17" s="494"/>
      <c r="J17" s="494"/>
      <c r="K17" s="290"/>
    </row>
    <row r="18" spans="1:11">
      <c r="A18" s="294">
        <v>9</v>
      </c>
      <c r="B18" s="295" t="s">
        <v>399</v>
      </c>
      <c r="C18" s="490">
        <v>0</v>
      </c>
      <c r="D18" s="491">
        <v>1975.7932706521742</v>
      </c>
      <c r="E18" s="491">
        <v>1975.7932706521742</v>
      </c>
      <c r="F18" s="491">
        <v>0</v>
      </c>
      <c r="G18" s="491">
        <v>1975.7932706521742</v>
      </c>
      <c r="H18" s="491">
        <v>1975.7932706521742</v>
      </c>
      <c r="I18" s="491">
        <v>0</v>
      </c>
      <c r="J18" s="491">
        <v>1975.7932706521742</v>
      </c>
      <c r="K18" s="492">
        <v>1975.7932706521742</v>
      </c>
    </row>
    <row r="19" spans="1:11">
      <c r="A19" s="294">
        <v>10</v>
      </c>
      <c r="B19" s="295" t="s">
        <v>438</v>
      </c>
      <c r="C19" s="490">
        <v>612897984.52434802</v>
      </c>
      <c r="D19" s="491">
        <v>611758054.48511958</v>
      </c>
      <c r="E19" s="491">
        <v>1224656039.0094678</v>
      </c>
      <c r="F19" s="491">
        <v>15423090.977663038</v>
      </c>
      <c r="G19" s="491">
        <v>7933352.2169565195</v>
      </c>
      <c r="H19" s="491">
        <v>23356443.194619559</v>
      </c>
      <c r="I19" s="491">
        <v>19538487.542554349</v>
      </c>
      <c r="J19" s="491">
        <v>72010571.395228237</v>
      </c>
      <c r="K19" s="492">
        <v>91549058.937782601</v>
      </c>
    </row>
    <row r="20" spans="1:11">
      <c r="A20" s="294">
        <v>11</v>
      </c>
      <c r="B20" s="295" t="s">
        <v>398</v>
      </c>
      <c r="C20" s="490">
        <v>27694236.675108697</v>
      </c>
      <c r="D20" s="491">
        <v>171337002.35877061</v>
      </c>
      <c r="E20" s="491">
        <v>199031239.0338794</v>
      </c>
      <c r="F20" s="491">
        <v>1609569.9850000001</v>
      </c>
      <c r="G20" s="491">
        <v>11543.878230434784</v>
      </c>
      <c r="H20" s="491">
        <v>1621113.8632304352</v>
      </c>
      <c r="I20" s="491">
        <v>1609569.9850000001</v>
      </c>
      <c r="J20" s="491">
        <v>11543.878230434784</v>
      </c>
      <c r="K20" s="492">
        <v>1621113.8632304352</v>
      </c>
    </row>
    <row r="21" spans="1:11" ht="13.5" thickBot="1">
      <c r="A21" s="297">
        <v>12</v>
      </c>
      <c r="B21" s="298" t="s">
        <v>397</v>
      </c>
      <c r="C21" s="495">
        <v>640592221.19945645</v>
      </c>
      <c r="D21" s="496">
        <v>783097032.63716114</v>
      </c>
      <c r="E21" s="495">
        <v>1423689253.8366175</v>
      </c>
      <c r="F21" s="496">
        <v>17032660.96266304</v>
      </c>
      <c r="G21" s="496">
        <v>7946871.8884576084</v>
      </c>
      <c r="H21" s="496">
        <v>24979532.851120654</v>
      </c>
      <c r="I21" s="496">
        <v>21148057.527554352</v>
      </c>
      <c r="J21" s="496">
        <v>72024091.066729322</v>
      </c>
      <c r="K21" s="497">
        <v>93172148.59428367</v>
      </c>
    </row>
    <row r="22" spans="1:11" ht="38.25" customHeight="1" thickBot="1">
      <c r="A22" s="299"/>
      <c r="B22" s="300"/>
      <c r="C22" s="300"/>
      <c r="D22" s="300"/>
      <c r="E22" s="300"/>
      <c r="F22" s="578" t="s">
        <v>440</v>
      </c>
      <c r="G22" s="576"/>
      <c r="H22" s="576"/>
      <c r="I22" s="578" t="s">
        <v>404</v>
      </c>
      <c r="J22" s="576"/>
      <c r="K22" s="577"/>
    </row>
    <row r="23" spans="1:11">
      <c r="A23" s="301">
        <v>13</v>
      </c>
      <c r="B23" s="302" t="s">
        <v>389</v>
      </c>
      <c r="C23" s="303"/>
      <c r="D23" s="303"/>
      <c r="E23" s="303"/>
      <c r="F23" s="526">
        <f>F8</f>
        <v>165407200.59486958</v>
      </c>
      <c r="G23" s="526">
        <f t="shared" ref="G23:H23" si="0">G8</f>
        <v>239622630.95581427</v>
      </c>
      <c r="H23" s="526">
        <f t="shared" si="0"/>
        <v>405029831.55068392</v>
      </c>
      <c r="I23" s="526">
        <f>I8</f>
        <v>161291804.02997819</v>
      </c>
      <c r="J23" s="526">
        <f t="shared" ref="J23:K23" si="1">J8</f>
        <v>228518028.25315335</v>
      </c>
      <c r="K23" s="527">
        <f t="shared" si="1"/>
        <v>389809832.28313148</v>
      </c>
    </row>
    <row r="24" spans="1:11" ht="13.5" thickBot="1">
      <c r="A24" s="304">
        <v>14</v>
      </c>
      <c r="B24" s="305" t="s">
        <v>401</v>
      </c>
      <c r="C24" s="306"/>
      <c r="D24" s="307"/>
      <c r="E24" s="308"/>
      <c r="F24" s="526">
        <f>MAX(F16-F21,F16*0.25)</f>
        <v>192139943.2680434</v>
      </c>
      <c r="G24" s="526">
        <f t="shared" ref="G24:K24" si="2">MAX(G16-G21,G16*0.25)</f>
        <v>139517339.79962301</v>
      </c>
      <c r="H24" s="526">
        <f t="shared" si="2"/>
        <v>331657283.06766653</v>
      </c>
      <c r="I24" s="526">
        <f t="shared" si="2"/>
        <v>136612286.58884785</v>
      </c>
      <c r="J24" s="526">
        <f t="shared" si="2"/>
        <v>28214161.490231484</v>
      </c>
      <c r="K24" s="527">
        <f t="shared" si="2"/>
        <v>164826448.07907936</v>
      </c>
    </row>
    <row r="25" spans="1:11" ht="13.5" thickBot="1">
      <c r="A25" s="309">
        <v>15</v>
      </c>
      <c r="B25" s="310" t="s">
        <v>402</v>
      </c>
      <c r="C25" s="311"/>
      <c r="D25" s="311"/>
      <c r="E25" s="311"/>
      <c r="F25" s="498">
        <f>F23/F24</f>
        <v>0.86086837427717722</v>
      </c>
      <c r="G25" s="498">
        <f t="shared" ref="G25:H25" si="3">G23/G24</f>
        <v>1.717511467033159</v>
      </c>
      <c r="H25" s="498">
        <f t="shared" si="3"/>
        <v>1.2212300233673672</v>
      </c>
      <c r="I25" s="498">
        <f>I23/I24</f>
        <v>1.1806537175928145</v>
      </c>
      <c r="J25" s="498">
        <f t="shared" ref="J25:K25" si="4">J23/J24</f>
        <v>8.0994088139841605</v>
      </c>
      <c r="K25" s="499">
        <f t="shared" si="4"/>
        <v>2.3649713794482246</v>
      </c>
    </row>
    <row r="27" spans="1:11" ht="25.5">
      <c r="B27" s="284" t="s">
        <v>439</v>
      </c>
    </row>
    <row r="45" ht="13.5" customHeight="1"/>
    <row r="78" spans="3:11">
      <c r="C78" s="525"/>
      <c r="D78" s="525"/>
      <c r="E78" s="525"/>
      <c r="F78" s="525"/>
      <c r="G78" s="525"/>
      <c r="H78" s="525"/>
      <c r="I78" s="525"/>
      <c r="J78" s="525"/>
      <c r="K78" s="525"/>
    </row>
    <row r="79" spans="3:11">
      <c r="C79" s="525"/>
      <c r="D79" s="525"/>
      <c r="E79" s="525"/>
      <c r="F79" s="525"/>
      <c r="G79" s="525"/>
      <c r="H79" s="525"/>
      <c r="I79" s="525"/>
      <c r="J79" s="525"/>
      <c r="K79" s="525"/>
    </row>
    <row r="80" spans="3:11">
      <c r="C80" s="525"/>
      <c r="D80" s="525"/>
      <c r="E80" s="525"/>
      <c r="F80" s="525"/>
      <c r="G80" s="525"/>
      <c r="H80" s="525"/>
      <c r="I80" s="525"/>
      <c r="J80" s="525"/>
      <c r="K80" s="525"/>
    </row>
    <row r="81" spans="3:11">
      <c r="C81" s="525"/>
      <c r="D81" s="525"/>
      <c r="E81" s="525"/>
      <c r="F81" s="525"/>
      <c r="G81" s="525"/>
      <c r="H81" s="525"/>
      <c r="I81" s="525"/>
      <c r="J81" s="525"/>
      <c r="K81" s="525"/>
    </row>
    <row r="82" spans="3:11">
      <c r="C82" s="525"/>
      <c r="D82" s="525"/>
      <c r="E82" s="525"/>
      <c r="F82" s="525"/>
      <c r="G82" s="525"/>
      <c r="H82" s="525"/>
      <c r="I82" s="525"/>
      <c r="J82" s="525"/>
      <c r="K82" s="525"/>
    </row>
    <row r="83" spans="3:11">
      <c r="C83" s="525"/>
      <c r="D83" s="525"/>
      <c r="E83" s="525"/>
      <c r="F83" s="525"/>
      <c r="G83" s="525"/>
      <c r="H83" s="525"/>
      <c r="I83" s="525"/>
      <c r="J83" s="525"/>
      <c r="K83" s="525"/>
    </row>
    <row r="84" spans="3:11">
      <c r="C84" s="525"/>
      <c r="D84" s="525"/>
      <c r="E84" s="525"/>
      <c r="F84" s="525"/>
      <c r="G84" s="525"/>
      <c r="H84" s="525"/>
      <c r="I84" s="525"/>
      <c r="J84" s="525"/>
      <c r="K84" s="525"/>
    </row>
    <row r="85" spans="3:11">
      <c r="C85" s="525"/>
      <c r="D85" s="525"/>
      <c r="E85" s="525"/>
      <c r="F85" s="525"/>
      <c r="G85" s="525"/>
      <c r="H85" s="525"/>
      <c r="I85" s="525"/>
      <c r="J85" s="525"/>
      <c r="K85" s="525"/>
    </row>
    <row r="86" spans="3:11">
      <c r="C86" s="525"/>
      <c r="D86" s="525"/>
      <c r="E86" s="525"/>
      <c r="F86" s="525"/>
      <c r="G86" s="525"/>
      <c r="H86" s="525"/>
      <c r="I86" s="525"/>
      <c r="J86" s="525"/>
      <c r="K86" s="525"/>
    </row>
    <row r="87" spans="3:11">
      <c r="C87" s="525"/>
      <c r="D87" s="525"/>
      <c r="E87" s="525"/>
      <c r="F87" s="525"/>
      <c r="G87" s="525"/>
      <c r="H87" s="525"/>
      <c r="I87" s="525"/>
      <c r="J87" s="525"/>
      <c r="K87" s="525"/>
    </row>
    <row r="88" spans="3:11">
      <c r="C88" s="525"/>
      <c r="D88" s="525"/>
      <c r="E88" s="525"/>
      <c r="F88" s="525"/>
      <c r="G88" s="525"/>
      <c r="H88" s="525"/>
      <c r="I88" s="525"/>
      <c r="J88" s="525"/>
      <c r="K88" s="525"/>
    </row>
    <row r="89" spans="3:11">
      <c r="C89" s="525"/>
      <c r="D89" s="525"/>
      <c r="E89" s="525"/>
      <c r="F89" s="525"/>
      <c r="G89" s="525"/>
      <c r="H89" s="525"/>
      <c r="I89" s="525"/>
      <c r="J89" s="525"/>
      <c r="K89" s="525"/>
    </row>
    <row r="90" spans="3:11">
      <c r="C90" s="525"/>
      <c r="D90" s="525"/>
      <c r="E90" s="525"/>
      <c r="F90" s="525"/>
      <c r="G90" s="525"/>
      <c r="H90" s="525"/>
      <c r="I90" s="525"/>
      <c r="J90" s="525"/>
      <c r="K90" s="525"/>
    </row>
    <row r="91" spans="3:11">
      <c r="C91" s="525"/>
      <c r="D91" s="525"/>
      <c r="E91" s="525"/>
      <c r="F91" s="525"/>
      <c r="G91" s="525"/>
      <c r="H91" s="525"/>
      <c r="I91" s="525"/>
      <c r="J91" s="525"/>
      <c r="K91" s="525"/>
    </row>
    <row r="92" spans="3:11">
      <c r="C92" s="525"/>
      <c r="D92" s="525"/>
      <c r="E92" s="525"/>
      <c r="F92" s="525"/>
      <c r="G92" s="525"/>
      <c r="H92" s="525"/>
      <c r="I92" s="525"/>
      <c r="J92" s="525"/>
      <c r="K92" s="525"/>
    </row>
    <row r="93" spans="3:11">
      <c r="C93" s="525"/>
      <c r="D93" s="525"/>
      <c r="E93" s="525"/>
      <c r="F93" s="525"/>
      <c r="G93" s="525"/>
      <c r="H93" s="525"/>
      <c r="I93" s="525"/>
      <c r="J93" s="525"/>
      <c r="K93" s="525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90" zoomScaleNormal="90" workbookViewId="0">
      <pane xSplit="1" ySplit="5" topLeftCell="B6" activePane="bottomRight" state="frozen"/>
      <selection activeCell="L16" sqref="L16"/>
      <selection pane="topRight" activeCell="L16" sqref="L16"/>
      <selection pane="bottomLeft" activeCell="L16" sqref="L16"/>
      <selection pane="bottomRight" activeCell="K8" sqref="K8:K12"/>
    </sheetView>
  </sheetViews>
  <sheetFormatPr defaultColWidth="9.140625" defaultRowHeight="12.75"/>
  <cols>
    <col min="1" max="1" width="10.5703125" style="4" bestFit="1" customWidth="1"/>
    <col min="2" max="2" width="34.140625" style="4" bestFit="1" customWidth="1"/>
    <col min="3" max="3" width="15.71093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505">
        <v>43738</v>
      </c>
    </row>
    <row r="3" spans="1:14" ht="14.25" customHeight="1"/>
    <row r="4" spans="1:14" ht="13.5" thickBot="1">
      <c r="A4" s="4" t="s">
        <v>275</v>
      </c>
      <c r="B4" s="229" t="s">
        <v>33</v>
      </c>
    </row>
    <row r="5" spans="1:14" s="176" customFormat="1">
      <c r="A5" s="172"/>
      <c r="B5" s="173"/>
      <c r="C5" s="174" t="s">
        <v>0</v>
      </c>
      <c r="D5" s="174" t="s">
        <v>1</v>
      </c>
      <c r="E5" s="174" t="s">
        <v>2</v>
      </c>
      <c r="F5" s="174" t="s">
        <v>3</v>
      </c>
      <c r="G5" s="174" t="s">
        <v>4</v>
      </c>
      <c r="H5" s="174" t="s">
        <v>10</v>
      </c>
      <c r="I5" s="174" t="s">
        <v>13</v>
      </c>
      <c r="J5" s="174" t="s">
        <v>14</v>
      </c>
      <c r="K5" s="174" t="s">
        <v>15</v>
      </c>
      <c r="L5" s="174" t="s">
        <v>16</v>
      </c>
      <c r="M5" s="174" t="s">
        <v>17</v>
      </c>
      <c r="N5" s="175" t="s">
        <v>18</v>
      </c>
    </row>
    <row r="6" spans="1:14" ht="25.5">
      <c r="A6" s="177"/>
      <c r="B6" s="178"/>
      <c r="C6" s="179" t="s">
        <v>274</v>
      </c>
      <c r="D6" s="180" t="s">
        <v>273</v>
      </c>
      <c r="E6" s="181" t="s">
        <v>272</v>
      </c>
      <c r="F6" s="182">
        <v>0</v>
      </c>
      <c r="G6" s="182">
        <v>0.2</v>
      </c>
      <c r="H6" s="182">
        <v>0.35</v>
      </c>
      <c r="I6" s="182">
        <v>0.5</v>
      </c>
      <c r="J6" s="182">
        <v>0.75</v>
      </c>
      <c r="K6" s="182">
        <v>1</v>
      </c>
      <c r="L6" s="182">
        <v>1.5</v>
      </c>
      <c r="M6" s="182">
        <v>2.5</v>
      </c>
      <c r="N6" s="228" t="s">
        <v>287</v>
      </c>
    </row>
    <row r="7" spans="1:14" ht="15.75">
      <c r="A7" s="183">
        <v>1</v>
      </c>
      <c r="B7" s="184" t="s">
        <v>271</v>
      </c>
      <c r="C7" s="512">
        <f>SUM(C8:C13)</f>
        <v>208332055.49720001</v>
      </c>
      <c r="D7" s="513"/>
      <c r="E7" s="514">
        <f t="shared" ref="E7:M7" si="0">SUM(E8:E13)</f>
        <v>6151919.7942639999</v>
      </c>
      <c r="F7" s="512">
        <f>SUM(F8:F13)</f>
        <v>0</v>
      </c>
      <c r="G7" s="512">
        <f t="shared" si="0"/>
        <v>0</v>
      </c>
      <c r="H7" s="512">
        <f t="shared" si="0"/>
        <v>0</v>
      </c>
      <c r="I7" s="512">
        <f t="shared" si="0"/>
        <v>0</v>
      </c>
      <c r="J7" s="512">
        <f t="shared" si="0"/>
        <v>0</v>
      </c>
      <c r="K7" s="512">
        <f t="shared" si="0"/>
        <v>6151919.7942639999</v>
      </c>
      <c r="L7" s="512">
        <f t="shared" si="0"/>
        <v>0</v>
      </c>
      <c r="M7" s="512">
        <f t="shared" si="0"/>
        <v>0</v>
      </c>
      <c r="N7" s="515">
        <f>SUM(N8:N13)</f>
        <v>6151919.7942639999</v>
      </c>
    </row>
    <row r="8" spans="1:14" ht="15">
      <c r="A8" s="183">
        <v>1.1000000000000001</v>
      </c>
      <c r="B8" s="185" t="s">
        <v>269</v>
      </c>
      <c r="C8" s="516">
        <v>175157351.2252</v>
      </c>
      <c r="D8" s="517">
        <v>0.02</v>
      </c>
      <c r="E8" s="514">
        <f>C8*D8</f>
        <v>3503147.0245039999</v>
      </c>
      <c r="F8" s="516"/>
      <c r="G8" s="516"/>
      <c r="H8" s="516"/>
      <c r="I8" s="516"/>
      <c r="J8" s="516"/>
      <c r="K8" s="516">
        <v>3503147.0245039999</v>
      </c>
      <c r="L8" s="516"/>
      <c r="M8" s="516"/>
      <c r="N8" s="515">
        <f>SUMPRODUCT($F$6:$M$6,F8:M8)</f>
        <v>3503147.0245039999</v>
      </c>
    </row>
    <row r="9" spans="1:14" ht="15">
      <c r="A9" s="183">
        <v>1.2</v>
      </c>
      <c r="B9" s="185" t="s">
        <v>268</v>
      </c>
      <c r="C9" s="516">
        <v>152064</v>
      </c>
      <c r="D9" s="517">
        <v>0.05</v>
      </c>
      <c r="E9" s="514">
        <f>C9*D9</f>
        <v>7603.2000000000007</v>
      </c>
      <c r="F9" s="516"/>
      <c r="G9" s="516"/>
      <c r="H9" s="516"/>
      <c r="I9" s="516"/>
      <c r="J9" s="516"/>
      <c r="K9" s="516">
        <v>7603.2000000000007</v>
      </c>
      <c r="L9" s="516"/>
      <c r="M9" s="516"/>
      <c r="N9" s="515">
        <f t="shared" ref="N9:N12" si="1">SUMPRODUCT($F$6:$M$6,F9:M9)</f>
        <v>7603.2000000000007</v>
      </c>
    </row>
    <row r="10" spans="1:14" ht="15">
      <c r="A10" s="183">
        <v>1.3</v>
      </c>
      <c r="B10" s="185" t="s">
        <v>267</v>
      </c>
      <c r="C10" s="516">
        <v>32078299.621999998</v>
      </c>
      <c r="D10" s="517">
        <v>0.08</v>
      </c>
      <c r="E10" s="514">
        <f>C10*D10</f>
        <v>2566263.9697599998</v>
      </c>
      <c r="F10" s="516"/>
      <c r="G10" s="516"/>
      <c r="H10" s="516"/>
      <c r="I10" s="516"/>
      <c r="J10" s="516"/>
      <c r="K10" s="516">
        <v>2566263.9697599998</v>
      </c>
      <c r="L10" s="516"/>
      <c r="M10" s="516"/>
      <c r="N10" s="515">
        <f>SUMPRODUCT($F$6:$M$6,F10:M10)</f>
        <v>2566263.9697599998</v>
      </c>
    </row>
    <row r="11" spans="1:14" ht="15">
      <c r="A11" s="183">
        <v>1.4</v>
      </c>
      <c r="B11" s="185" t="s">
        <v>266</v>
      </c>
      <c r="C11" s="516">
        <v>680960</v>
      </c>
      <c r="D11" s="517">
        <v>0.11</v>
      </c>
      <c r="E11" s="514">
        <f>C11*D11</f>
        <v>74905.600000000006</v>
      </c>
      <c r="F11" s="516"/>
      <c r="G11" s="516"/>
      <c r="H11" s="516"/>
      <c r="I11" s="516"/>
      <c r="J11" s="516"/>
      <c r="K11" s="516">
        <v>74905.600000000006</v>
      </c>
      <c r="L11" s="516"/>
      <c r="M11" s="516"/>
      <c r="N11" s="515">
        <f t="shared" si="1"/>
        <v>74905.600000000006</v>
      </c>
    </row>
    <row r="12" spans="1:14" ht="15">
      <c r="A12" s="183">
        <v>1.5</v>
      </c>
      <c r="B12" s="185" t="s">
        <v>265</v>
      </c>
      <c r="C12" s="516">
        <v>0</v>
      </c>
      <c r="D12" s="517">
        <v>0.14000000000000001</v>
      </c>
      <c r="E12" s="514">
        <f>C12*D12</f>
        <v>0</v>
      </c>
      <c r="F12" s="516"/>
      <c r="G12" s="516"/>
      <c r="H12" s="516"/>
      <c r="I12" s="516"/>
      <c r="J12" s="516"/>
      <c r="K12" s="516">
        <v>0</v>
      </c>
      <c r="L12" s="516"/>
      <c r="M12" s="516"/>
      <c r="N12" s="515">
        <f t="shared" si="1"/>
        <v>0</v>
      </c>
    </row>
    <row r="13" spans="1:14" ht="15">
      <c r="A13" s="183">
        <v>1.6</v>
      </c>
      <c r="B13" s="186" t="s">
        <v>264</v>
      </c>
      <c r="C13" s="516">
        <v>263380.65000000002</v>
      </c>
      <c r="D13" s="518"/>
      <c r="E13" s="516"/>
      <c r="F13" s="516"/>
      <c r="G13" s="516"/>
      <c r="H13" s="516"/>
      <c r="I13" s="516"/>
      <c r="J13" s="516"/>
      <c r="K13" s="516"/>
      <c r="L13" s="516"/>
      <c r="M13" s="516"/>
      <c r="N13" s="515">
        <f>SUMPRODUCT($F$6:$M$6,F13:M13)</f>
        <v>0</v>
      </c>
    </row>
    <row r="14" spans="1:14" ht="15.75">
      <c r="A14" s="183">
        <v>2</v>
      </c>
      <c r="B14" s="187" t="s">
        <v>270</v>
      </c>
      <c r="C14" s="512">
        <f>SUM(C15:C20)</f>
        <v>0</v>
      </c>
      <c r="D14" s="513"/>
      <c r="E14" s="514">
        <f t="shared" ref="E14:M14" si="2">SUM(E15:E20)</f>
        <v>0</v>
      </c>
      <c r="F14" s="516">
        <f t="shared" si="2"/>
        <v>0</v>
      </c>
      <c r="G14" s="516">
        <f t="shared" si="2"/>
        <v>0</v>
      </c>
      <c r="H14" s="516">
        <f t="shared" si="2"/>
        <v>0</v>
      </c>
      <c r="I14" s="516">
        <f t="shared" si="2"/>
        <v>0</v>
      </c>
      <c r="J14" s="516">
        <f t="shared" si="2"/>
        <v>0</v>
      </c>
      <c r="K14" s="516">
        <f t="shared" si="2"/>
        <v>0</v>
      </c>
      <c r="L14" s="516">
        <f t="shared" si="2"/>
        <v>0</v>
      </c>
      <c r="M14" s="516">
        <f t="shared" si="2"/>
        <v>0</v>
      </c>
      <c r="N14" s="515">
        <f>SUM(N15:N20)</f>
        <v>0</v>
      </c>
    </row>
    <row r="15" spans="1:14" ht="15">
      <c r="A15" s="183">
        <v>2.1</v>
      </c>
      <c r="B15" s="186" t="s">
        <v>269</v>
      </c>
      <c r="C15" s="516"/>
      <c r="D15" s="517">
        <v>5.0000000000000001E-3</v>
      </c>
      <c r="E15" s="514">
        <f>C15*D15</f>
        <v>0</v>
      </c>
      <c r="F15" s="516"/>
      <c r="G15" s="516"/>
      <c r="H15" s="516"/>
      <c r="I15" s="516"/>
      <c r="J15" s="516"/>
      <c r="K15" s="516"/>
      <c r="L15" s="516"/>
      <c r="M15" s="516"/>
      <c r="N15" s="515">
        <f>SUMPRODUCT($F$6:$M$6,F15:M15)</f>
        <v>0</v>
      </c>
    </row>
    <row r="16" spans="1:14" ht="15">
      <c r="A16" s="183">
        <v>2.2000000000000002</v>
      </c>
      <c r="B16" s="186" t="s">
        <v>268</v>
      </c>
      <c r="C16" s="516"/>
      <c r="D16" s="517">
        <v>0.01</v>
      </c>
      <c r="E16" s="514">
        <f>C16*D16</f>
        <v>0</v>
      </c>
      <c r="F16" s="516"/>
      <c r="G16" s="516"/>
      <c r="H16" s="516"/>
      <c r="I16" s="516"/>
      <c r="J16" s="516"/>
      <c r="K16" s="516"/>
      <c r="L16" s="516"/>
      <c r="M16" s="516"/>
      <c r="N16" s="515">
        <f t="shared" ref="N16:N20" si="3">SUMPRODUCT($F$6:$M$6,F16:M16)</f>
        <v>0</v>
      </c>
    </row>
    <row r="17" spans="1:14" ht="15">
      <c r="A17" s="183">
        <v>2.2999999999999998</v>
      </c>
      <c r="B17" s="186" t="s">
        <v>267</v>
      </c>
      <c r="C17" s="516"/>
      <c r="D17" s="517">
        <v>0.02</v>
      </c>
      <c r="E17" s="514">
        <f>C17*D17</f>
        <v>0</v>
      </c>
      <c r="F17" s="516"/>
      <c r="G17" s="516"/>
      <c r="H17" s="516"/>
      <c r="I17" s="516"/>
      <c r="J17" s="516"/>
      <c r="K17" s="516"/>
      <c r="L17" s="516"/>
      <c r="M17" s="516"/>
      <c r="N17" s="515">
        <f t="shared" si="3"/>
        <v>0</v>
      </c>
    </row>
    <row r="18" spans="1:14" ht="15">
      <c r="A18" s="183">
        <v>2.4</v>
      </c>
      <c r="B18" s="186" t="s">
        <v>266</v>
      </c>
      <c r="C18" s="516"/>
      <c r="D18" s="517">
        <v>0.03</v>
      </c>
      <c r="E18" s="514">
        <f>C18*D18</f>
        <v>0</v>
      </c>
      <c r="F18" s="516"/>
      <c r="G18" s="516"/>
      <c r="H18" s="516"/>
      <c r="I18" s="516"/>
      <c r="J18" s="516"/>
      <c r="K18" s="516"/>
      <c r="L18" s="516"/>
      <c r="M18" s="516"/>
      <c r="N18" s="515">
        <f t="shared" si="3"/>
        <v>0</v>
      </c>
    </row>
    <row r="19" spans="1:14" ht="15">
      <c r="A19" s="183">
        <v>2.5</v>
      </c>
      <c r="B19" s="186" t="s">
        <v>265</v>
      </c>
      <c r="C19" s="516"/>
      <c r="D19" s="517">
        <v>0.04</v>
      </c>
      <c r="E19" s="514">
        <f>C19*D19</f>
        <v>0</v>
      </c>
      <c r="F19" s="516"/>
      <c r="G19" s="516"/>
      <c r="H19" s="516"/>
      <c r="I19" s="516"/>
      <c r="J19" s="516"/>
      <c r="K19" s="516"/>
      <c r="L19" s="516"/>
      <c r="M19" s="516"/>
      <c r="N19" s="515">
        <f t="shared" si="3"/>
        <v>0</v>
      </c>
    </row>
    <row r="20" spans="1:14" ht="15">
      <c r="A20" s="183">
        <v>2.6</v>
      </c>
      <c r="B20" s="186" t="s">
        <v>264</v>
      </c>
      <c r="C20" s="516"/>
      <c r="D20" s="518"/>
      <c r="E20" s="519"/>
      <c r="F20" s="516"/>
      <c r="G20" s="516"/>
      <c r="H20" s="516"/>
      <c r="I20" s="516"/>
      <c r="J20" s="516"/>
      <c r="K20" s="516"/>
      <c r="L20" s="516"/>
      <c r="M20" s="516"/>
      <c r="N20" s="515">
        <f t="shared" si="3"/>
        <v>0</v>
      </c>
    </row>
    <row r="21" spans="1:14" ht="16.5" thickBot="1">
      <c r="A21" s="188"/>
      <c r="B21" s="189" t="s">
        <v>114</v>
      </c>
      <c r="C21" s="520">
        <f>C14+C7</f>
        <v>208332055.49720001</v>
      </c>
      <c r="D21" s="521"/>
      <c r="E21" s="522">
        <f>E14+E7</f>
        <v>6151919.7942639999</v>
      </c>
      <c r="F21" s="523">
        <f>F7+F14</f>
        <v>0</v>
      </c>
      <c r="G21" s="523">
        <f t="shared" ref="G21:L21" si="4">G7+G14</f>
        <v>0</v>
      </c>
      <c r="H21" s="523">
        <f t="shared" si="4"/>
        <v>0</v>
      </c>
      <c r="I21" s="523">
        <f t="shared" si="4"/>
        <v>0</v>
      </c>
      <c r="J21" s="523">
        <f t="shared" si="4"/>
        <v>0</v>
      </c>
      <c r="K21" s="523">
        <f t="shared" si="4"/>
        <v>6151919.7942639999</v>
      </c>
      <c r="L21" s="523">
        <f t="shared" si="4"/>
        <v>0</v>
      </c>
      <c r="M21" s="523">
        <f>M7+M14</f>
        <v>0</v>
      </c>
      <c r="N21" s="524">
        <f>N14+N7</f>
        <v>6151919.7942639999</v>
      </c>
    </row>
    <row r="22" spans="1:14">
      <c r="E22" s="190"/>
      <c r="F22" s="190"/>
      <c r="G22" s="190"/>
      <c r="H22" s="190"/>
      <c r="I22" s="190"/>
      <c r="J22" s="190"/>
      <c r="K22" s="190"/>
      <c r="L22" s="190"/>
      <c r="M22" s="19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54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22" zoomScale="90" zoomScaleNormal="90" workbookViewId="0">
      <selection activeCell="C38" sqref="C38"/>
    </sheetView>
  </sheetViews>
  <sheetFormatPr defaultRowHeight="15"/>
  <cols>
    <col min="1" max="1" width="11.42578125" customWidth="1"/>
    <col min="2" max="2" width="76.85546875" style="357" customWidth="1"/>
    <col min="3" max="3" width="22.85546875" customWidth="1"/>
  </cols>
  <sheetData>
    <row r="1" spans="1:3">
      <c r="A1" s="2" t="s">
        <v>35</v>
      </c>
      <c r="B1" t="str">
        <f>'Info '!C2</f>
        <v>JSC "VTB Bank (Georgia)"</v>
      </c>
    </row>
    <row r="2" spans="1:3">
      <c r="A2" s="2" t="s">
        <v>36</v>
      </c>
      <c r="B2" s="504">
        <v>43738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358" t="s">
        <v>446</v>
      </c>
      <c r="B5" s="359"/>
      <c r="C5" s="360"/>
    </row>
    <row r="6" spans="1:3" ht="24">
      <c r="A6" s="361">
        <v>1</v>
      </c>
      <c r="B6" s="362" t="s">
        <v>447</v>
      </c>
      <c r="C6" s="363">
        <v>1695310496.5380397</v>
      </c>
    </row>
    <row r="7" spans="1:3">
      <c r="A7" s="361">
        <v>2</v>
      </c>
      <c r="B7" s="362" t="s">
        <v>448</v>
      </c>
      <c r="C7" s="363">
        <v>-17790282</v>
      </c>
    </row>
    <row r="8" spans="1:3" ht="24">
      <c r="A8" s="364">
        <v>3</v>
      </c>
      <c r="B8" s="365" t="s">
        <v>449</v>
      </c>
      <c r="C8" s="363">
        <v>1677520214.5380397</v>
      </c>
    </row>
    <row r="9" spans="1:3">
      <c r="A9" s="358" t="s">
        <v>450</v>
      </c>
      <c r="B9" s="359"/>
      <c r="C9" s="366"/>
    </row>
    <row r="10" spans="1:3" ht="24">
      <c r="A10" s="367">
        <v>4</v>
      </c>
      <c r="B10" s="368" t="s">
        <v>451</v>
      </c>
      <c r="C10" s="363"/>
    </row>
    <row r="11" spans="1:3">
      <c r="A11" s="367">
        <v>5</v>
      </c>
      <c r="B11" s="369" t="s">
        <v>452</v>
      </c>
      <c r="C11" s="363"/>
    </row>
    <row r="12" spans="1:3">
      <c r="A12" s="367" t="s">
        <v>453</v>
      </c>
      <c r="B12" s="369" t="s">
        <v>454</v>
      </c>
      <c r="C12" s="363">
        <v>6151919.7942639999</v>
      </c>
    </row>
    <row r="13" spans="1:3" ht="24">
      <c r="A13" s="370">
        <v>6</v>
      </c>
      <c r="B13" s="368" t="s">
        <v>455</v>
      </c>
      <c r="C13" s="363"/>
    </row>
    <row r="14" spans="1:3">
      <c r="A14" s="370">
        <v>7</v>
      </c>
      <c r="B14" s="371" t="s">
        <v>456</v>
      </c>
      <c r="C14" s="363"/>
    </row>
    <row r="15" spans="1:3">
      <c r="A15" s="372">
        <v>8</v>
      </c>
      <c r="B15" s="373" t="s">
        <v>457</v>
      </c>
      <c r="C15" s="363"/>
    </row>
    <row r="16" spans="1:3">
      <c r="A16" s="370">
        <v>9</v>
      </c>
      <c r="B16" s="371" t="s">
        <v>458</v>
      </c>
      <c r="C16" s="363"/>
    </row>
    <row r="17" spans="1:3">
      <c r="A17" s="370">
        <v>10</v>
      </c>
      <c r="B17" s="371" t="s">
        <v>459</v>
      </c>
      <c r="C17" s="363"/>
    </row>
    <row r="18" spans="1:3">
      <c r="A18" s="374">
        <v>11</v>
      </c>
      <c r="B18" s="375" t="s">
        <v>460</v>
      </c>
      <c r="C18" s="376">
        <v>6151919.7942639999</v>
      </c>
    </row>
    <row r="19" spans="1:3">
      <c r="A19" s="377" t="s">
        <v>461</v>
      </c>
      <c r="B19" s="378"/>
      <c r="C19" s="379"/>
    </row>
    <row r="20" spans="1:3" ht="24">
      <c r="A20" s="380">
        <v>12</v>
      </c>
      <c r="B20" s="368" t="s">
        <v>462</v>
      </c>
      <c r="C20" s="363"/>
    </row>
    <row r="21" spans="1:3">
      <c r="A21" s="380">
        <v>13</v>
      </c>
      <c r="B21" s="368" t="s">
        <v>463</v>
      </c>
      <c r="C21" s="363"/>
    </row>
    <row r="22" spans="1:3">
      <c r="A22" s="380">
        <v>14</v>
      </c>
      <c r="B22" s="368" t="s">
        <v>464</v>
      </c>
      <c r="C22" s="363"/>
    </row>
    <row r="23" spans="1:3" ht="24">
      <c r="A23" s="380" t="s">
        <v>465</v>
      </c>
      <c r="B23" s="368" t="s">
        <v>466</v>
      </c>
      <c r="C23" s="363"/>
    </row>
    <row r="24" spans="1:3">
      <c r="A24" s="380">
        <v>15</v>
      </c>
      <c r="B24" s="368" t="s">
        <v>467</v>
      </c>
      <c r="C24" s="363"/>
    </row>
    <row r="25" spans="1:3">
      <c r="A25" s="380" t="s">
        <v>468</v>
      </c>
      <c r="B25" s="368" t="s">
        <v>469</v>
      </c>
      <c r="C25" s="363"/>
    </row>
    <row r="26" spans="1:3">
      <c r="A26" s="381">
        <v>16</v>
      </c>
      <c r="B26" s="382" t="s">
        <v>470</v>
      </c>
      <c r="C26" s="376">
        <v>0</v>
      </c>
    </row>
    <row r="27" spans="1:3">
      <c r="A27" s="358" t="s">
        <v>471</v>
      </c>
      <c r="B27" s="359"/>
      <c r="C27" s="366"/>
    </row>
    <row r="28" spans="1:3">
      <c r="A28" s="383">
        <v>17</v>
      </c>
      <c r="B28" s="369" t="s">
        <v>472</v>
      </c>
      <c r="C28" s="363">
        <v>159437871.6539</v>
      </c>
    </row>
    <row r="29" spans="1:3">
      <c r="A29" s="383">
        <v>18</v>
      </c>
      <c r="B29" s="369" t="s">
        <v>473</v>
      </c>
      <c r="C29" s="363">
        <v>-68373722.301760003</v>
      </c>
    </row>
    <row r="30" spans="1:3">
      <c r="A30" s="381">
        <v>19</v>
      </c>
      <c r="B30" s="382" t="s">
        <v>474</v>
      </c>
      <c r="C30" s="376">
        <v>91064149.352139995</v>
      </c>
    </row>
    <row r="31" spans="1:3">
      <c r="A31" s="358" t="s">
        <v>475</v>
      </c>
      <c r="B31" s="359"/>
      <c r="C31" s="366"/>
    </row>
    <row r="32" spans="1:3" ht="24">
      <c r="A32" s="383" t="s">
        <v>476</v>
      </c>
      <c r="B32" s="368" t="s">
        <v>477</v>
      </c>
      <c r="C32" s="384"/>
    </row>
    <row r="33" spans="1:3">
      <c r="A33" s="383" t="s">
        <v>478</v>
      </c>
      <c r="B33" s="369" t="s">
        <v>479</v>
      </c>
      <c r="C33" s="384"/>
    </row>
    <row r="34" spans="1:3">
      <c r="A34" s="358" t="s">
        <v>480</v>
      </c>
      <c r="B34" s="359"/>
      <c r="C34" s="366"/>
    </row>
    <row r="35" spans="1:3">
      <c r="A35" s="385">
        <v>20</v>
      </c>
      <c r="B35" s="386" t="s">
        <v>481</v>
      </c>
      <c r="C35" s="376">
        <v>211865325</v>
      </c>
    </row>
    <row r="36" spans="1:3">
      <c r="A36" s="381">
        <v>21</v>
      </c>
      <c r="B36" s="382" t="s">
        <v>482</v>
      </c>
      <c r="C36" s="376">
        <v>1774736283.6844437</v>
      </c>
    </row>
    <row r="37" spans="1:3">
      <c r="A37" s="358" t="s">
        <v>483</v>
      </c>
      <c r="B37" s="359"/>
      <c r="C37" s="366"/>
    </row>
    <row r="38" spans="1:3">
      <c r="A38" s="381">
        <v>22</v>
      </c>
      <c r="B38" s="382" t="s">
        <v>483</v>
      </c>
      <c r="C38" s="502">
        <f>C35/C36</f>
        <v>0.11937848284712853</v>
      </c>
    </row>
    <row r="39" spans="1:3">
      <c r="A39" s="358" t="s">
        <v>484</v>
      </c>
      <c r="B39" s="359"/>
      <c r="C39" s="366"/>
    </row>
    <row r="40" spans="1:3">
      <c r="A40" s="387" t="s">
        <v>485</v>
      </c>
      <c r="B40" s="368" t="s">
        <v>486</v>
      </c>
      <c r="C40" s="384"/>
    </row>
    <row r="41" spans="1:3" ht="24">
      <c r="A41" s="388" t="s">
        <v>487</v>
      </c>
      <c r="B41" s="362" t="s">
        <v>488</v>
      </c>
      <c r="C41" s="384"/>
    </row>
  </sheetData>
  <pageMargins left="0.7" right="0.7" top="0.75" bottom="0.75" header="0.3" footer="0.3"/>
  <pageSetup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C8" sqref="C8:G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85546875" style="3" customWidth="1"/>
    <col min="4" max="7" width="17.855468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"VTB Bank (Georgia)"</v>
      </c>
    </row>
    <row r="2" spans="1:8">
      <c r="A2" s="2" t="s">
        <v>36</v>
      </c>
      <c r="B2" s="503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3" t="s">
        <v>6</v>
      </c>
      <c r="E5" s="83" t="s">
        <v>7</v>
      </c>
      <c r="F5" s="83" t="s">
        <v>8</v>
      </c>
      <c r="G5" s="14" t="s">
        <v>9</v>
      </c>
    </row>
    <row r="6" spans="1:8">
      <c r="B6" s="206" t="s">
        <v>147</v>
      </c>
      <c r="C6" s="293"/>
      <c r="D6" s="293"/>
      <c r="E6" s="293"/>
      <c r="F6" s="293"/>
      <c r="G6" s="320"/>
    </row>
    <row r="7" spans="1:8">
      <c r="A7" s="15"/>
      <c r="B7" s="207" t="s">
        <v>141</v>
      </c>
      <c r="C7" s="293"/>
      <c r="D7" s="293"/>
      <c r="E7" s="293"/>
      <c r="F7" s="293"/>
      <c r="G7" s="320"/>
    </row>
    <row r="8" spans="1:8" ht="15">
      <c r="A8" s="351">
        <v>1</v>
      </c>
      <c r="B8" s="16" t="s">
        <v>146</v>
      </c>
      <c r="C8" s="413">
        <v>198098025</v>
      </c>
      <c r="D8" s="414">
        <v>190672877</v>
      </c>
      <c r="E8" s="414">
        <v>191195007</v>
      </c>
      <c r="F8" s="414">
        <v>189346177.90000001</v>
      </c>
      <c r="G8" s="415">
        <v>187074033.81</v>
      </c>
    </row>
    <row r="9" spans="1:8" ht="15">
      <c r="A9" s="351">
        <v>2</v>
      </c>
      <c r="B9" s="16" t="s">
        <v>145</v>
      </c>
      <c r="C9" s="413">
        <v>211865325</v>
      </c>
      <c r="D9" s="414">
        <v>204317477</v>
      </c>
      <c r="E9" s="414">
        <v>203686407</v>
      </c>
      <c r="F9" s="414">
        <v>200922577.90000001</v>
      </c>
      <c r="G9" s="415">
        <v>198996633.81</v>
      </c>
    </row>
    <row r="10" spans="1:8" ht="15">
      <c r="A10" s="351">
        <v>3</v>
      </c>
      <c r="B10" s="16" t="s">
        <v>144</v>
      </c>
      <c r="C10" s="413">
        <v>291536873.20411837</v>
      </c>
      <c r="D10" s="414">
        <v>283227204.07920831</v>
      </c>
      <c r="E10" s="414">
        <v>276552071.08819979</v>
      </c>
      <c r="F10" s="414">
        <v>269689213.36938137</v>
      </c>
      <c r="G10" s="415">
        <v>252100717.3035689</v>
      </c>
    </row>
    <row r="11" spans="1:8" ht="15">
      <c r="A11" s="352"/>
      <c r="B11" s="206" t="s">
        <v>143</v>
      </c>
      <c r="C11" s="293"/>
      <c r="D11" s="293"/>
      <c r="E11" s="293"/>
      <c r="F11" s="293"/>
      <c r="G11" s="320"/>
    </row>
    <row r="12" spans="1:8" ht="15" customHeight="1">
      <c r="A12" s="351">
        <v>4</v>
      </c>
      <c r="B12" s="16" t="s">
        <v>276</v>
      </c>
      <c r="C12" s="416">
        <v>1578196755.5900638</v>
      </c>
      <c r="D12" s="414">
        <v>1561893291.8764589</v>
      </c>
      <c r="E12" s="414">
        <v>1494786839.5580237</v>
      </c>
      <c r="F12" s="414">
        <v>1503903293.7350767</v>
      </c>
      <c r="G12" s="415">
        <v>1435729454.0707879</v>
      </c>
    </row>
    <row r="13" spans="1:8" ht="15">
      <c r="A13" s="352"/>
      <c r="B13" s="206" t="s">
        <v>142</v>
      </c>
      <c r="C13" s="293"/>
      <c r="D13" s="293"/>
      <c r="E13" s="293"/>
      <c r="F13" s="293"/>
      <c r="G13" s="320"/>
    </row>
    <row r="14" spans="1:8" s="17" customFormat="1" ht="15">
      <c r="A14" s="351"/>
      <c r="B14" s="207" t="s">
        <v>141</v>
      </c>
      <c r="C14" s="293"/>
      <c r="D14" s="293"/>
      <c r="E14" s="293"/>
      <c r="F14" s="293"/>
      <c r="G14" s="320"/>
    </row>
    <row r="15" spans="1:8" ht="15">
      <c r="A15" s="353">
        <v>5</v>
      </c>
      <c r="B15" s="16" t="str">
        <f>"Common equity Tier 1 ratio &gt;="&amp;'9.1. Capital Requirements'!C19*100&amp;"%"</f>
        <v>Common equity Tier 1 ratio &gt;=8.72739281796653%</v>
      </c>
      <c r="C15" s="417">
        <v>0.12552175405146754</v>
      </c>
      <c r="D15" s="418">
        <v>0.12207804335398968</v>
      </c>
      <c r="E15" s="418">
        <v>0.12790787417992805</v>
      </c>
      <c r="F15" s="418">
        <v>0.12590316058803358</v>
      </c>
      <c r="G15" s="419">
        <v>0.13029894544517467</v>
      </c>
    </row>
    <row r="16" spans="1:8" ht="15" customHeight="1">
      <c r="A16" s="353">
        <v>6</v>
      </c>
      <c r="B16" s="16" t="str">
        <f>"Tier 1 ratio &gt;="&amp;'9.1. Capital Requirements'!C20*100&amp;"%"</f>
        <v>Tier 1 ratio &gt;=10.8092176171745%</v>
      </c>
      <c r="C16" s="417">
        <v>0.13424519106984653</v>
      </c>
      <c r="D16" s="418">
        <v>0.13081397945856657</v>
      </c>
      <c r="E16" s="418">
        <v>0.13626451719378643</v>
      </c>
      <c r="F16" s="418">
        <v>0.13360073000504644</v>
      </c>
      <c r="G16" s="419">
        <v>0.13860315621844768</v>
      </c>
    </row>
    <row r="17" spans="1:7" ht="15">
      <c r="A17" s="353">
        <v>7</v>
      </c>
      <c r="B17" s="16" t="str">
        <f>"Total Regulatory Capital ratio &gt;="&amp;'9.1. Capital Requirements'!C21*100&amp;"%"</f>
        <v>Total Regulatory Capital ratio &gt;=17.0736536801282%</v>
      </c>
      <c r="C17" s="417">
        <v>0.1847278371163025</v>
      </c>
      <c r="D17" s="418">
        <v>0.18133582207715299</v>
      </c>
      <c r="E17" s="418">
        <v>0.18501104222323117</v>
      </c>
      <c r="F17" s="418">
        <v>0.17932616710984414</v>
      </c>
      <c r="G17" s="419">
        <v>0.17559068429555197</v>
      </c>
    </row>
    <row r="18" spans="1:7" ht="15">
      <c r="A18" s="352"/>
      <c r="B18" s="208" t="s">
        <v>140</v>
      </c>
      <c r="C18" s="293"/>
      <c r="D18" s="293"/>
      <c r="E18" s="293"/>
      <c r="F18" s="293"/>
      <c r="G18" s="320"/>
    </row>
    <row r="19" spans="1:7" ht="15" customHeight="1">
      <c r="A19" s="354">
        <v>8</v>
      </c>
      <c r="B19" s="16" t="s">
        <v>139</v>
      </c>
      <c r="C19" s="417">
        <v>7.5237724876858841E-2</v>
      </c>
      <c r="D19" s="418">
        <v>7.5116220911442433E-2</v>
      </c>
      <c r="E19" s="418">
        <v>7.7577351205399214E-2</v>
      </c>
      <c r="F19" s="418">
        <v>7.6815297180344411E-2</v>
      </c>
      <c r="G19" s="419">
        <v>7.562758131092126E-2</v>
      </c>
    </row>
    <row r="20" spans="1:7" ht="15">
      <c r="A20" s="354">
        <v>9</v>
      </c>
      <c r="B20" s="16" t="s">
        <v>138</v>
      </c>
      <c r="C20" s="417">
        <v>4.1781949766552758E-2</v>
      </c>
      <c r="D20" s="418">
        <v>4.1265536344615432E-2</v>
      </c>
      <c r="E20" s="418">
        <v>4.124963225299938E-2</v>
      </c>
      <c r="F20" s="418">
        <v>3.8569490737193922E-2</v>
      </c>
      <c r="G20" s="419">
        <v>3.8995828909361638E-2</v>
      </c>
    </row>
    <row r="21" spans="1:7" ht="15">
      <c r="A21" s="354">
        <v>10</v>
      </c>
      <c r="B21" s="16" t="s">
        <v>137</v>
      </c>
      <c r="C21" s="417">
        <v>2.3281571662856351E-2</v>
      </c>
      <c r="D21" s="418">
        <v>2.6592364518573091E-2</v>
      </c>
      <c r="E21" s="418">
        <v>3.4231938558806782E-2</v>
      </c>
      <c r="F21" s="418">
        <v>6.3384338206587745E-3</v>
      </c>
      <c r="G21" s="419">
        <v>6.0334482941334869E-3</v>
      </c>
    </row>
    <row r="22" spans="1:7" ht="15">
      <c r="A22" s="354">
        <v>11</v>
      </c>
      <c r="B22" s="16" t="s">
        <v>136</v>
      </c>
      <c r="C22" s="417">
        <v>3.3455775110306091E-2</v>
      </c>
      <c r="D22" s="418">
        <v>3.3850684566827001E-2</v>
      </c>
      <c r="E22" s="418">
        <v>3.6182704435050179E-2</v>
      </c>
      <c r="F22" s="418">
        <v>3.7923981504142827E-2</v>
      </c>
      <c r="G22" s="419">
        <v>3.6631752401559609E-2</v>
      </c>
    </row>
    <row r="23" spans="1:7" ht="15">
      <c r="A23" s="354">
        <v>12</v>
      </c>
      <c r="B23" s="16" t="s">
        <v>282</v>
      </c>
      <c r="C23" s="417">
        <v>7.1606871050679619E-3</v>
      </c>
      <c r="D23" s="418">
        <v>1.8882251395953798E-3</v>
      </c>
      <c r="E23" s="418">
        <v>6.0779743205702612E-3</v>
      </c>
      <c r="F23" s="418">
        <v>1.977463841949359E-2</v>
      </c>
      <c r="G23" s="419">
        <v>2.376481098999041E-2</v>
      </c>
    </row>
    <row r="24" spans="1:7" ht="15">
      <c r="A24" s="354">
        <v>13</v>
      </c>
      <c r="B24" s="16" t="s">
        <v>283</v>
      </c>
      <c r="C24" s="417">
        <v>5.4902846967734363E-2</v>
      </c>
      <c r="D24" s="418">
        <v>1.4388229017479288E-2</v>
      </c>
      <c r="E24" s="418">
        <v>4.7808066125161107E-2</v>
      </c>
      <c r="F24" s="418">
        <v>0.16254498974001547</v>
      </c>
      <c r="G24" s="419">
        <v>0.19839051280004</v>
      </c>
    </row>
    <row r="25" spans="1:7" ht="15">
      <c r="A25" s="352"/>
      <c r="B25" s="208" t="s">
        <v>362</v>
      </c>
      <c r="C25" s="293"/>
      <c r="D25" s="293"/>
      <c r="E25" s="293"/>
      <c r="F25" s="293"/>
      <c r="G25" s="320"/>
    </row>
    <row r="26" spans="1:7" ht="15">
      <c r="A26" s="354">
        <v>14</v>
      </c>
      <c r="B26" s="16" t="s">
        <v>135</v>
      </c>
      <c r="C26" s="417">
        <v>6.9998653288272136E-2</v>
      </c>
      <c r="D26" s="418">
        <v>6.9636876331316419E-2</v>
      </c>
      <c r="E26" s="418">
        <v>6.6454751177656479E-2</v>
      </c>
      <c r="F26" s="418">
        <v>6.0492478264320561E-2</v>
      </c>
      <c r="G26" s="419">
        <v>5.470245405770563E-2</v>
      </c>
    </row>
    <row r="27" spans="1:7" ht="15" customHeight="1">
      <c r="A27" s="354">
        <v>15</v>
      </c>
      <c r="B27" s="16" t="s">
        <v>134</v>
      </c>
      <c r="C27" s="417">
        <v>6.3844854838370171E-2</v>
      </c>
      <c r="D27" s="418">
        <v>6.3042046025703846E-2</v>
      </c>
      <c r="E27" s="418">
        <v>5.9365367303941631E-2</v>
      </c>
      <c r="F27" s="418">
        <v>5.6183889273856986E-2</v>
      </c>
      <c r="G27" s="419">
        <v>5.6586753140638553E-2</v>
      </c>
    </row>
    <row r="28" spans="1:7" ht="15">
      <c r="A28" s="354">
        <v>16</v>
      </c>
      <c r="B28" s="16" t="s">
        <v>133</v>
      </c>
      <c r="C28" s="417">
        <v>0.46792653011791446</v>
      </c>
      <c r="D28" s="418">
        <v>0.50337959100570639</v>
      </c>
      <c r="E28" s="418">
        <v>0.50685454136862462</v>
      </c>
      <c r="F28" s="418">
        <v>0.50460499899911593</v>
      </c>
      <c r="G28" s="419">
        <v>0.50820806280077135</v>
      </c>
    </row>
    <row r="29" spans="1:7" ht="15" customHeight="1">
      <c r="A29" s="354">
        <v>17</v>
      </c>
      <c r="B29" s="16" t="s">
        <v>132</v>
      </c>
      <c r="C29" s="417">
        <v>0.48054731903714659</v>
      </c>
      <c r="D29" s="418">
        <v>0.49823852775864585</v>
      </c>
      <c r="E29" s="418">
        <v>0.49759235627240828</v>
      </c>
      <c r="F29" s="418">
        <v>0.49456169800854755</v>
      </c>
      <c r="G29" s="419">
        <v>0.50508656753169112</v>
      </c>
    </row>
    <row r="30" spans="1:7" ht="15">
      <c r="A30" s="354">
        <v>18</v>
      </c>
      <c r="B30" s="16" t="s">
        <v>131</v>
      </c>
      <c r="C30" s="417">
        <v>1.4092400107412518E-2</v>
      </c>
      <c r="D30" s="418">
        <v>3.1468573053284191E-3</v>
      </c>
      <c r="E30" s="418">
        <v>-7.7734629392752315E-3</v>
      </c>
      <c r="F30" s="418">
        <v>0.14669185085607969</v>
      </c>
      <c r="G30" s="419">
        <v>0.10833803104728162</v>
      </c>
    </row>
    <row r="31" spans="1:7" ht="15" customHeight="1">
      <c r="A31" s="352"/>
      <c r="B31" s="208" t="s">
        <v>363</v>
      </c>
      <c r="C31" s="293"/>
      <c r="D31" s="293"/>
      <c r="E31" s="293"/>
      <c r="F31" s="293"/>
      <c r="G31" s="320"/>
    </row>
    <row r="32" spans="1:7" ht="15" customHeight="1">
      <c r="A32" s="354">
        <v>19</v>
      </c>
      <c r="B32" s="16" t="s">
        <v>130</v>
      </c>
      <c r="C32" s="417">
        <v>0.25703412108308538</v>
      </c>
      <c r="D32" s="418">
        <v>0.29727353529229567</v>
      </c>
      <c r="E32" s="418">
        <v>0.2629962175855069</v>
      </c>
      <c r="F32" s="418">
        <v>0.23691487373950526</v>
      </c>
      <c r="G32" s="419">
        <v>0.23380619892519283</v>
      </c>
    </row>
    <row r="33" spans="1:7" ht="15" customHeight="1">
      <c r="A33" s="354">
        <v>20</v>
      </c>
      <c r="B33" s="16" t="s">
        <v>129</v>
      </c>
      <c r="C33" s="417">
        <v>0.57732629431229221</v>
      </c>
      <c r="D33" s="418">
        <v>0.60453369346857477</v>
      </c>
      <c r="E33" s="418">
        <v>0.60982898535297714</v>
      </c>
      <c r="F33" s="418">
        <v>0.6003721055747776</v>
      </c>
      <c r="G33" s="419">
        <v>0.59247315082215035</v>
      </c>
    </row>
    <row r="34" spans="1:7" ht="15" customHeight="1">
      <c r="A34" s="354">
        <v>21</v>
      </c>
      <c r="B34" s="16" t="s">
        <v>128</v>
      </c>
      <c r="C34" s="417">
        <v>0.38794500459615322</v>
      </c>
      <c r="D34" s="418">
        <v>0.39780240358510788</v>
      </c>
      <c r="E34" s="418">
        <v>0.33347252895384666</v>
      </c>
      <c r="F34" s="418">
        <v>0.35909015542764494</v>
      </c>
      <c r="G34" s="419">
        <v>0.33627690641084618</v>
      </c>
    </row>
    <row r="35" spans="1:7" ht="15" customHeight="1">
      <c r="A35" s="355"/>
      <c r="B35" s="208" t="s">
        <v>406</v>
      </c>
      <c r="C35" s="293"/>
      <c r="D35" s="293"/>
      <c r="E35" s="293"/>
      <c r="F35" s="293"/>
      <c r="G35" s="320"/>
    </row>
    <row r="36" spans="1:7" ht="15">
      <c r="A36" s="354">
        <v>22</v>
      </c>
      <c r="B36" s="16" t="s">
        <v>389</v>
      </c>
      <c r="C36" s="420">
        <v>406025950.17135006</v>
      </c>
      <c r="D36" s="420">
        <v>440793593.17995</v>
      </c>
      <c r="E36" s="420">
        <v>366119622.28017497</v>
      </c>
      <c r="F36" s="420">
        <v>369227759.44299996</v>
      </c>
      <c r="G36" s="421">
        <v>310923623.191275</v>
      </c>
    </row>
    <row r="37" spans="1:7" ht="15" customHeight="1">
      <c r="A37" s="354">
        <v>23</v>
      </c>
      <c r="B37" s="16" t="s">
        <v>401</v>
      </c>
      <c r="C37" s="420">
        <v>343178092.280132</v>
      </c>
      <c r="D37" s="422">
        <v>359825699.75804245</v>
      </c>
      <c r="E37" s="422">
        <v>272760623.19399709</v>
      </c>
      <c r="F37" s="422">
        <v>337331836.77424401</v>
      </c>
      <c r="G37" s="423">
        <v>286897014.04675293</v>
      </c>
    </row>
    <row r="38" spans="1:7" ht="15.75" thickBot="1">
      <c r="A38" s="356">
        <v>24</v>
      </c>
      <c r="B38" s="209" t="s">
        <v>390</v>
      </c>
      <c r="C38" s="424">
        <v>1.1831348192235889</v>
      </c>
      <c r="D38" s="424">
        <v>1.2250197622803285</v>
      </c>
      <c r="E38" s="424">
        <v>1.3422744749332005</v>
      </c>
      <c r="F38" s="424">
        <v>1.0945535499221259</v>
      </c>
      <c r="G38" s="425">
        <v>1.0837464594197801</v>
      </c>
    </row>
    <row r="39" spans="1:7">
      <c r="A39" s="18"/>
    </row>
    <row r="40" spans="1:7">
      <c r="B40" s="284"/>
    </row>
    <row r="41" spans="1:7" ht="51">
      <c r="B41" s="284" t="s">
        <v>405</v>
      </c>
    </row>
    <row r="43" spans="1:7">
      <c r="B43" s="283"/>
    </row>
  </sheetData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L16" sqref="L16"/>
      <selection pane="topRight" activeCell="L16" sqref="L16"/>
      <selection pane="bottomLeft" activeCell="L16" sqref="L16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5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05">
        <v>43738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26">
        <v>34002401</v>
      </c>
      <c r="D7" s="426">
        <v>19390191</v>
      </c>
      <c r="E7" s="427">
        <v>53392592</v>
      </c>
      <c r="F7" s="428">
        <v>35315822</v>
      </c>
      <c r="G7" s="429">
        <v>27542236</v>
      </c>
      <c r="H7" s="430">
        <v>62858058</v>
      </c>
    </row>
    <row r="8" spans="1:8" ht="15.75">
      <c r="A8" s="26">
        <v>2</v>
      </c>
      <c r="B8" s="30" t="s">
        <v>41</v>
      </c>
      <c r="C8" s="426">
        <v>20678188</v>
      </c>
      <c r="D8" s="426">
        <v>207272461</v>
      </c>
      <c r="E8" s="427">
        <v>227950649</v>
      </c>
      <c r="F8" s="428">
        <v>19352255</v>
      </c>
      <c r="G8" s="429">
        <v>155304453</v>
      </c>
      <c r="H8" s="430">
        <v>174656708</v>
      </c>
    </row>
    <row r="9" spans="1:8" ht="15.75">
      <c r="A9" s="26">
        <v>3</v>
      </c>
      <c r="B9" s="30" t="s">
        <v>42</v>
      </c>
      <c r="C9" s="426">
        <v>1962065</v>
      </c>
      <c r="D9" s="426">
        <v>72503713</v>
      </c>
      <c r="E9" s="427">
        <v>74465778</v>
      </c>
      <c r="F9" s="428">
        <v>102736</v>
      </c>
      <c r="G9" s="429">
        <v>48597235</v>
      </c>
      <c r="H9" s="430">
        <v>48699971</v>
      </c>
    </row>
    <row r="10" spans="1:8" ht="15.75">
      <c r="A10" s="26">
        <v>4</v>
      </c>
      <c r="B10" s="30" t="s">
        <v>43</v>
      </c>
      <c r="C10" s="426">
        <v>0</v>
      </c>
      <c r="D10" s="426">
        <v>0</v>
      </c>
      <c r="E10" s="427">
        <v>0</v>
      </c>
      <c r="F10" s="428">
        <v>0</v>
      </c>
      <c r="G10" s="429">
        <v>0</v>
      </c>
      <c r="H10" s="430">
        <v>0</v>
      </c>
    </row>
    <row r="11" spans="1:8" ht="15.75">
      <c r="A11" s="26">
        <v>5</v>
      </c>
      <c r="B11" s="30" t="s">
        <v>44</v>
      </c>
      <c r="C11" s="426">
        <v>129968114</v>
      </c>
      <c r="D11" s="426">
        <v>68218</v>
      </c>
      <c r="E11" s="427">
        <v>130036332</v>
      </c>
      <c r="F11" s="428">
        <v>112951320</v>
      </c>
      <c r="G11" s="429">
        <v>0</v>
      </c>
      <c r="H11" s="430">
        <v>112951320</v>
      </c>
    </row>
    <row r="12" spans="1:8" ht="15.75">
      <c r="A12" s="26">
        <v>6.1</v>
      </c>
      <c r="B12" s="31" t="s">
        <v>45</v>
      </c>
      <c r="C12" s="426">
        <v>603660968.89000154</v>
      </c>
      <c r="D12" s="426">
        <v>530883418.4176023</v>
      </c>
      <c r="E12" s="427">
        <v>1134544387.3076038</v>
      </c>
      <c r="F12" s="428">
        <v>531803115.82002169</v>
      </c>
      <c r="G12" s="429">
        <v>549554823.57332826</v>
      </c>
      <c r="H12" s="430">
        <v>1081357939.3933499</v>
      </c>
    </row>
    <row r="13" spans="1:8" ht="15.75">
      <c r="A13" s="26">
        <v>6.2</v>
      </c>
      <c r="B13" s="31" t="s">
        <v>46</v>
      </c>
      <c r="C13" s="426">
        <v>-36715713.793603569</v>
      </c>
      <c r="D13" s="426">
        <v>-35719107.921738036</v>
      </c>
      <c r="E13" s="427">
        <v>-72434821.715341598</v>
      </c>
      <c r="F13" s="428">
        <v>-30026653.87139852</v>
      </c>
      <c r="G13" s="429">
        <v>-31163880.90172255</v>
      </c>
      <c r="H13" s="430">
        <v>-61190534.773121074</v>
      </c>
    </row>
    <row r="14" spans="1:8" ht="15.75">
      <c r="A14" s="26">
        <v>6</v>
      </c>
      <c r="B14" s="30" t="s">
        <v>47</v>
      </c>
      <c r="C14" s="427">
        <v>566945255.096398</v>
      </c>
      <c r="D14" s="427">
        <v>495164310.49586427</v>
      </c>
      <c r="E14" s="427">
        <v>1062109565.5922623</v>
      </c>
      <c r="F14" s="427">
        <v>501776461.94862318</v>
      </c>
      <c r="G14" s="427">
        <v>518390942.67160571</v>
      </c>
      <c r="H14" s="430">
        <v>1020167404.6202289</v>
      </c>
    </row>
    <row r="15" spans="1:8" ht="15.75">
      <c r="A15" s="26">
        <v>7</v>
      </c>
      <c r="B15" s="30" t="s">
        <v>48</v>
      </c>
      <c r="C15" s="426">
        <v>6959182</v>
      </c>
      <c r="D15" s="426">
        <v>2561553</v>
      </c>
      <c r="E15" s="427">
        <v>9520735</v>
      </c>
      <c r="F15" s="428">
        <v>6622341</v>
      </c>
      <c r="G15" s="429">
        <v>2856035</v>
      </c>
      <c r="H15" s="430">
        <v>9478376</v>
      </c>
    </row>
    <row r="16" spans="1:8" ht="15.75">
      <c r="A16" s="26">
        <v>8</v>
      </c>
      <c r="B16" s="30" t="s">
        <v>209</v>
      </c>
      <c r="C16" s="426">
        <v>9114927.7300000004</v>
      </c>
      <c r="D16" s="426" t="s">
        <v>523</v>
      </c>
      <c r="E16" s="427">
        <v>9114927.7300000004</v>
      </c>
      <c r="F16" s="428">
        <v>8960783.1300000008</v>
      </c>
      <c r="G16" s="426" t="s">
        <v>523</v>
      </c>
      <c r="H16" s="430">
        <v>8960783.1300000008</v>
      </c>
    </row>
    <row r="17" spans="1:8" ht="15.75">
      <c r="A17" s="26">
        <v>9</v>
      </c>
      <c r="B17" s="30" t="s">
        <v>49</v>
      </c>
      <c r="C17" s="426">
        <v>54000</v>
      </c>
      <c r="D17" s="426">
        <v>0</v>
      </c>
      <c r="E17" s="427">
        <v>54000</v>
      </c>
      <c r="F17" s="428">
        <v>54000</v>
      </c>
      <c r="G17" s="426">
        <v>0</v>
      </c>
      <c r="H17" s="430">
        <v>54000</v>
      </c>
    </row>
    <row r="18" spans="1:8" ht="15.75">
      <c r="A18" s="26">
        <v>10</v>
      </c>
      <c r="B18" s="30" t="s">
        <v>50</v>
      </c>
      <c r="C18" s="426">
        <v>61099496</v>
      </c>
      <c r="D18" s="426" t="s">
        <v>523</v>
      </c>
      <c r="E18" s="427">
        <v>61099496</v>
      </c>
      <c r="F18" s="428">
        <v>43647825</v>
      </c>
      <c r="G18" s="426" t="s">
        <v>523</v>
      </c>
      <c r="H18" s="430">
        <v>43647825</v>
      </c>
    </row>
    <row r="19" spans="1:8" ht="15.75">
      <c r="A19" s="26">
        <v>11</v>
      </c>
      <c r="B19" s="30" t="s">
        <v>51</v>
      </c>
      <c r="C19" s="426">
        <v>39289279.240000002</v>
      </c>
      <c r="D19" s="426">
        <v>7946754.2200000007</v>
      </c>
      <c r="E19" s="427">
        <v>47236033.460000001</v>
      </c>
      <c r="F19" s="428">
        <v>26769476.009999994</v>
      </c>
      <c r="G19" s="429">
        <v>18392799.98</v>
      </c>
      <c r="H19" s="430">
        <v>45162275.989999995</v>
      </c>
    </row>
    <row r="20" spans="1:8" ht="15.75">
      <c r="A20" s="26">
        <v>12</v>
      </c>
      <c r="B20" s="33" t="s">
        <v>52</v>
      </c>
      <c r="C20" s="427">
        <v>870072908.06639802</v>
      </c>
      <c r="D20" s="427">
        <v>804907200.7158643</v>
      </c>
      <c r="E20" s="427">
        <v>1674980108.7822623</v>
      </c>
      <c r="F20" s="427">
        <v>755553020.08862317</v>
      </c>
      <c r="G20" s="427">
        <v>771083701.65160573</v>
      </c>
      <c r="H20" s="430">
        <v>1526636721.7402289</v>
      </c>
    </row>
    <row r="21" spans="1:8" ht="15.75">
      <c r="A21" s="26"/>
      <c r="B21" s="27" t="s">
        <v>53</v>
      </c>
      <c r="C21" s="431"/>
      <c r="D21" s="431"/>
      <c r="E21" s="431"/>
      <c r="F21" s="432"/>
      <c r="G21" s="433"/>
      <c r="H21" s="434"/>
    </row>
    <row r="22" spans="1:8" ht="15.75">
      <c r="A22" s="26">
        <v>13</v>
      </c>
      <c r="B22" s="30" t="s">
        <v>54</v>
      </c>
      <c r="C22" s="426">
        <v>6286228</v>
      </c>
      <c r="D22" s="426">
        <v>239649</v>
      </c>
      <c r="E22" s="427">
        <v>6525877</v>
      </c>
      <c r="F22" s="428">
        <v>8736930</v>
      </c>
      <c r="G22" s="429">
        <v>325197</v>
      </c>
      <c r="H22" s="430">
        <v>9062127</v>
      </c>
    </row>
    <row r="23" spans="1:8" ht="15.75">
      <c r="A23" s="26">
        <v>14</v>
      </c>
      <c r="B23" s="30" t="s">
        <v>55</v>
      </c>
      <c r="C23" s="426">
        <v>200543114</v>
      </c>
      <c r="D23" s="426">
        <v>191640106</v>
      </c>
      <c r="E23" s="427">
        <v>392183220</v>
      </c>
      <c r="F23" s="428">
        <v>190784167</v>
      </c>
      <c r="G23" s="429">
        <v>148969414</v>
      </c>
      <c r="H23" s="430">
        <v>339753581</v>
      </c>
    </row>
    <row r="24" spans="1:8" ht="15.75">
      <c r="A24" s="26">
        <v>15</v>
      </c>
      <c r="B24" s="30" t="s">
        <v>56</v>
      </c>
      <c r="C24" s="426">
        <v>183207562</v>
      </c>
      <c r="D24" s="426">
        <v>74409384</v>
      </c>
      <c r="E24" s="427">
        <v>257616946</v>
      </c>
      <c r="F24" s="428">
        <v>100077278</v>
      </c>
      <c r="G24" s="429">
        <v>73541815</v>
      </c>
      <c r="H24" s="430">
        <v>173619093</v>
      </c>
    </row>
    <row r="25" spans="1:8" ht="15.75">
      <c r="A25" s="26">
        <v>16</v>
      </c>
      <c r="B25" s="30" t="s">
        <v>57</v>
      </c>
      <c r="C25" s="426">
        <v>167935750</v>
      </c>
      <c r="D25" s="426">
        <v>382363797</v>
      </c>
      <c r="E25" s="427">
        <v>550299547</v>
      </c>
      <c r="F25" s="428">
        <v>188614564</v>
      </c>
      <c r="G25" s="429">
        <v>319555272</v>
      </c>
      <c r="H25" s="430">
        <v>508169836</v>
      </c>
    </row>
    <row r="26" spans="1:8" ht="15.75">
      <c r="A26" s="26">
        <v>17</v>
      </c>
      <c r="B26" s="30" t="s">
        <v>58</v>
      </c>
      <c r="C26" s="431"/>
      <c r="D26" s="431"/>
      <c r="E26" s="427">
        <v>0</v>
      </c>
      <c r="F26" s="432"/>
      <c r="G26" s="433"/>
      <c r="H26" s="430">
        <v>0</v>
      </c>
    </row>
    <row r="27" spans="1:8" ht="15.75">
      <c r="A27" s="26">
        <v>18</v>
      </c>
      <c r="B27" s="30" t="s">
        <v>59</v>
      </c>
      <c r="C27" s="426">
        <v>40000000</v>
      </c>
      <c r="D27" s="426">
        <v>96585182.969999999</v>
      </c>
      <c r="E27" s="427">
        <v>136585182.97</v>
      </c>
      <c r="F27" s="428">
        <v>33542000</v>
      </c>
      <c r="G27" s="429">
        <v>173830374.34</v>
      </c>
      <c r="H27" s="430">
        <v>207372374.34</v>
      </c>
    </row>
    <row r="28" spans="1:8" ht="15.75">
      <c r="A28" s="26">
        <v>19</v>
      </c>
      <c r="B28" s="30" t="s">
        <v>60</v>
      </c>
      <c r="C28" s="426">
        <v>4284538</v>
      </c>
      <c r="D28" s="426">
        <v>5940911</v>
      </c>
      <c r="E28" s="427">
        <v>10225449</v>
      </c>
      <c r="F28" s="428">
        <v>5155665</v>
      </c>
      <c r="G28" s="429">
        <v>6572803</v>
      </c>
      <c r="H28" s="430">
        <v>11728468</v>
      </c>
    </row>
    <row r="29" spans="1:8" ht="15.75">
      <c r="A29" s="26">
        <v>20</v>
      </c>
      <c r="B29" s="30" t="s">
        <v>61</v>
      </c>
      <c r="C29" s="426">
        <v>14462546.779999999</v>
      </c>
      <c r="D29" s="426">
        <v>15133968.779999999</v>
      </c>
      <c r="E29" s="427">
        <v>29596515.559999999</v>
      </c>
      <c r="F29" s="428">
        <v>15144032.530000001</v>
      </c>
      <c r="G29" s="429">
        <v>15843663.029999999</v>
      </c>
      <c r="H29" s="430">
        <v>30987695.560000002</v>
      </c>
    </row>
    <row r="30" spans="1:8" ht="15.75">
      <c r="A30" s="26">
        <v>21</v>
      </c>
      <c r="B30" s="30" t="s">
        <v>62</v>
      </c>
      <c r="C30" s="426">
        <v>0</v>
      </c>
      <c r="D30" s="426">
        <v>76059064.210000008</v>
      </c>
      <c r="E30" s="427">
        <v>76059064.210000008</v>
      </c>
      <c r="F30" s="428">
        <v>0</v>
      </c>
      <c r="G30" s="429">
        <v>49414614.620000005</v>
      </c>
      <c r="H30" s="430">
        <v>49414614.620000005</v>
      </c>
    </row>
    <row r="31" spans="1:8" ht="15.75">
      <c r="A31" s="26">
        <v>22</v>
      </c>
      <c r="B31" s="33" t="s">
        <v>63</v>
      </c>
      <c r="C31" s="427">
        <v>616719738.77999997</v>
      </c>
      <c r="D31" s="427">
        <v>842372062.96000004</v>
      </c>
      <c r="E31" s="427">
        <v>1459091801.74</v>
      </c>
      <c r="F31" s="427">
        <v>542054636.52999997</v>
      </c>
      <c r="G31" s="427">
        <v>788053152.99000001</v>
      </c>
      <c r="H31" s="430">
        <v>1330107789.52</v>
      </c>
    </row>
    <row r="32" spans="1:8" ht="15.75">
      <c r="A32" s="26"/>
      <c r="B32" s="27" t="s">
        <v>64</v>
      </c>
      <c r="C32" s="431"/>
      <c r="D32" s="431"/>
      <c r="E32" s="426"/>
      <c r="F32" s="432"/>
      <c r="G32" s="433"/>
      <c r="H32" s="434"/>
    </row>
    <row r="33" spans="1:8" ht="15.75">
      <c r="A33" s="26">
        <v>23</v>
      </c>
      <c r="B33" s="30" t="s">
        <v>65</v>
      </c>
      <c r="C33" s="426">
        <v>209008277</v>
      </c>
      <c r="D33" s="431" t="s">
        <v>523</v>
      </c>
      <c r="E33" s="427">
        <v>209008277</v>
      </c>
      <c r="F33" s="428">
        <v>209008277</v>
      </c>
      <c r="G33" s="431" t="s">
        <v>523</v>
      </c>
      <c r="H33" s="430">
        <v>209008277</v>
      </c>
    </row>
    <row r="34" spans="1:8" ht="15.75">
      <c r="A34" s="26">
        <v>24</v>
      </c>
      <c r="B34" s="30" t="s">
        <v>66</v>
      </c>
      <c r="C34" s="426">
        <v>0</v>
      </c>
      <c r="D34" s="431" t="s">
        <v>523</v>
      </c>
      <c r="E34" s="427">
        <v>0</v>
      </c>
      <c r="F34" s="428">
        <v>0</v>
      </c>
      <c r="G34" s="431" t="s">
        <v>523</v>
      </c>
      <c r="H34" s="430">
        <v>0</v>
      </c>
    </row>
    <row r="35" spans="1:8" ht="15.75">
      <c r="A35" s="26">
        <v>25</v>
      </c>
      <c r="B35" s="32" t="s">
        <v>67</v>
      </c>
      <c r="C35" s="426">
        <v>0</v>
      </c>
      <c r="D35" s="431" t="s">
        <v>523</v>
      </c>
      <c r="E35" s="427">
        <v>0</v>
      </c>
      <c r="F35" s="428">
        <v>0</v>
      </c>
      <c r="G35" s="431" t="s">
        <v>523</v>
      </c>
      <c r="H35" s="430">
        <v>0</v>
      </c>
    </row>
    <row r="36" spans="1:8" ht="15.75">
      <c r="A36" s="26">
        <v>26</v>
      </c>
      <c r="B36" s="30" t="s">
        <v>68</v>
      </c>
      <c r="C36" s="426">
        <v>0</v>
      </c>
      <c r="D36" s="431" t="s">
        <v>523</v>
      </c>
      <c r="E36" s="427">
        <v>0</v>
      </c>
      <c r="F36" s="428">
        <v>0</v>
      </c>
      <c r="G36" s="431" t="s">
        <v>523</v>
      </c>
      <c r="H36" s="430">
        <v>0</v>
      </c>
    </row>
    <row r="37" spans="1:8" ht="15.75">
      <c r="A37" s="26">
        <v>27</v>
      </c>
      <c r="B37" s="30" t="s">
        <v>69</v>
      </c>
      <c r="C37" s="426">
        <v>0</v>
      </c>
      <c r="D37" s="431" t="s">
        <v>523</v>
      </c>
      <c r="E37" s="427">
        <v>0</v>
      </c>
      <c r="F37" s="428">
        <v>0</v>
      </c>
      <c r="G37" s="431" t="s">
        <v>523</v>
      </c>
      <c r="H37" s="430">
        <v>0</v>
      </c>
    </row>
    <row r="38" spans="1:8" ht="15.75">
      <c r="A38" s="26">
        <v>28</v>
      </c>
      <c r="B38" s="30" t="s">
        <v>70</v>
      </c>
      <c r="C38" s="426">
        <v>-2798935.0000000112</v>
      </c>
      <c r="D38" s="431" t="s">
        <v>523</v>
      </c>
      <c r="E38" s="427">
        <v>-2798935.0000000112</v>
      </c>
      <c r="F38" s="428">
        <v>-14764276</v>
      </c>
      <c r="G38" s="431" t="s">
        <v>523</v>
      </c>
      <c r="H38" s="430">
        <v>-14764276</v>
      </c>
    </row>
    <row r="39" spans="1:8" ht="15.75">
      <c r="A39" s="26">
        <v>29</v>
      </c>
      <c r="B39" s="30" t="s">
        <v>71</v>
      </c>
      <c r="C39" s="426">
        <v>9678965</v>
      </c>
      <c r="D39" s="431" t="s">
        <v>523</v>
      </c>
      <c r="E39" s="427">
        <v>9678965</v>
      </c>
      <c r="F39" s="428">
        <v>2284931</v>
      </c>
      <c r="G39" s="431" t="s">
        <v>523</v>
      </c>
      <c r="H39" s="430">
        <v>2284931</v>
      </c>
    </row>
    <row r="40" spans="1:8" ht="15.75">
      <c r="A40" s="26">
        <v>30</v>
      </c>
      <c r="B40" s="257" t="s">
        <v>277</v>
      </c>
      <c r="C40" s="426">
        <v>215888307</v>
      </c>
      <c r="D40" s="431" t="s">
        <v>523</v>
      </c>
      <c r="E40" s="427">
        <v>215888307</v>
      </c>
      <c r="F40" s="428">
        <v>196528932</v>
      </c>
      <c r="G40" s="431" t="s">
        <v>523</v>
      </c>
      <c r="H40" s="430">
        <v>196528932</v>
      </c>
    </row>
    <row r="41" spans="1:8" ht="16.5" thickBot="1">
      <c r="A41" s="34">
        <v>31</v>
      </c>
      <c r="B41" s="35" t="s">
        <v>72</v>
      </c>
      <c r="C41" s="435">
        <v>832608045.77999997</v>
      </c>
      <c r="D41" s="435">
        <v>842372062.96000004</v>
      </c>
      <c r="E41" s="435">
        <v>1674980108.74</v>
      </c>
      <c r="F41" s="435">
        <v>738583568.52999997</v>
      </c>
      <c r="G41" s="435">
        <v>788053152.99000001</v>
      </c>
      <c r="H41" s="436">
        <v>1526636721.52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pane xSplit="1" ySplit="6" topLeftCell="B7" activePane="bottomRight" state="frozen"/>
      <selection activeCell="L16" sqref="L16"/>
      <selection pane="topRight" activeCell="L16" sqref="L16"/>
      <selection pane="bottomLeft" activeCell="L16" sqref="L16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5.5703125" style="4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03"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8" t="s">
        <v>204</v>
      </c>
      <c r="B4" s="210" t="s">
        <v>27</v>
      </c>
      <c r="C4" s="19"/>
      <c r="D4" s="21"/>
      <c r="E4" s="21"/>
      <c r="F4" s="22"/>
      <c r="G4" s="22"/>
      <c r="H4" s="39" t="s">
        <v>78</v>
      </c>
    </row>
    <row r="5" spans="1:8">
      <c r="A5" s="40" t="s">
        <v>11</v>
      </c>
      <c r="B5" s="41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42" t="s">
        <v>11</v>
      </c>
      <c r="B6" s="43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5" t="s">
        <v>76</v>
      </c>
    </row>
    <row r="7" spans="1:8">
      <c r="A7" s="46"/>
      <c r="B7" s="210" t="s">
        <v>203</v>
      </c>
      <c r="C7" s="47"/>
      <c r="D7" s="47"/>
      <c r="E7" s="47"/>
      <c r="F7" s="47"/>
      <c r="G7" s="47"/>
      <c r="H7" s="48"/>
    </row>
    <row r="8" spans="1:8" ht="15">
      <c r="A8" s="46">
        <v>1</v>
      </c>
      <c r="B8" s="49" t="s">
        <v>202</v>
      </c>
      <c r="C8" s="437">
        <v>1697478</v>
      </c>
      <c r="D8" s="437">
        <v>833229</v>
      </c>
      <c r="E8" s="427">
        <v>2530707</v>
      </c>
      <c r="F8" s="437">
        <v>1395939</v>
      </c>
      <c r="G8" s="437">
        <v>1889679</v>
      </c>
      <c r="H8" s="438">
        <v>3285618</v>
      </c>
    </row>
    <row r="9" spans="1:8" ht="15">
      <c r="A9" s="46">
        <v>2</v>
      </c>
      <c r="B9" s="49" t="s">
        <v>201</v>
      </c>
      <c r="C9" s="439">
        <v>51839622.999999993</v>
      </c>
      <c r="D9" s="439">
        <v>29712153</v>
      </c>
      <c r="E9" s="427">
        <v>81551776</v>
      </c>
      <c r="F9" s="439">
        <v>47259170</v>
      </c>
      <c r="G9" s="439">
        <v>30642893</v>
      </c>
      <c r="H9" s="438">
        <v>77902063</v>
      </c>
    </row>
    <row r="10" spans="1:8" ht="15">
      <c r="A10" s="46">
        <v>2.1</v>
      </c>
      <c r="B10" s="50" t="s">
        <v>200</v>
      </c>
      <c r="C10" s="437">
        <v>156581</v>
      </c>
      <c r="D10" s="437">
        <v>65</v>
      </c>
      <c r="E10" s="427">
        <v>156646</v>
      </c>
      <c r="F10" s="437">
        <v>43359</v>
      </c>
      <c r="G10" s="437">
        <v>58879</v>
      </c>
      <c r="H10" s="438">
        <v>102238</v>
      </c>
    </row>
    <row r="11" spans="1:8" ht="15">
      <c r="A11" s="46">
        <v>2.2000000000000002</v>
      </c>
      <c r="B11" s="50" t="s">
        <v>199</v>
      </c>
      <c r="C11" s="437">
        <v>5742444.0900000008</v>
      </c>
      <c r="D11" s="437">
        <v>11042639.390000001</v>
      </c>
      <c r="E11" s="427">
        <v>16785083.48</v>
      </c>
      <c r="F11" s="437">
        <v>5716772.870000001</v>
      </c>
      <c r="G11" s="437">
        <v>10570686.449999999</v>
      </c>
      <c r="H11" s="438">
        <v>16287459.32</v>
      </c>
    </row>
    <row r="12" spans="1:8" ht="15">
      <c r="A12" s="46">
        <v>2.2999999999999998</v>
      </c>
      <c r="B12" s="50" t="s">
        <v>198</v>
      </c>
      <c r="C12" s="437">
        <v>1664247.64</v>
      </c>
      <c r="D12" s="437">
        <v>768511.42999999993</v>
      </c>
      <c r="E12" s="427">
        <v>2432759.0699999998</v>
      </c>
      <c r="F12" s="437">
        <v>1698400.2799999998</v>
      </c>
      <c r="G12" s="437">
        <v>1462450.96</v>
      </c>
      <c r="H12" s="438">
        <v>3160851.2399999998</v>
      </c>
    </row>
    <row r="13" spans="1:8" ht="15">
      <c r="A13" s="46">
        <v>2.4</v>
      </c>
      <c r="B13" s="50" t="s">
        <v>197</v>
      </c>
      <c r="C13" s="437">
        <v>3451664.13</v>
      </c>
      <c r="D13" s="437">
        <v>1535114.92</v>
      </c>
      <c r="E13" s="427">
        <v>4986779.05</v>
      </c>
      <c r="F13" s="437">
        <v>1599193.8600000003</v>
      </c>
      <c r="G13" s="437">
        <v>1652313.2899999998</v>
      </c>
      <c r="H13" s="438">
        <v>3251507.1500000004</v>
      </c>
    </row>
    <row r="14" spans="1:8" ht="15">
      <c r="A14" s="46">
        <v>2.5</v>
      </c>
      <c r="B14" s="50" t="s">
        <v>196</v>
      </c>
      <c r="C14" s="437">
        <v>157293.04</v>
      </c>
      <c r="D14" s="437">
        <v>281164.62</v>
      </c>
      <c r="E14" s="427">
        <v>438457.66000000003</v>
      </c>
      <c r="F14" s="437">
        <v>295857.89</v>
      </c>
      <c r="G14" s="437">
        <v>1765768.4000000001</v>
      </c>
      <c r="H14" s="438">
        <v>2061626.29</v>
      </c>
    </row>
    <row r="15" spans="1:8" ht="15">
      <c r="A15" s="46">
        <v>2.6</v>
      </c>
      <c r="B15" s="50" t="s">
        <v>195</v>
      </c>
      <c r="C15" s="437">
        <v>1646659.2799999998</v>
      </c>
      <c r="D15" s="437">
        <v>2589210.870000001</v>
      </c>
      <c r="E15" s="427">
        <v>4235870.1500000004</v>
      </c>
      <c r="F15" s="437">
        <v>1384747.33</v>
      </c>
      <c r="G15" s="437">
        <v>2968055.21</v>
      </c>
      <c r="H15" s="438">
        <v>4352802.54</v>
      </c>
    </row>
    <row r="16" spans="1:8" ht="15">
      <c r="A16" s="46">
        <v>2.7</v>
      </c>
      <c r="B16" s="50" t="s">
        <v>194</v>
      </c>
      <c r="C16" s="437">
        <v>230561.57</v>
      </c>
      <c r="D16" s="437">
        <v>1179165.1299999999</v>
      </c>
      <c r="E16" s="427">
        <v>1409726.7</v>
      </c>
      <c r="F16" s="437">
        <v>147420.99999999997</v>
      </c>
      <c r="G16" s="437">
        <v>1714423.63</v>
      </c>
      <c r="H16" s="438">
        <v>1861844.63</v>
      </c>
    </row>
    <row r="17" spans="1:8" ht="15">
      <c r="A17" s="46">
        <v>2.8</v>
      </c>
      <c r="B17" s="50" t="s">
        <v>193</v>
      </c>
      <c r="C17" s="437">
        <v>35126169</v>
      </c>
      <c r="D17" s="437">
        <v>8428086</v>
      </c>
      <c r="E17" s="427">
        <v>43554255</v>
      </c>
      <c r="F17" s="437">
        <v>34868417</v>
      </c>
      <c r="G17" s="437">
        <v>8437240</v>
      </c>
      <c r="H17" s="438">
        <v>43305657</v>
      </c>
    </row>
    <row r="18" spans="1:8" ht="15">
      <c r="A18" s="46">
        <v>2.9</v>
      </c>
      <c r="B18" s="50" t="s">
        <v>192</v>
      </c>
      <c r="C18" s="437">
        <v>3664003.2499999925</v>
      </c>
      <c r="D18" s="437">
        <v>3888195.6400000006</v>
      </c>
      <c r="E18" s="427">
        <v>7552198.8899999931</v>
      </c>
      <c r="F18" s="437">
        <v>1505000.7699999958</v>
      </c>
      <c r="G18" s="437">
        <v>2013076.0600000024</v>
      </c>
      <c r="H18" s="438">
        <v>3518076.8299999982</v>
      </c>
    </row>
    <row r="19" spans="1:8" ht="15">
      <c r="A19" s="46">
        <v>3</v>
      </c>
      <c r="B19" s="49" t="s">
        <v>191</v>
      </c>
      <c r="C19" s="437"/>
      <c r="D19" s="437"/>
      <c r="E19" s="427">
        <v>0</v>
      </c>
      <c r="F19" s="437"/>
      <c r="G19" s="437"/>
      <c r="H19" s="438">
        <v>0</v>
      </c>
    </row>
    <row r="20" spans="1:8" ht="15">
      <c r="A20" s="46">
        <v>4</v>
      </c>
      <c r="B20" s="49" t="s">
        <v>190</v>
      </c>
      <c r="C20" s="437">
        <v>6099794</v>
      </c>
      <c r="D20" s="437">
        <v>1957</v>
      </c>
      <c r="E20" s="427">
        <v>6101751</v>
      </c>
      <c r="F20" s="437">
        <v>5998442</v>
      </c>
      <c r="G20" s="437">
        <v>0</v>
      </c>
      <c r="H20" s="438">
        <v>5998442</v>
      </c>
    </row>
    <row r="21" spans="1:8" ht="15">
      <c r="A21" s="46">
        <v>5</v>
      </c>
      <c r="B21" s="49" t="s">
        <v>189</v>
      </c>
      <c r="C21" s="437">
        <v>895209.42999999993</v>
      </c>
      <c r="D21" s="437">
        <v>182409.52</v>
      </c>
      <c r="E21" s="427">
        <v>1077618.95</v>
      </c>
      <c r="F21" s="437">
        <v>129823.18000000001</v>
      </c>
      <c r="G21" s="437">
        <v>473468</v>
      </c>
      <c r="H21" s="438">
        <v>603291.18000000005</v>
      </c>
    </row>
    <row r="22" spans="1:8" ht="15">
      <c r="A22" s="46">
        <v>6</v>
      </c>
      <c r="B22" s="51" t="s">
        <v>188</v>
      </c>
      <c r="C22" s="439">
        <v>60532104.429999992</v>
      </c>
      <c r="D22" s="439">
        <v>30729748.52</v>
      </c>
      <c r="E22" s="427">
        <v>91261852.949999988</v>
      </c>
      <c r="F22" s="439">
        <v>54783374.18</v>
      </c>
      <c r="G22" s="439">
        <v>33006040</v>
      </c>
      <c r="H22" s="438">
        <v>87789414.180000007</v>
      </c>
    </row>
    <row r="23" spans="1:8" ht="15">
      <c r="A23" s="46"/>
      <c r="B23" s="210" t="s">
        <v>187</v>
      </c>
      <c r="C23" s="437"/>
      <c r="D23" s="437"/>
      <c r="E23" s="426"/>
      <c r="F23" s="437"/>
      <c r="G23" s="437"/>
      <c r="H23" s="440"/>
    </row>
    <row r="24" spans="1:8" ht="15">
      <c r="A24" s="46">
        <v>7</v>
      </c>
      <c r="B24" s="49" t="s">
        <v>186</v>
      </c>
      <c r="C24" s="437">
        <v>12552222.24</v>
      </c>
      <c r="D24" s="437">
        <v>1233118.8599999999</v>
      </c>
      <c r="E24" s="427">
        <v>13785341.1</v>
      </c>
      <c r="F24" s="437">
        <v>6542502.1200000001</v>
      </c>
      <c r="G24" s="437">
        <v>1137671.21</v>
      </c>
      <c r="H24" s="438">
        <v>7680173.3300000001</v>
      </c>
    </row>
    <row r="25" spans="1:8" ht="15">
      <c r="A25" s="46">
        <v>8</v>
      </c>
      <c r="B25" s="49" t="s">
        <v>185</v>
      </c>
      <c r="C25" s="437">
        <v>14294445.76</v>
      </c>
      <c r="D25" s="437">
        <v>8588350.1400000006</v>
      </c>
      <c r="E25" s="427">
        <v>22882795.899999999</v>
      </c>
      <c r="F25" s="437">
        <v>16422820.879999999</v>
      </c>
      <c r="G25" s="437">
        <v>7832799.79</v>
      </c>
      <c r="H25" s="438">
        <v>24255620.669999998</v>
      </c>
    </row>
    <row r="26" spans="1:8" ht="15">
      <c r="A26" s="46">
        <v>9</v>
      </c>
      <c r="B26" s="49" t="s">
        <v>184</v>
      </c>
      <c r="C26" s="437">
        <v>334823</v>
      </c>
      <c r="D26" s="437">
        <v>2062</v>
      </c>
      <c r="E26" s="427">
        <v>336885</v>
      </c>
      <c r="F26" s="437">
        <v>713743</v>
      </c>
      <c r="G26" s="437">
        <v>337627</v>
      </c>
      <c r="H26" s="438">
        <v>1051370</v>
      </c>
    </row>
    <row r="27" spans="1:8" ht="15">
      <c r="A27" s="46">
        <v>10</v>
      </c>
      <c r="B27" s="49" t="s">
        <v>183</v>
      </c>
      <c r="C27" s="437">
        <v>0</v>
      </c>
      <c r="D27" s="437">
        <v>0</v>
      </c>
      <c r="E27" s="427">
        <v>0</v>
      </c>
      <c r="F27" s="437">
        <v>0</v>
      </c>
      <c r="G27" s="437">
        <v>0</v>
      </c>
      <c r="H27" s="438">
        <v>0</v>
      </c>
    </row>
    <row r="28" spans="1:8" ht="15">
      <c r="A28" s="46">
        <v>11</v>
      </c>
      <c r="B28" s="49" t="s">
        <v>182</v>
      </c>
      <c r="C28" s="437">
        <v>766700</v>
      </c>
      <c r="D28" s="437">
        <v>11922280</v>
      </c>
      <c r="E28" s="427">
        <v>12688980</v>
      </c>
      <c r="F28" s="437">
        <v>1551051</v>
      </c>
      <c r="G28" s="437">
        <v>10513963</v>
      </c>
      <c r="H28" s="438">
        <v>12065014</v>
      </c>
    </row>
    <row r="29" spans="1:8" ht="15">
      <c r="A29" s="46">
        <v>12</v>
      </c>
      <c r="B29" s="49" t="s">
        <v>181</v>
      </c>
      <c r="C29" s="437">
        <v>590284</v>
      </c>
      <c r="D29" s="437">
        <v>396382</v>
      </c>
      <c r="E29" s="427">
        <v>986666</v>
      </c>
      <c r="F29" s="437">
        <v>157380.44</v>
      </c>
      <c r="G29" s="437">
        <v>57273</v>
      </c>
      <c r="H29" s="438">
        <v>214653.44</v>
      </c>
    </row>
    <row r="30" spans="1:8" ht="15">
      <c r="A30" s="46">
        <v>13</v>
      </c>
      <c r="B30" s="52" t="s">
        <v>180</v>
      </c>
      <c r="C30" s="439">
        <v>28538475</v>
      </c>
      <c r="D30" s="439">
        <v>22142193</v>
      </c>
      <c r="E30" s="427">
        <v>50680668</v>
      </c>
      <c r="F30" s="439">
        <v>25387497.440000001</v>
      </c>
      <c r="G30" s="439">
        <v>19879334</v>
      </c>
      <c r="H30" s="438">
        <v>45266831.439999998</v>
      </c>
    </row>
    <row r="31" spans="1:8" ht="15">
      <c r="A31" s="46">
        <v>14</v>
      </c>
      <c r="B31" s="52" t="s">
        <v>179</v>
      </c>
      <c r="C31" s="439">
        <v>31993629.429999992</v>
      </c>
      <c r="D31" s="439">
        <v>8587555.5199999996</v>
      </c>
      <c r="E31" s="427">
        <v>40581184.949999988</v>
      </c>
      <c r="F31" s="439">
        <v>29395876.739999998</v>
      </c>
      <c r="G31" s="439">
        <v>13126706</v>
      </c>
      <c r="H31" s="438">
        <v>42522582.739999995</v>
      </c>
    </row>
    <row r="32" spans="1:8">
      <c r="A32" s="46"/>
      <c r="B32" s="53"/>
      <c r="C32" s="441"/>
      <c r="D32" s="441"/>
      <c r="E32" s="441"/>
      <c r="F32" s="441"/>
      <c r="G32" s="441"/>
      <c r="H32" s="442"/>
    </row>
    <row r="33" spans="1:8" ht="15">
      <c r="A33" s="46"/>
      <c r="B33" s="53" t="s">
        <v>178</v>
      </c>
      <c r="C33" s="437"/>
      <c r="D33" s="437"/>
      <c r="E33" s="426"/>
      <c r="F33" s="437"/>
      <c r="G33" s="437"/>
      <c r="H33" s="440"/>
    </row>
    <row r="34" spans="1:8" ht="15">
      <c r="A34" s="46">
        <v>15</v>
      </c>
      <c r="B34" s="54" t="s">
        <v>177</v>
      </c>
      <c r="C34" s="443">
        <v>9069755.7200000007</v>
      </c>
      <c r="D34" s="443">
        <v>315088.38999999966</v>
      </c>
      <c r="E34" s="427">
        <v>9384844.1099999994</v>
      </c>
      <c r="F34" s="443">
        <v>13265150.109999999</v>
      </c>
      <c r="G34" s="443">
        <v>645339.44000000041</v>
      </c>
      <c r="H34" s="438">
        <v>13910489.550000001</v>
      </c>
    </row>
    <row r="35" spans="1:8" ht="15">
      <c r="A35" s="46">
        <v>15.1</v>
      </c>
      <c r="B35" s="50" t="s">
        <v>176</v>
      </c>
      <c r="C35" s="437">
        <v>10871104.720000001</v>
      </c>
      <c r="D35" s="437">
        <v>5018118.34</v>
      </c>
      <c r="E35" s="427">
        <v>15889223.060000001</v>
      </c>
      <c r="F35" s="437">
        <v>14559118.109999999</v>
      </c>
      <c r="G35" s="437">
        <v>4909322</v>
      </c>
      <c r="H35" s="438">
        <v>19468440.109999999</v>
      </c>
    </row>
    <row r="36" spans="1:8" ht="15">
      <c r="A36" s="46">
        <v>15.2</v>
      </c>
      <c r="B36" s="50" t="s">
        <v>175</v>
      </c>
      <c r="C36" s="437">
        <v>1801349</v>
      </c>
      <c r="D36" s="437">
        <v>4703029.95</v>
      </c>
      <c r="E36" s="427">
        <v>6504378.9500000002</v>
      </c>
      <c r="F36" s="437">
        <v>1293968</v>
      </c>
      <c r="G36" s="437">
        <v>4263982.5599999996</v>
      </c>
      <c r="H36" s="438">
        <v>5557950.5599999996</v>
      </c>
    </row>
    <row r="37" spans="1:8" ht="15">
      <c r="A37" s="46">
        <v>16</v>
      </c>
      <c r="B37" s="49" t="s">
        <v>174</v>
      </c>
      <c r="C37" s="437">
        <v>0</v>
      </c>
      <c r="D37" s="437">
        <v>0</v>
      </c>
      <c r="E37" s="427">
        <v>0</v>
      </c>
      <c r="F37" s="437">
        <v>0</v>
      </c>
      <c r="G37" s="437">
        <v>0</v>
      </c>
      <c r="H37" s="438">
        <v>0</v>
      </c>
    </row>
    <row r="38" spans="1:8" ht="15">
      <c r="A38" s="46">
        <v>17</v>
      </c>
      <c r="B38" s="49" t="s">
        <v>173</v>
      </c>
      <c r="C38" s="437">
        <v>0</v>
      </c>
      <c r="D38" s="437">
        <v>0</v>
      </c>
      <c r="E38" s="427">
        <v>0</v>
      </c>
      <c r="F38" s="437">
        <v>0</v>
      </c>
      <c r="G38" s="437">
        <v>0</v>
      </c>
      <c r="H38" s="438">
        <v>0</v>
      </c>
    </row>
    <row r="39" spans="1:8" ht="15">
      <c r="A39" s="46">
        <v>18</v>
      </c>
      <c r="B39" s="49" t="s">
        <v>172</v>
      </c>
      <c r="C39" s="437">
        <v>0</v>
      </c>
      <c r="D39" s="437">
        <v>0</v>
      </c>
      <c r="E39" s="427">
        <v>0</v>
      </c>
      <c r="F39" s="437">
        <v>0</v>
      </c>
      <c r="G39" s="437">
        <v>0</v>
      </c>
      <c r="H39" s="438">
        <v>0</v>
      </c>
    </row>
    <row r="40" spans="1:8" ht="15">
      <c r="A40" s="46">
        <v>19</v>
      </c>
      <c r="B40" s="49" t="s">
        <v>171</v>
      </c>
      <c r="C40" s="437">
        <v>21252404</v>
      </c>
      <c r="D40" s="437">
        <v>0</v>
      </c>
      <c r="E40" s="427">
        <v>21252404</v>
      </c>
      <c r="F40" s="437">
        <v>-5532517</v>
      </c>
      <c r="G40" s="437">
        <v>0</v>
      </c>
      <c r="H40" s="438">
        <v>-5532517</v>
      </c>
    </row>
    <row r="41" spans="1:8" ht="15">
      <c r="A41" s="46">
        <v>20</v>
      </c>
      <c r="B41" s="49" t="s">
        <v>170</v>
      </c>
      <c r="C41" s="437">
        <v>-10169788</v>
      </c>
      <c r="D41" s="437">
        <v>0</v>
      </c>
      <c r="E41" s="427">
        <v>-10169788</v>
      </c>
      <c r="F41" s="437">
        <v>17244375.352497999</v>
      </c>
      <c r="G41" s="437">
        <v>0</v>
      </c>
      <c r="H41" s="438">
        <v>17244375.352497999</v>
      </c>
    </row>
    <row r="42" spans="1:8" ht="15">
      <c r="A42" s="46">
        <v>21</v>
      </c>
      <c r="B42" s="49" t="s">
        <v>169</v>
      </c>
      <c r="C42" s="437">
        <v>335010</v>
      </c>
      <c r="D42" s="437">
        <v>0</v>
      </c>
      <c r="E42" s="427">
        <v>335010</v>
      </c>
      <c r="F42" s="437">
        <v>5352150</v>
      </c>
      <c r="G42" s="437">
        <v>0</v>
      </c>
      <c r="H42" s="438">
        <v>5352150</v>
      </c>
    </row>
    <row r="43" spans="1:8" ht="15">
      <c r="A43" s="46">
        <v>22</v>
      </c>
      <c r="B43" s="49" t="s">
        <v>168</v>
      </c>
      <c r="C43" s="437">
        <v>380608.08</v>
      </c>
      <c r="D43" s="437">
        <v>0</v>
      </c>
      <c r="E43" s="427">
        <v>380608.08</v>
      </c>
      <c r="F43" s="437">
        <v>559009.02999999991</v>
      </c>
      <c r="G43" s="437">
        <v>0</v>
      </c>
      <c r="H43" s="438">
        <v>559009.02999999991</v>
      </c>
    </row>
    <row r="44" spans="1:8" ht="15">
      <c r="A44" s="46">
        <v>23</v>
      </c>
      <c r="B44" s="49" t="s">
        <v>167</v>
      </c>
      <c r="C44" s="437">
        <v>2578276.77</v>
      </c>
      <c r="D44" s="437">
        <v>1525796.1400000001</v>
      </c>
      <c r="E44" s="427">
        <v>4104072.91</v>
      </c>
      <c r="F44" s="437">
        <v>2775296.68</v>
      </c>
      <c r="G44" s="437">
        <v>1215598</v>
      </c>
      <c r="H44" s="438">
        <v>3990894.68</v>
      </c>
    </row>
    <row r="45" spans="1:8" ht="15">
      <c r="A45" s="46">
        <v>24</v>
      </c>
      <c r="B45" s="52" t="s">
        <v>284</v>
      </c>
      <c r="C45" s="439">
        <v>23446266.569999997</v>
      </c>
      <c r="D45" s="439">
        <v>1840884.5299999998</v>
      </c>
      <c r="E45" s="427">
        <v>25287151.099999998</v>
      </c>
      <c r="F45" s="439">
        <v>33663464.172498003</v>
      </c>
      <c r="G45" s="439">
        <v>1860937.4400000004</v>
      </c>
      <c r="H45" s="438">
        <v>35524401.612498</v>
      </c>
    </row>
    <row r="46" spans="1:8">
      <c r="A46" s="46"/>
      <c r="B46" s="210" t="s">
        <v>166</v>
      </c>
      <c r="C46" s="437"/>
      <c r="D46" s="437"/>
      <c r="E46" s="437"/>
      <c r="F46" s="437"/>
      <c r="G46" s="437"/>
      <c r="H46" s="444"/>
    </row>
    <row r="47" spans="1:8" ht="15">
      <c r="A47" s="46">
        <v>25</v>
      </c>
      <c r="B47" s="49" t="s">
        <v>165</v>
      </c>
      <c r="C47" s="437">
        <v>1576503</v>
      </c>
      <c r="D47" s="437">
        <v>1624908.05</v>
      </c>
      <c r="E47" s="427">
        <v>3201411.05</v>
      </c>
      <c r="F47" s="437">
        <v>3990420.56</v>
      </c>
      <c r="G47" s="437">
        <v>1809114.44</v>
      </c>
      <c r="H47" s="438">
        <v>5799535</v>
      </c>
    </row>
    <row r="48" spans="1:8" ht="15">
      <c r="A48" s="46">
        <v>26</v>
      </c>
      <c r="B48" s="49" t="s">
        <v>164</v>
      </c>
      <c r="C48" s="437">
        <v>3734425</v>
      </c>
      <c r="D48" s="437">
        <v>609507</v>
      </c>
      <c r="E48" s="427">
        <v>4343932</v>
      </c>
      <c r="F48" s="437">
        <v>3527155</v>
      </c>
      <c r="G48" s="437">
        <v>773035</v>
      </c>
      <c r="H48" s="438">
        <v>4300190</v>
      </c>
    </row>
    <row r="49" spans="1:8" ht="15">
      <c r="A49" s="46">
        <v>27</v>
      </c>
      <c r="B49" s="49" t="s">
        <v>163</v>
      </c>
      <c r="C49" s="437">
        <v>28942443</v>
      </c>
      <c r="D49" s="437">
        <v>0</v>
      </c>
      <c r="E49" s="427">
        <v>28942443</v>
      </c>
      <c r="F49" s="437">
        <v>29073215</v>
      </c>
      <c r="G49" s="437">
        <v>0</v>
      </c>
      <c r="H49" s="438">
        <v>29073215</v>
      </c>
    </row>
    <row r="50" spans="1:8" ht="15">
      <c r="A50" s="46">
        <v>28</v>
      </c>
      <c r="B50" s="49" t="s">
        <v>162</v>
      </c>
      <c r="C50" s="437">
        <v>442868</v>
      </c>
      <c r="D50" s="437">
        <v>0</v>
      </c>
      <c r="E50" s="427">
        <v>442868</v>
      </c>
      <c r="F50" s="437">
        <v>549574</v>
      </c>
      <c r="G50" s="437">
        <v>0</v>
      </c>
      <c r="H50" s="438">
        <v>549574</v>
      </c>
    </row>
    <row r="51" spans="1:8" ht="15">
      <c r="A51" s="46">
        <v>29</v>
      </c>
      <c r="B51" s="49" t="s">
        <v>161</v>
      </c>
      <c r="C51" s="437">
        <v>6042942</v>
      </c>
      <c r="D51" s="437">
        <v>0</v>
      </c>
      <c r="E51" s="427">
        <v>6042942</v>
      </c>
      <c r="F51" s="437">
        <v>3744956</v>
      </c>
      <c r="G51" s="437">
        <v>0</v>
      </c>
      <c r="H51" s="438">
        <v>3744956</v>
      </c>
    </row>
    <row r="52" spans="1:8" ht="15">
      <c r="A52" s="46">
        <v>30</v>
      </c>
      <c r="B52" s="49" t="s">
        <v>160</v>
      </c>
      <c r="C52" s="437">
        <v>4395034</v>
      </c>
      <c r="D52" s="437">
        <v>94404</v>
      </c>
      <c r="E52" s="427">
        <v>4489438</v>
      </c>
      <c r="F52" s="437">
        <v>4888679</v>
      </c>
      <c r="G52" s="437">
        <v>90610</v>
      </c>
      <c r="H52" s="438">
        <v>4979289</v>
      </c>
    </row>
    <row r="53" spans="1:8" ht="15">
      <c r="A53" s="46">
        <v>31</v>
      </c>
      <c r="B53" s="52" t="s">
        <v>285</v>
      </c>
      <c r="C53" s="439">
        <v>45134215</v>
      </c>
      <c r="D53" s="439">
        <v>2328819.0499999998</v>
      </c>
      <c r="E53" s="427">
        <v>47463034.049999997</v>
      </c>
      <c r="F53" s="439">
        <v>45773999.560000002</v>
      </c>
      <c r="G53" s="439">
        <v>2672759.44</v>
      </c>
      <c r="H53" s="438">
        <v>48446759</v>
      </c>
    </row>
    <row r="54" spans="1:8" ht="15">
      <c r="A54" s="46">
        <v>32</v>
      </c>
      <c r="B54" s="52" t="s">
        <v>286</v>
      </c>
      <c r="C54" s="439">
        <v>-21687948.430000003</v>
      </c>
      <c r="D54" s="439">
        <v>-487934.52</v>
      </c>
      <c r="E54" s="427">
        <v>-22175882.950000003</v>
      </c>
      <c r="F54" s="439">
        <v>-12110535.387502</v>
      </c>
      <c r="G54" s="439">
        <v>-811821.99999999953</v>
      </c>
      <c r="H54" s="438">
        <v>-12922357.387502</v>
      </c>
    </row>
    <row r="55" spans="1:8">
      <c r="A55" s="46"/>
      <c r="B55" s="53"/>
      <c r="C55" s="441"/>
      <c r="D55" s="441"/>
      <c r="E55" s="441"/>
      <c r="F55" s="441"/>
      <c r="G55" s="441"/>
      <c r="H55" s="442"/>
    </row>
    <row r="56" spans="1:8" ht="15">
      <c r="A56" s="46">
        <v>33</v>
      </c>
      <c r="B56" s="52" t="s">
        <v>159</v>
      </c>
      <c r="C56" s="439">
        <v>10305680.999999989</v>
      </c>
      <c r="D56" s="439">
        <v>8099621</v>
      </c>
      <c r="E56" s="427">
        <v>18405301.999999989</v>
      </c>
      <c r="F56" s="439">
        <v>17285341.352497999</v>
      </c>
      <c r="G56" s="439">
        <v>12314884</v>
      </c>
      <c r="H56" s="438">
        <v>29600225.352497999</v>
      </c>
    </row>
    <row r="57" spans="1:8">
      <c r="A57" s="46"/>
      <c r="B57" s="53"/>
      <c r="C57" s="441"/>
      <c r="D57" s="441"/>
      <c r="E57" s="441"/>
      <c r="F57" s="441"/>
      <c r="G57" s="441"/>
      <c r="H57" s="442"/>
    </row>
    <row r="58" spans="1:8" ht="15">
      <c r="A58" s="46">
        <v>34</v>
      </c>
      <c r="B58" s="49" t="s">
        <v>158</v>
      </c>
      <c r="C58" s="437">
        <v>8478274</v>
      </c>
      <c r="D58" s="445" t="s">
        <v>523</v>
      </c>
      <c r="E58" s="427">
        <v>8478274</v>
      </c>
      <c r="F58" s="437">
        <v>10788904</v>
      </c>
      <c r="G58" s="445" t="s">
        <v>523</v>
      </c>
      <c r="H58" s="438">
        <v>10788904</v>
      </c>
    </row>
    <row r="59" spans="1:8" s="211" customFormat="1" ht="15">
      <c r="A59" s="46">
        <v>35</v>
      </c>
      <c r="B59" s="49" t="s">
        <v>157</v>
      </c>
      <c r="C59" s="445">
        <v>144000</v>
      </c>
      <c r="D59" s="445" t="s">
        <v>523</v>
      </c>
      <c r="E59" s="446">
        <v>144000</v>
      </c>
      <c r="F59" s="447">
        <v>0</v>
      </c>
      <c r="G59" s="445" t="s">
        <v>523</v>
      </c>
      <c r="H59" s="448">
        <v>0</v>
      </c>
    </row>
    <row r="60" spans="1:8" ht="15">
      <c r="A60" s="46">
        <v>36</v>
      </c>
      <c r="B60" s="49" t="s">
        <v>156</v>
      </c>
      <c r="C60" s="437">
        <v>142208</v>
      </c>
      <c r="D60" s="445" t="s">
        <v>523</v>
      </c>
      <c r="E60" s="427">
        <v>142208</v>
      </c>
      <c r="F60" s="437">
        <v>-12535102.647502</v>
      </c>
      <c r="G60" s="445" t="s">
        <v>523</v>
      </c>
      <c r="H60" s="438">
        <v>-12535102.647502</v>
      </c>
    </row>
    <row r="61" spans="1:8" ht="15">
      <c r="A61" s="46">
        <v>37</v>
      </c>
      <c r="B61" s="52" t="s">
        <v>155</v>
      </c>
      <c r="C61" s="439">
        <v>8764482</v>
      </c>
      <c r="D61" s="439">
        <v>0</v>
      </c>
      <c r="E61" s="427">
        <v>8764482</v>
      </c>
      <c r="F61" s="439">
        <v>-1746198.6475019995</v>
      </c>
      <c r="G61" s="439">
        <v>0</v>
      </c>
      <c r="H61" s="438">
        <v>-1746198.6475019995</v>
      </c>
    </row>
    <row r="62" spans="1:8">
      <c r="A62" s="46"/>
      <c r="B62" s="55"/>
      <c r="C62" s="437"/>
      <c r="D62" s="437"/>
      <c r="E62" s="437"/>
      <c r="F62" s="437"/>
      <c r="G62" s="437"/>
      <c r="H62" s="444"/>
    </row>
    <row r="63" spans="1:8" ht="15">
      <c r="A63" s="46">
        <v>38</v>
      </c>
      <c r="B63" s="56" t="s">
        <v>154</v>
      </c>
      <c r="C63" s="439">
        <v>1541198.9999999888</v>
      </c>
      <c r="D63" s="439">
        <v>8099621</v>
      </c>
      <c r="E63" s="427">
        <v>9640819.9999999888</v>
      </c>
      <c r="F63" s="439">
        <v>19031540</v>
      </c>
      <c r="G63" s="439">
        <v>12314884</v>
      </c>
      <c r="H63" s="438">
        <v>31346424</v>
      </c>
    </row>
    <row r="64" spans="1:8" ht="15">
      <c r="A64" s="42">
        <v>39</v>
      </c>
      <c r="B64" s="49" t="s">
        <v>153</v>
      </c>
      <c r="C64" s="449">
        <v>955050</v>
      </c>
      <c r="D64" s="449">
        <v>0</v>
      </c>
      <c r="E64" s="427">
        <v>955050</v>
      </c>
      <c r="F64" s="449">
        <v>3759943</v>
      </c>
      <c r="G64" s="449"/>
      <c r="H64" s="438">
        <v>3759943</v>
      </c>
    </row>
    <row r="65" spans="1:8" ht="15">
      <c r="A65" s="46">
        <v>40</v>
      </c>
      <c r="B65" s="52" t="s">
        <v>152</v>
      </c>
      <c r="C65" s="439">
        <v>586148.99999998882</v>
      </c>
      <c r="D65" s="439">
        <v>8099621</v>
      </c>
      <c r="E65" s="427">
        <v>8685769.9999999888</v>
      </c>
      <c r="F65" s="439">
        <v>15271597</v>
      </c>
      <c r="G65" s="439">
        <v>12314884</v>
      </c>
      <c r="H65" s="438">
        <v>27586481</v>
      </c>
    </row>
    <row r="66" spans="1:8" ht="15">
      <c r="A66" s="42">
        <v>41</v>
      </c>
      <c r="B66" s="49" t="s">
        <v>151</v>
      </c>
      <c r="C66" s="449"/>
      <c r="D66" s="449"/>
      <c r="E66" s="427">
        <v>0</v>
      </c>
      <c r="F66" s="449"/>
      <c r="G66" s="449"/>
      <c r="H66" s="438">
        <v>0</v>
      </c>
    </row>
    <row r="67" spans="1:8" ht="15.75" thickBot="1">
      <c r="A67" s="57">
        <v>42</v>
      </c>
      <c r="B67" s="58" t="s">
        <v>150</v>
      </c>
      <c r="C67" s="450">
        <v>586148.99999998882</v>
      </c>
      <c r="D67" s="450">
        <v>8099621</v>
      </c>
      <c r="E67" s="435">
        <v>8685769.9999999888</v>
      </c>
      <c r="F67" s="450">
        <v>15271597</v>
      </c>
      <c r="G67" s="450">
        <v>12314884</v>
      </c>
      <c r="H67" s="451">
        <v>27586481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0" zoomScaleNormal="80" workbookViewId="0">
      <selection activeCell="C7" sqref="C7:H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6.7109375" style="5" customWidth="1"/>
    <col min="5" max="5" width="15.5703125" style="5" customWidth="1"/>
    <col min="6" max="6" width="12.42578125" style="5" bestFit="1" customWidth="1"/>
    <col min="7" max="8" width="15.285156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509">
        <v>43738</v>
      </c>
    </row>
    <row r="3" spans="1:8">
      <c r="A3" s="4"/>
    </row>
    <row r="4" spans="1:8" ht="15" thickBot="1">
      <c r="A4" s="4" t="s">
        <v>79</v>
      </c>
      <c r="B4" s="4"/>
      <c r="C4" s="191"/>
      <c r="D4" s="191"/>
      <c r="E4" s="191"/>
      <c r="F4" s="192"/>
      <c r="G4" s="192"/>
      <c r="H4" s="193" t="s">
        <v>78</v>
      </c>
    </row>
    <row r="5" spans="1:8">
      <c r="A5" s="534" t="s">
        <v>11</v>
      </c>
      <c r="B5" s="536" t="s">
        <v>351</v>
      </c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535"/>
      <c r="B6" s="537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194">
        <v>1</v>
      </c>
      <c r="B7" s="195" t="s">
        <v>385</v>
      </c>
      <c r="C7" s="429">
        <v>66385757</v>
      </c>
      <c r="D7" s="429">
        <v>93185995</v>
      </c>
      <c r="E7" s="452">
        <v>159571752</v>
      </c>
      <c r="F7" s="429">
        <v>74088337</v>
      </c>
      <c r="G7" s="429">
        <v>77671134</v>
      </c>
      <c r="H7" s="430">
        <v>151759471</v>
      </c>
    </row>
    <row r="8" spans="1:8" s="17" customFormat="1" ht="15.75">
      <c r="A8" s="194">
        <v>1.1000000000000001</v>
      </c>
      <c r="B8" s="245" t="s">
        <v>316</v>
      </c>
      <c r="C8" s="429">
        <v>36351644</v>
      </c>
      <c r="D8" s="429">
        <v>55309430</v>
      </c>
      <c r="E8" s="452">
        <v>91661074</v>
      </c>
      <c r="F8" s="429">
        <v>36423951</v>
      </c>
      <c r="G8" s="429">
        <v>37239156</v>
      </c>
      <c r="H8" s="430">
        <v>73663107</v>
      </c>
    </row>
    <row r="9" spans="1:8" s="17" customFormat="1" ht="15.75">
      <c r="A9" s="194">
        <v>1.2</v>
      </c>
      <c r="B9" s="245" t="s">
        <v>317</v>
      </c>
      <c r="C9" s="429">
        <v>0</v>
      </c>
      <c r="D9" s="429">
        <v>14613611.76</v>
      </c>
      <c r="E9" s="452">
        <v>14613611.76</v>
      </c>
      <c r="F9" s="429">
        <v>0</v>
      </c>
      <c r="G9" s="429">
        <v>5478272.9900000002</v>
      </c>
      <c r="H9" s="430">
        <v>5478272.9900000002</v>
      </c>
    </row>
    <row r="10" spans="1:8" s="17" customFormat="1" ht="15.75">
      <c r="A10" s="194">
        <v>1.3</v>
      </c>
      <c r="B10" s="245" t="s">
        <v>318</v>
      </c>
      <c r="C10" s="429">
        <v>30034113</v>
      </c>
      <c r="D10" s="429">
        <v>23262953.240000002</v>
      </c>
      <c r="E10" s="452">
        <v>53297066.240000002</v>
      </c>
      <c r="F10" s="429">
        <v>37664386</v>
      </c>
      <c r="G10" s="429">
        <v>34953705.009999998</v>
      </c>
      <c r="H10" s="430">
        <v>72618091.00999999</v>
      </c>
    </row>
    <row r="11" spans="1:8" s="17" customFormat="1" ht="15.75">
      <c r="A11" s="194">
        <v>1.4</v>
      </c>
      <c r="B11" s="245" t="s">
        <v>299</v>
      </c>
      <c r="C11" s="429">
        <v>12800</v>
      </c>
      <c r="D11" s="429">
        <v>0</v>
      </c>
      <c r="E11" s="452">
        <v>12800</v>
      </c>
      <c r="F11" s="429">
        <v>12800</v>
      </c>
      <c r="G11" s="429">
        <v>0</v>
      </c>
      <c r="H11" s="430">
        <v>12800</v>
      </c>
    </row>
    <row r="12" spans="1:8" s="17" customFormat="1" ht="29.25" customHeight="1">
      <c r="A12" s="194">
        <v>2</v>
      </c>
      <c r="B12" s="197" t="s">
        <v>320</v>
      </c>
      <c r="C12" s="429">
        <v>0</v>
      </c>
      <c r="D12" s="429">
        <v>0</v>
      </c>
      <c r="E12" s="452">
        <v>0</v>
      </c>
      <c r="F12" s="429">
        <v>0</v>
      </c>
      <c r="G12" s="429">
        <v>0</v>
      </c>
      <c r="H12" s="430">
        <v>0</v>
      </c>
    </row>
    <row r="13" spans="1:8" s="17" customFormat="1" ht="19.899999999999999" customHeight="1">
      <c r="A13" s="194">
        <v>3</v>
      </c>
      <c r="B13" s="197" t="s">
        <v>319</v>
      </c>
      <c r="C13" s="429">
        <v>47422000</v>
      </c>
      <c r="D13" s="429">
        <v>0</v>
      </c>
      <c r="E13" s="452">
        <v>47422000</v>
      </c>
      <c r="F13" s="429">
        <v>68122812</v>
      </c>
      <c r="G13" s="429">
        <v>0</v>
      </c>
      <c r="H13" s="430">
        <v>68122812</v>
      </c>
    </row>
    <row r="14" spans="1:8" s="17" customFormat="1" ht="15.75">
      <c r="A14" s="194">
        <v>3.1</v>
      </c>
      <c r="B14" s="246" t="s">
        <v>300</v>
      </c>
      <c r="C14" s="429">
        <v>47422000</v>
      </c>
      <c r="D14" s="429">
        <v>0</v>
      </c>
      <c r="E14" s="452">
        <v>47422000</v>
      </c>
      <c r="F14" s="429">
        <v>68122812</v>
      </c>
      <c r="G14" s="429">
        <v>0</v>
      </c>
      <c r="H14" s="430">
        <v>68122812</v>
      </c>
    </row>
    <row r="15" spans="1:8" s="17" customFormat="1" ht="15.75">
      <c r="A15" s="194">
        <v>3.2</v>
      </c>
      <c r="B15" s="246" t="s">
        <v>301</v>
      </c>
      <c r="C15" s="429">
        <v>0</v>
      </c>
      <c r="D15" s="429">
        <v>0</v>
      </c>
      <c r="E15" s="452">
        <v>0</v>
      </c>
      <c r="F15" s="429">
        <v>0</v>
      </c>
      <c r="G15" s="429">
        <v>0</v>
      </c>
      <c r="H15" s="430">
        <v>0</v>
      </c>
    </row>
    <row r="16" spans="1:8" s="17" customFormat="1" ht="15.75">
      <c r="A16" s="194">
        <v>4</v>
      </c>
      <c r="B16" s="249" t="s">
        <v>330</v>
      </c>
      <c r="C16" s="429">
        <v>315378964</v>
      </c>
      <c r="D16" s="429">
        <v>32938454559</v>
      </c>
      <c r="E16" s="452">
        <v>33253833523</v>
      </c>
      <c r="F16" s="429">
        <v>434015482</v>
      </c>
      <c r="G16" s="429">
        <v>28220071038</v>
      </c>
      <c r="H16" s="430">
        <v>28654086520</v>
      </c>
    </row>
    <row r="17" spans="1:8" s="17" customFormat="1" ht="15.75">
      <c r="A17" s="194">
        <v>4.0999999999999996</v>
      </c>
      <c r="B17" s="246" t="s">
        <v>321</v>
      </c>
      <c r="C17" s="429">
        <v>315378964</v>
      </c>
      <c r="D17" s="429">
        <v>32862818667.91</v>
      </c>
      <c r="E17" s="452">
        <v>33178197631.91</v>
      </c>
      <c r="F17" s="429">
        <v>434015482</v>
      </c>
      <c r="G17" s="429">
        <v>28149447361.781502</v>
      </c>
      <c r="H17" s="430">
        <v>28583462843.781502</v>
      </c>
    </row>
    <row r="18" spans="1:8" s="17" customFormat="1" ht="15.75">
      <c r="A18" s="194">
        <v>4.2</v>
      </c>
      <c r="B18" s="246" t="s">
        <v>315</v>
      </c>
      <c r="C18" s="429">
        <v>0</v>
      </c>
      <c r="D18" s="429">
        <v>75635891.089999989</v>
      </c>
      <c r="E18" s="452">
        <v>75635891.089999989</v>
      </c>
      <c r="F18" s="429">
        <v>0</v>
      </c>
      <c r="G18" s="429">
        <v>70623676.218500003</v>
      </c>
      <c r="H18" s="430">
        <v>70623676.218500003</v>
      </c>
    </row>
    <row r="19" spans="1:8" s="17" customFormat="1" ht="15.75">
      <c r="A19" s="194">
        <v>5</v>
      </c>
      <c r="B19" s="197" t="s">
        <v>329</v>
      </c>
      <c r="C19" s="429">
        <v>166706197.63999999</v>
      </c>
      <c r="D19" s="429">
        <v>4878044267.9758997</v>
      </c>
      <c r="E19" s="452">
        <v>5044750465.6159</v>
      </c>
      <c r="F19" s="429">
        <v>68170003.430000007</v>
      </c>
      <c r="G19" s="429">
        <v>3838314017.9983006</v>
      </c>
      <c r="H19" s="430">
        <v>3906484021.4283004</v>
      </c>
    </row>
    <row r="20" spans="1:8" s="17" customFormat="1" ht="15.75">
      <c r="A20" s="194">
        <v>5.0999999999999996</v>
      </c>
      <c r="B20" s="247" t="s">
        <v>304</v>
      </c>
      <c r="C20" s="429">
        <v>10016598.039999999</v>
      </c>
      <c r="D20" s="429">
        <v>43895840.593699999</v>
      </c>
      <c r="E20" s="452">
        <v>53912438.633699998</v>
      </c>
      <c r="F20" s="429">
        <v>14327178.76</v>
      </c>
      <c r="G20" s="429">
        <v>49597883.441299997</v>
      </c>
      <c r="H20" s="430">
        <v>63925062.201299995</v>
      </c>
    </row>
    <row r="21" spans="1:8" s="17" customFormat="1" ht="15.75">
      <c r="A21" s="194">
        <v>5.2</v>
      </c>
      <c r="B21" s="247" t="s">
        <v>303</v>
      </c>
      <c r="C21" s="429">
        <v>1</v>
      </c>
      <c r="D21" s="429">
        <v>18580013.969100002</v>
      </c>
      <c r="E21" s="452">
        <v>18580014.969100002</v>
      </c>
      <c r="F21" s="429">
        <v>1</v>
      </c>
      <c r="G21" s="429">
        <v>18212780.580699999</v>
      </c>
      <c r="H21" s="430">
        <v>18212781.580699999</v>
      </c>
    </row>
    <row r="22" spans="1:8" s="17" customFormat="1" ht="15.75">
      <c r="A22" s="194">
        <v>5.3</v>
      </c>
      <c r="B22" s="247" t="s">
        <v>302</v>
      </c>
      <c r="C22" s="429">
        <v>127784765.69999999</v>
      </c>
      <c r="D22" s="429">
        <v>3597059866.8543</v>
      </c>
      <c r="E22" s="452">
        <v>3724844632.5542998</v>
      </c>
      <c r="F22" s="429">
        <v>37964162.600000001</v>
      </c>
      <c r="G22" s="429">
        <v>2849789287.4527006</v>
      </c>
      <c r="H22" s="430">
        <v>2887753450.0527005</v>
      </c>
    </row>
    <row r="23" spans="1:8" s="17" customFormat="1" ht="15.75">
      <c r="A23" s="194" t="s">
        <v>20</v>
      </c>
      <c r="B23" s="198" t="s">
        <v>80</v>
      </c>
      <c r="C23" s="429">
        <v>6088415.4000000004</v>
      </c>
      <c r="D23" s="429">
        <v>1234472498.3733001</v>
      </c>
      <c r="E23" s="452">
        <v>1240560913.7733002</v>
      </c>
      <c r="F23" s="429">
        <v>7026438.7999999998</v>
      </c>
      <c r="G23" s="429">
        <v>1008729991.2515</v>
      </c>
      <c r="H23" s="430">
        <v>1015756430.0515</v>
      </c>
    </row>
    <row r="24" spans="1:8" s="17" customFormat="1" ht="15.75">
      <c r="A24" s="194" t="s">
        <v>21</v>
      </c>
      <c r="B24" s="198" t="s">
        <v>81</v>
      </c>
      <c r="C24" s="429">
        <v>28590778</v>
      </c>
      <c r="D24" s="429">
        <v>1378506855.6696</v>
      </c>
      <c r="E24" s="452">
        <v>1407097633.6696</v>
      </c>
      <c r="F24" s="429">
        <v>23553578</v>
      </c>
      <c r="G24" s="429">
        <v>1115724132.9783001</v>
      </c>
      <c r="H24" s="430">
        <v>1139277710.9783001</v>
      </c>
    </row>
    <row r="25" spans="1:8" s="17" customFormat="1" ht="15.75">
      <c r="A25" s="194" t="s">
        <v>22</v>
      </c>
      <c r="B25" s="198" t="s">
        <v>82</v>
      </c>
      <c r="C25" s="429">
        <v>0</v>
      </c>
      <c r="D25" s="429">
        <v>37879112.321599998</v>
      </c>
      <c r="E25" s="452">
        <v>37879112.321599998</v>
      </c>
      <c r="F25" s="429">
        <v>0</v>
      </c>
      <c r="G25" s="429">
        <v>31376450.978399999</v>
      </c>
      <c r="H25" s="430">
        <v>31376450.978399999</v>
      </c>
    </row>
    <row r="26" spans="1:8" s="17" customFormat="1" ht="15.75">
      <c r="A26" s="194" t="s">
        <v>23</v>
      </c>
      <c r="B26" s="198" t="s">
        <v>83</v>
      </c>
      <c r="C26" s="429">
        <v>7043027.2999999998</v>
      </c>
      <c r="D26" s="429">
        <v>462522400.949</v>
      </c>
      <c r="E26" s="452">
        <v>469565428.24900001</v>
      </c>
      <c r="F26" s="429">
        <v>7340601.7999999998</v>
      </c>
      <c r="G26" s="429">
        <v>317768912.38639998</v>
      </c>
      <c r="H26" s="430">
        <v>325109514.1864</v>
      </c>
    </row>
    <row r="27" spans="1:8" s="17" customFormat="1" ht="15.75">
      <c r="A27" s="194" t="s">
        <v>24</v>
      </c>
      <c r="B27" s="198" t="s">
        <v>84</v>
      </c>
      <c r="C27" s="429">
        <v>86062545</v>
      </c>
      <c r="D27" s="429">
        <v>483678999.54079998</v>
      </c>
      <c r="E27" s="452">
        <v>569741544.54079998</v>
      </c>
      <c r="F27" s="429">
        <v>43544</v>
      </c>
      <c r="G27" s="429">
        <v>376189799.8581</v>
      </c>
      <c r="H27" s="430">
        <v>376233343.8581</v>
      </c>
    </row>
    <row r="28" spans="1:8" s="17" customFormat="1" ht="15.75">
      <c r="A28" s="194">
        <v>5.4</v>
      </c>
      <c r="B28" s="247" t="s">
        <v>305</v>
      </c>
      <c r="C28" s="429">
        <v>25420667.899999999</v>
      </c>
      <c r="D28" s="429">
        <v>384569449.2536</v>
      </c>
      <c r="E28" s="452">
        <v>409990117.15359998</v>
      </c>
      <c r="F28" s="429">
        <v>12659858.07</v>
      </c>
      <c r="G28" s="429">
        <v>306637066.43769997</v>
      </c>
      <c r="H28" s="430">
        <v>319296924.50769997</v>
      </c>
    </row>
    <row r="29" spans="1:8" s="17" customFormat="1" ht="15.75">
      <c r="A29" s="194">
        <v>5.5</v>
      </c>
      <c r="B29" s="247" t="s">
        <v>306</v>
      </c>
      <c r="C29" s="429">
        <v>12</v>
      </c>
      <c r="D29" s="429">
        <v>709114046.33969998</v>
      </c>
      <c r="E29" s="452">
        <v>709114058.33969998</v>
      </c>
      <c r="F29" s="429">
        <v>0</v>
      </c>
      <c r="G29" s="429">
        <v>486296404.83539999</v>
      </c>
      <c r="H29" s="430">
        <v>486296404.83539999</v>
      </c>
    </row>
    <row r="30" spans="1:8" s="17" customFormat="1" ht="15.75">
      <c r="A30" s="194">
        <v>5.6</v>
      </c>
      <c r="B30" s="247" t="s">
        <v>307</v>
      </c>
      <c r="C30" s="429">
        <v>0</v>
      </c>
      <c r="D30" s="429">
        <v>61362209.992299996</v>
      </c>
      <c r="E30" s="452">
        <v>61362209.992299996</v>
      </c>
      <c r="F30" s="429">
        <v>0</v>
      </c>
      <c r="G30" s="429">
        <v>54300323.277900003</v>
      </c>
      <c r="H30" s="430">
        <v>54300323.277900003</v>
      </c>
    </row>
    <row r="31" spans="1:8" s="17" customFormat="1" ht="15.75">
      <c r="A31" s="194">
        <v>5.7</v>
      </c>
      <c r="B31" s="247" t="s">
        <v>84</v>
      </c>
      <c r="C31" s="429">
        <v>3484153</v>
      </c>
      <c r="D31" s="429">
        <v>63462840.973200001</v>
      </c>
      <c r="E31" s="452">
        <v>66946993.973200001</v>
      </c>
      <c r="F31" s="429">
        <v>3218803</v>
      </c>
      <c r="G31" s="429">
        <v>73480271.972599998</v>
      </c>
      <c r="H31" s="430">
        <v>76699074.972599998</v>
      </c>
    </row>
    <row r="32" spans="1:8" s="17" customFormat="1" ht="15.75">
      <c r="A32" s="194">
        <v>6</v>
      </c>
      <c r="B32" s="197" t="s">
        <v>335</v>
      </c>
      <c r="C32" s="429">
        <v>1448632</v>
      </c>
      <c r="D32" s="429">
        <v>422061289</v>
      </c>
      <c r="E32" s="452">
        <v>423509921</v>
      </c>
      <c r="F32" s="429">
        <v>8638200</v>
      </c>
      <c r="G32" s="429">
        <v>210311512</v>
      </c>
      <c r="H32" s="430">
        <v>218949712</v>
      </c>
    </row>
    <row r="33" spans="1:8" s="17" customFormat="1" ht="15.75">
      <c r="A33" s="194">
        <v>6.1</v>
      </c>
      <c r="B33" s="248" t="s">
        <v>325</v>
      </c>
      <c r="C33" s="429">
        <v>0</v>
      </c>
      <c r="D33" s="429">
        <v>215177866</v>
      </c>
      <c r="E33" s="452">
        <v>215177866</v>
      </c>
      <c r="F33" s="429">
        <v>8638200</v>
      </c>
      <c r="G33" s="429">
        <v>104107586</v>
      </c>
      <c r="H33" s="430">
        <v>112745786</v>
      </c>
    </row>
    <row r="34" spans="1:8" s="17" customFormat="1" ht="15.75">
      <c r="A34" s="194">
        <v>6.2</v>
      </c>
      <c r="B34" s="248" t="s">
        <v>326</v>
      </c>
      <c r="C34" s="429">
        <v>1448632</v>
      </c>
      <c r="D34" s="429">
        <v>206883423</v>
      </c>
      <c r="E34" s="452">
        <v>208332055</v>
      </c>
      <c r="F34" s="429">
        <v>0</v>
      </c>
      <c r="G34" s="429">
        <v>106203926</v>
      </c>
      <c r="H34" s="430">
        <v>106203926</v>
      </c>
    </row>
    <row r="35" spans="1:8" s="17" customFormat="1" ht="15.75">
      <c r="A35" s="194">
        <v>6.3</v>
      </c>
      <c r="B35" s="248" t="s">
        <v>322</v>
      </c>
      <c r="C35" s="429">
        <v>0</v>
      </c>
      <c r="D35" s="429">
        <v>0</v>
      </c>
      <c r="E35" s="452">
        <v>0</v>
      </c>
      <c r="F35" s="429">
        <v>0</v>
      </c>
      <c r="G35" s="429">
        <v>0</v>
      </c>
      <c r="H35" s="430">
        <v>0</v>
      </c>
    </row>
    <row r="36" spans="1:8" s="17" customFormat="1" ht="15.75">
      <c r="A36" s="194">
        <v>6.4</v>
      </c>
      <c r="B36" s="248" t="s">
        <v>323</v>
      </c>
      <c r="C36" s="429">
        <v>0</v>
      </c>
      <c r="D36" s="429">
        <v>0</v>
      </c>
      <c r="E36" s="452">
        <v>0</v>
      </c>
      <c r="F36" s="429">
        <v>0</v>
      </c>
      <c r="G36" s="429">
        <v>0</v>
      </c>
      <c r="H36" s="430">
        <v>0</v>
      </c>
    </row>
    <row r="37" spans="1:8" s="17" customFormat="1" ht="15.75">
      <c r="A37" s="194">
        <v>6.5</v>
      </c>
      <c r="B37" s="248" t="s">
        <v>324</v>
      </c>
      <c r="C37" s="429">
        <v>0</v>
      </c>
      <c r="D37" s="429">
        <v>0</v>
      </c>
      <c r="E37" s="452">
        <v>0</v>
      </c>
      <c r="F37" s="429">
        <v>0</v>
      </c>
      <c r="G37" s="429">
        <v>0</v>
      </c>
      <c r="H37" s="430">
        <v>0</v>
      </c>
    </row>
    <row r="38" spans="1:8" s="17" customFormat="1" ht="15.75">
      <c r="A38" s="194">
        <v>6.6</v>
      </c>
      <c r="B38" s="248" t="s">
        <v>327</v>
      </c>
      <c r="C38" s="429">
        <v>0</v>
      </c>
      <c r="D38" s="429">
        <v>0</v>
      </c>
      <c r="E38" s="452">
        <v>0</v>
      </c>
      <c r="F38" s="429">
        <v>0</v>
      </c>
      <c r="G38" s="429">
        <v>0</v>
      </c>
      <c r="H38" s="430">
        <v>0</v>
      </c>
    </row>
    <row r="39" spans="1:8" s="17" customFormat="1" ht="15.75">
      <c r="A39" s="194">
        <v>6.7</v>
      </c>
      <c r="B39" s="248" t="s">
        <v>328</v>
      </c>
      <c r="C39" s="429">
        <v>0</v>
      </c>
      <c r="D39" s="429">
        <v>0</v>
      </c>
      <c r="E39" s="452">
        <v>0</v>
      </c>
      <c r="F39" s="429">
        <v>0</v>
      </c>
      <c r="G39" s="429">
        <v>0</v>
      </c>
      <c r="H39" s="430">
        <v>0</v>
      </c>
    </row>
    <row r="40" spans="1:8" s="17" customFormat="1" ht="15.75">
      <c r="A40" s="194">
        <v>7</v>
      </c>
      <c r="B40" s="197" t="s">
        <v>331</v>
      </c>
      <c r="C40" s="429">
        <v>11267620.370000001</v>
      </c>
      <c r="D40" s="429">
        <v>12914773.210000005</v>
      </c>
      <c r="E40" s="452">
        <v>24182393.580000006</v>
      </c>
      <c r="F40" s="429">
        <v>10944983.34</v>
      </c>
      <c r="G40" s="429">
        <v>12783853.049999999</v>
      </c>
      <c r="H40" s="430">
        <v>23728836.390000001</v>
      </c>
    </row>
    <row r="41" spans="1:8" s="17" customFormat="1" ht="15.75">
      <c r="A41" s="194">
        <v>7.1</v>
      </c>
      <c r="B41" s="196" t="s">
        <v>332</v>
      </c>
      <c r="C41" s="429">
        <v>59120.24</v>
      </c>
      <c r="D41" s="429">
        <v>86829.272672000006</v>
      </c>
      <c r="E41" s="452">
        <v>145949.51267200001</v>
      </c>
      <c r="F41" s="429">
        <v>55704.450000000004</v>
      </c>
      <c r="G41" s="429">
        <v>0</v>
      </c>
      <c r="H41" s="430">
        <v>55704.450000000004</v>
      </c>
    </row>
    <row r="42" spans="1:8" s="17" customFormat="1" ht="25.5">
      <c r="A42" s="194">
        <v>7.2</v>
      </c>
      <c r="B42" s="196" t="s">
        <v>333</v>
      </c>
      <c r="C42" s="429">
        <v>131.35</v>
      </c>
      <c r="D42" s="429">
        <v>9.11</v>
      </c>
      <c r="E42" s="452">
        <v>140.45999999999998</v>
      </c>
      <c r="F42" s="429">
        <v>105.53000000000002</v>
      </c>
      <c r="G42" s="429">
        <v>0</v>
      </c>
      <c r="H42" s="430">
        <v>105.53000000000002</v>
      </c>
    </row>
    <row r="43" spans="1:8" s="17" customFormat="1" ht="25.5">
      <c r="A43" s="194">
        <v>7.3</v>
      </c>
      <c r="B43" s="196" t="s">
        <v>336</v>
      </c>
      <c r="C43" s="429">
        <v>6456373.3399999999</v>
      </c>
      <c r="D43" s="429">
        <v>7299291.0900000036</v>
      </c>
      <c r="E43" s="452">
        <v>13755664.430000003</v>
      </c>
      <c r="F43" s="429">
        <v>6480371.3300000001</v>
      </c>
      <c r="G43" s="429">
        <v>7035302.6799999997</v>
      </c>
      <c r="H43" s="430">
        <v>13515674.01</v>
      </c>
    </row>
    <row r="44" spans="1:8" s="17" customFormat="1" ht="25.5">
      <c r="A44" s="194">
        <v>7.4</v>
      </c>
      <c r="B44" s="196" t="s">
        <v>337</v>
      </c>
      <c r="C44" s="429">
        <v>4811247.03</v>
      </c>
      <c r="D44" s="429">
        <v>5615482.120000001</v>
      </c>
      <c r="E44" s="452">
        <v>10426729.150000002</v>
      </c>
      <c r="F44" s="429">
        <v>4464612.01</v>
      </c>
      <c r="G44" s="429">
        <v>5748550.3699999992</v>
      </c>
      <c r="H44" s="430">
        <v>10213162.379999999</v>
      </c>
    </row>
    <row r="45" spans="1:8" s="17" customFormat="1" ht="15.75">
      <c r="A45" s="194">
        <v>8</v>
      </c>
      <c r="B45" s="197" t="s">
        <v>314</v>
      </c>
      <c r="C45" s="429">
        <v>17292.8</v>
      </c>
      <c r="D45" s="429">
        <v>4608664.9242607998</v>
      </c>
      <c r="E45" s="452">
        <v>4625957.7242607996</v>
      </c>
      <c r="F45" s="429">
        <v>11663.749333333333</v>
      </c>
      <c r="G45" s="429">
        <v>5723538.5731584011</v>
      </c>
      <c r="H45" s="430">
        <v>5735202.3224917343</v>
      </c>
    </row>
    <row r="46" spans="1:8" s="17" customFormat="1" ht="15.75">
      <c r="A46" s="194">
        <v>8.1</v>
      </c>
      <c r="B46" s="246" t="s">
        <v>338</v>
      </c>
      <c r="C46" s="429">
        <v>0</v>
      </c>
      <c r="D46" s="429">
        <v>0</v>
      </c>
      <c r="E46" s="452">
        <v>0</v>
      </c>
      <c r="F46" s="429">
        <v>0</v>
      </c>
      <c r="G46" s="429">
        <v>0</v>
      </c>
      <c r="H46" s="430">
        <v>0</v>
      </c>
    </row>
    <row r="47" spans="1:8" s="17" customFormat="1" ht="15.75">
      <c r="A47" s="194">
        <v>8.1999999999999993</v>
      </c>
      <c r="B47" s="246" t="s">
        <v>339</v>
      </c>
      <c r="C47" s="429">
        <v>2688</v>
      </c>
      <c r="D47" s="429">
        <v>1258008.5840426667</v>
      </c>
      <c r="E47" s="452">
        <v>1260696.5840426667</v>
      </c>
      <c r="F47" s="429">
        <v>6456.96</v>
      </c>
      <c r="G47" s="429">
        <v>1203579.0023890003</v>
      </c>
      <c r="H47" s="430">
        <v>1210035.9623890002</v>
      </c>
    </row>
    <row r="48" spans="1:8" s="17" customFormat="1" ht="15.75">
      <c r="A48" s="194">
        <v>8.3000000000000007</v>
      </c>
      <c r="B48" s="246" t="s">
        <v>340</v>
      </c>
      <c r="C48" s="429">
        <v>2688</v>
      </c>
      <c r="D48" s="429">
        <v>1226714.986176</v>
      </c>
      <c r="E48" s="452">
        <v>1229402.986176</v>
      </c>
      <c r="F48" s="429">
        <v>887.35999999999967</v>
      </c>
      <c r="G48" s="429">
        <v>1141961.554188</v>
      </c>
      <c r="H48" s="430">
        <v>1142848.9141880001</v>
      </c>
    </row>
    <row r="49" spans="1:8" s="17" customFormat="1" ht="15.75">
      <c r="A49" s="194">
        <v>8.4</v>
      </c>
      <c r="B49" s="246" t="s">
        <v>341</v>
      </c>
      <c r="C49" s="429">
        <v>2688</v>
      </c>
      <c r="D49" s="429">
        <v>964908.62391946686</v>
      </c>
      <c r="E49" s="452">
        <v>967596.62391946686</v>
      </c>
      <c r="F49" s="429">
        <v>792.96</v>
      </c>
      <c r="G49" s="429">
        <v>1141961.554188</v>
      </c>
      <c r="H49" s="430">
        <v>1142754.514188</v>
      </c>
    </row>
    <row r="50" spans="1:8" s="17" customFormat="1" ht="15.75">
      <c r="A50" s="194">
        <v>8.5</v>
      </c>
      <c r="B50" s="246" t="s">
        <v>342</v>
      </c>
      <c r="C50" s="429">
        <v>2688</v>
      </c>
      <c r="D50" s="429">
        <v>494076.34175999998</v>
      </c>
      <c r="E50" s="452">
        <v>496764.34175999998</v>
      </c>
      <c r="F50" s="429">
        <v>792.96</v>
      </c>
      <c r="G50" s="429">
        <v>915377.9772654</v>
      </c>
      <c r="H50" s="430">
        <v>916170.93726539996</v>
      </c>
    </row>
    <row r="51" spans="1:8" s="17" customFormat="1" ht="15.75">
      <c r="A51" s="194">
        <v>8.6</v>
      </c>
      <c r="B51" s="246" t="s">
        <v>343</v>
      </c>
      <c r="C51" s="429">
        <v>2688</v>
      </c>
      <c r="D51" s="429">
        <v>438262.46442666667</v>
      </c>
      <c r="E51" s="452">
        <v>440950.46442666667</v>
      </c>
      <c r="F51" s="429">
        <v>792.96</v>
      </c>
      <c r="G51" s="429">
        <v>497561.47848000017</v>
      </c>
      <c r="H51" s="430">
        <v>498354.43848000019</v>
      </c>
    </row>
    <row r="52" spans="1:8" s="17" customFormat="1" ht="15.75">
      <c r="A52" s="194">
        <v>8.6999999999999993</v>
      </c>
      <c r="B52" s="246" t="s">
        <v>344</v>
      </c>
      <c r="C52" s="429">
        <v>3852.8000000000006</v>
      </c>
      <c r="D52" s="429">
        <v>226693.92393599992</v>
      </c>
      <c r="E52" s="452">
        <v>230546.72393599991</v>
      </c>
      <c r="F52" s="429">
        <v>1940.5493333333329</v>
      </c>
      <c r="G52" s="429">
        <v>823097.0066480001</v>
      </c>
      <c r="H52" s="430">
        <v>825037.55598133348</v>
      </c>
    </row>
    <row r="53" spans="1:8" s="17" customFormat="1" ht="16.5" thickBot="1">
      <c r="A53" s="199">
        <v>9</v>
      </c>
      <c r="B53" s="200" t="s">
        <v>334</v>
      </c>
      <c r="C53" s="453"/>
      <c r="D53" s="453"/>
      <c r="E53" s="454">
        <v>0</v>
      </c>
      <c r="F53" s="453"/>
      <c r="G53" s="453"/>
      <c r="H53" s="436">
        <v>0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0" zoomScaleNormal="80" workbookViewId="0">
      <pane xSplit="1" ySplit="4" topLeftCell="B5" activePane="bottomRight" state="frozen"/>
      <selection activeCell="L16" sqref="L16"/>
      <selection pane="topRight" activeCell="L16" sqref="L16"/>
      <selection pane="bottomLeft" activeCell="L16" sqref="L16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3.5703125" style="4" bestFit="1" customWidth="1"/>
    <col min="5" max="5" width="15.5703125" style="37" customWidth="1"/>
    <col min="6" max="11" width="9.7109375" style="37" customWidth="1"/>
    <col min="12" max="16384" width="9.140625" style="37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03">
        <v>43738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208</v>
      </c>
      <c r="B4" s="150" t="s">
        <v>308</v>
      </c>
      <c r="D4" s="60" t="s">
        <v>78</v>
      </c>
    </row>
    <row r="5" spans="1:8" ht="15" customHeight="1">
      <c r="A5" s="231" t="s">
        <v>11</v>
      </c>
      <c r="B5" s="232"/>
      <c r="C5" s="343" t="s">
        <v>5</v>
      </c>
      <c r="D5" s="344" t="s">
        <v>6</v>
      </c>
    </row>
    <row r="6" spans="1:8" ht="15" customHeight="1">
      <c r="A6" s="61">
        <v>1</v>
      </c>
      <c r="B6" s="336" t="s">
        <v>312</v>
      </c>
      <c r="C6" s="338">
        <f>C7+C9+C10</f>
        <v>1390382722.4964678</v>
      </c>
      <c r="D6" s="339">
        <f>D7+D9+D10</f>
        <v>1373850675.703666</v>
      </c>
    </row>
    <row r="7" spans="1:8" ht="15" customHeight="1">
      <c r="A7" s="61">
        <v>1.1000000000000001</v>
      </c>
      <c r="B7" s="336" t="s">
        <v>207</v>
      </c>
      <c r="C7" s="455">
        <v>1308302309.1733763</v>
      </c>
      <c r="D7" s="340">
        <v>1287597363.2832482</v>
      </c>
    </row>
    <row r="8" spans="1:8">
      <c r="A8" s="61" t="s">
        <v>19</v>
      </c>
      <c r="B8" s="336" t="s">
        <v>206</v>
      </c>
      <c r="C8" s="455">
        <v>2128207.5</v>
      </c>
      <c r="D8" s="340">
        <v>1969187.5</v>
      </c>
    </row>
    <row r="9" spans="1:8" ht="15" customHeight="1">
      <c r="A9" s="61">
        <v>1.2</v>
      </c>
      <c r="B9" s="337" t="s">
        <v>205</v>
      </c>
      <c r="C9" s="455">
        <v>75928493.528827474</v>
      </c>
      <c r="D9" s="340">
        <v>74114022.177821755</v>
      </c>
    </row>
    <row r="10" spans="1:8" ht="15" customHeight="1">
      <c r="A10" s="61">
        <v>1.3</v>
      </c>
      <c r="B10" s="336" t="s">
        <v>33</v>
      </c>
      <c r="C10" s="456">
        <v>6151919.7942639999</v>
      </c>
      <c r="D10" s="340">
        <v>12139290.242596</v>
      </c>
    </row>
    <row r="11" spans="1:8" ht="15" customHeight="1">
      <c r="A11" s="61">
        <v>2</v>
      </c>
      <c r="B11" s="336" t="s">
        <v>309</v>
      </c>
      <c r="C11" s="455">
        <v>14233779.255589629</v>
      </c>
      <c r="D11" s="340">
        <v>14462362.334786562</v>
      </c>
    </row>
    <row r="12" spans="1:8" ht="15" customHeight="1">
      <c r="A12" s="61">
        <v>3</v>
      </c>
      <c r="B12" s="336" t="s">
        <v>310</v>
      </c>
      <c r="C12" s="456">
        <v>173580253.83800626</v>
      </c>
      <c r="D12" s="457">
        <v>173580253.83800626</v>
      </c>
    </row>
    <row r="13" spans="1:8" ht="15" customHeight="1" thickBot="1">
      <c r="A13" s="63">
        <v>4</v>
      </c>
      <c r="B13" s="64" t="s">
        <v>311</v>
      </c>
      <c r="C13" s="341">
        <f>C6+C11+C12</f>
        <v>1578196755.5900638</v>
      </c>
      <c r="D13" s="342">
        <f>D6+D11+D12</f>
        <v>1561893291.8764589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0" zoomScaleNormal="80" workbookViewId="0">
      <pane xSplit="1" ySplit="4" topLeftCell="B5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4" width="9.140625" style="5"/>
    <col min="5" max="5" width="15.5703125" style="5" customWidth="1"/>
    <col min="6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05">
        <v>43738</v>
      </c>
    </row>
    <row r="4" spans="1:8" ht="16.5" customHeight="1" thickBot="1">
      <c r="A4" s="69" t="s">
        <v>85</v>
      </c>
      <c r="B4" s="70" t="s">
        <v>278</v>
      </c>
      <c r="C4" s="71"/>
    </row>
    <row r="5" spans="1:8">
      <c r="A5" s="72"/>
      <c r="B5" s="538" t="s">
        <v>86</v>
      </c>
      <c r="C5" s="539"/>
    </row>
    <row r="6" spans="1:8">
      <c r="A6" s="73">
        <v>1</v>
      </c>
      <c r="B6" s="458" t="s">
        <v>492</v>
      </c>
      <c r="C6" s="459"/>
    </row>
    <row r="7" spans="1:8">
      <c r="A7" s="73">
        <v>2</v>
      </c>
      <c r="B7" s="458" t="s">
        <v>495</v>
      </c>
      <c r="C7" s="459"/>
    </row>
    <row r="8" spans="1:8">
      <c r="A8" s="73">
        <v>3</v>
      </c>
      <c r="B8" s="458" t="s">
        <v>496</v>
      </c>
      <c r="C8" s="459"/>
    </row>
    <row r="9" spans="1:8">
      <c r="A9" s="73">
        <v>4</v>
      </c>
      <c r="B9" s="458" t="s">
        <v>497</v>
      </c>
      <c r="C9" s="459"/>
    </row>
    <row r="10" spans="1:8">
      <c r="A10" s="73">
        <v>5</v>
      </c>
      <c r="B10" s="458" t="s">
        <v>498</v>
      </c>
      <c r="C10" s="459"/>
    </row>
    <row r="11" spans="1:8">
      <c r="A11" s="73">
        <v>6</v>
      </c>
      <c r="B11" s="458" t="s">
        <v>499</v>
      </c>
      <c r="C11" s="459"/>
    </row>
    <row r="12" spans="1:8">
      <c r="A12" s="73"/>
      <c r="B12" s="540"/>
      <c r="C12" s="541"/>
      <c r="H12" s="74"/>
    </row>
    <row r="13" spans="1:8">
      <c r="A13" s="73"/>
      <c r="B13" s="542" t="s">
        <v>87</v>
      </c>
      <c r="C13" s="543"/>
    </row>
    <row r="14" spans="1:8">
      <c r="A14" s="73">
        <v>1</v>
      </c>
      <c r="B14" s="458" t="s">
        <v>493</v>
      </c>
      <c r="C14" s="460"/>
    </row>
    <row r="15" spans="1:8">
      <c r="A15" s="73">
        <v>2</v>
      </c>
      <c r="B15" s="458" t="s">
        <v>500</v>
      </c>
      <c r="C15" s="460"/>
    </row>
    <row r="16" spans="1:8">
      <c r="A16" s="73">
        <v>3</v>
      </c>
      <c r="B16" s="458" t="s">
        <v>501</v>
      </c>
      <c r="C16" s="460"/>
    </row>
    <row r="17" spans="1:3">
      <c r="A17" s="73">
        <v>4</v>
      </c>
      <c r="B17" s="458" t="s">
        <v>502</v>
      </c>
      <c r="C17" s="460"/>
    </row>
    <row r="18" spans="1:3">
      <c r="A18" s="73">
        <v>5</v>
      </c>
      <c r="B18" s="458" t="s">
        <v>503</v>
      </c>
      <c r="C18" s="460"/>
    </row>
    <row r="19" spans="1:3">
      <c r="A19" s="73">
        <v>6</v>
      </c>
      <c r="B19" s="458" t="s">
        <v>504</v>
      </c>
      <c r="C19" s="460"/>
    </row>
    <row r="20" spans="1:3">
      <c r="A20" s="73"/>
      <c r="B20" s="458"/>
      <c r="C20" s="461"/>
    </row>
    <row r="21" spans="1:3">
      <c r="A21" s="73"/>
      <c r="B21" s="542" t="s">
        <v>88</v>
      </c>
      <c r="C21" s="543"/>
    </row>
    <row r="22" spans="1:3">
      <c r="A22" s="73">
        <v>1</v>
      </c>
      <c r="B22" s="458" t="s">
        <v>505</v>
      </c>
      <c r="C22" s="462">
        <v>0.97384321770185212</v>
      </c>
    </row>
    <row r="23" spans="1:3">
      <c r="A23" s="73">
        <v>2</v>
      </c>
      <c r="B23" s="458" t="s">
        <v>506</v>
      </c>
      <c r="C23" s="462">
        <v>1.472765597699272E-2</v>
      </c>
    </row>
    <row r="24" spans="1:3">
      <c r="A24" s="73"/>
      <c r="B24" s="542" t="s">
        <v>89</v>
      </c>
      <c r="C24" s="543"/>
    </row>
    <row r="25" spans="1:3">
      <c r="A25" s="73">
        <v>1</v>
      </c>
      <c r="B25" s="458" t="s">
        <v>507</v>
      </c>
      <c r="C25" s="462">
        <v>0.59336267254573849</v>
      </c>
    </row>
    <row r="26" spans="1:3" ht="15" thickBot="1">
      <c r="A26" s="75"/>
      <c r="B26" s="76"/>
      <c r="C26" s="77"/>
    </row>
  </sheetData>
  <mergeCells count="5">
    <mergeCell ref="B5:C5"/>
    <mergeCell ref="B12:C12"/>
    <mergeCell ref="B13:C13"/>
    <mergeCell ref="B21:C21"/>
    <mergeCell ref="B24:C24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>
      <pane xSplit="1" ySplit="5" topLeftCell="B6" activePane="bottomRight" state="frozen"/>
      <selection activeCell="L16" sqref="L16"/>
      <selection pane="topRight" activeCell="L16" sqref="L16"/>
      <selection pane="bottomLeft" activeCell="L16" sqref="L16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15.57031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4" t="s">
        <v>35</v>
      </c>
      <c r="B1" s="275" t="str">
        <f>'Info '!C2</f>
        <v>JSC "VTB Bank (Georgia)"</v>
      </c>
      <c r="C1" s="91"/>
      <c r="D1" s="91"/>
      <c r="E1" s="91"/>
      <c r="F1" s="17"/>
    </row>
    <row r="2" spans="1:7" s="78" customFormat="1" ht="15.75" customHeight="1">
      <c r="A2" s="274" t="s">
        <v>36</v>
      </c>
      <c r="B2" s="507">
        <v>43738</v>
      </c>
    </row>
    <row r="3" spans="1:7" s="78" customFormat="1" ht="15.75" customHeight="1">
      <c r="A3" s="274"/>
    </row>
    <row r="4" spans="1:7" s="78" customFormat="1" ht="15.75" customHeight="1" thickBot="1">
      <c r="A4" s="276" t="s">
        <v>212</v>
      </c>
      <c r="B4" s="548" t="s">
        <v>358</v>
      </c>
      <c r="C4" s="549"/>
      <c r="D4" s="549"/>
      <c r="E4" s="549"/>
    </row>
    <row r="5" spans="1:7" s="82" customFormat="1" ht="17.45" customHeight="1">
      <c r="A5" s="212"/>
      <c r="B5" s="213"/>
      <c r="C5" s="80" t="s">
        <v>0</v>
      </c>
      <c r="D5" s="80" t="s">
        <v>1</v>
      </c>
      <c r="E5" s="81" t="s">
        <v>2</v>
      </c>
    </row>
    <row r="6" spans="1:7" s="17" customFormat="1" ht="14.45" customHeight="1">
      <c r="A6" s="277"/>
      <c r="B6" s="544" t="s">
        <v>365</v>
      </c>
      <c r="C6" s="544" t="s">
        <v>98</v>
      </c>
      <c r="D6" s="546" t="s">
        <v>211</v>
      </c>
      <c r="E6" s="547"/>
      <c r="G6" s="5"/>
    </row>
    <row r="7" spans="1:7" s="17" customFormat="1" ht="99.6" customHeight="1">
      <c r="A7" s="277"/>
      <c r="B7" s="545"/>
      <c r="C7" s="544"/>
      <c r="D7" s="313" t="s">
        <v>210</v>
      </c>
      <c r="E7" s="314" t="s">
        <v>366</v>
      </c>
      <c r="G7" s="5"/>
    </row>
    <row r="8" spans="1:7">
      <c r="A8" s="278">
        <v>1</v>
      </c>
      <c r="B8" s="315" t="s">
        <v>40</v>
      </c>
      <c r="C8" s="463">
        <v>53392592</v>
      </c>
      <c r="D8" s="463"/>
      <c r="E8" s="316">
        <v>53392592</v>
      </c>
      <c r="F8" s="17"/>
    </row>
    <row r="9" spans="1:7">
      <c r="A9" s="278">
        <v>2</v>
      </c>
      <c r="B9" s="315" t="s">
        <v>41</v>
      </c>
      <c r="C9" s="463">
        <v>227950649</v>
      </c>
      <c r="D9" s="463"/>
      <c r="E9" s="316">
        <v>227950649</v>
      </c>
      <c r="F9" s="17"/>
    </row>
    <row r="10" spans="1:7">
      <c r="A10" s="278">
        <v>3</v>
      </c>
      <c r="B10" s="315" t="s">
        <v>42</v>
      </c>
      <c r="C10" s="463">
        <v>74465778</v>
      </c>
      <c r="D10" s="463"/>
      <c r="E10" s="316">
        <v>74465778</v>
      </c>
      <c r="F10" s="17"/>
    </row>
    <row r="11" spans="1:7">
      <c r="A11" s="278">
        <v>4</v>
      </c>
      <c r="B11" s="315" t="s">
        <v>43</v>
      </c>
      <c r="C11" s="463">
        <v>0</v>
      </c>
      <c r="D11" s="463"/>
      <c r="E11" s="316">
        <v>0</v>
      </c>
      <c r="F11" s="17"/>
    </row>
    <row r="12" spans="1:7">
      <c r="A12" s="278">
        <v>5</v>
      </c>
      <c r="B12" s="315" t="s">
        <v>44</v>
      </c>
      <c r="C12" s="463">
        <v>130036332</v>
      </c>
      <c r="D12" s="463"/>
      <c r="E12" s="316">
        <v>130036332</v>
      </c>
      <c r="F12" s="17"/>
    </row>
    <row r="13" spans="1:7">
      <c r="A13" s="278">
        <v>6.1</v>
      </c>
      <c r="B13" s="317" t="s">
        <v>45</v>
      </c>
      <c r="C13" s="464">
        <v>1134544387.3076038</v>
      </c>
      <c r="D13" s="463"/>
      <c r="E13" s="316">
        <v>1134544387.3076038</v>
      </c>
      <c r="F13" s="17"/>
    </row>
    <row r="14" spans="1:7">
      <c r="A14" s="278">
        <v>6.2</v>
      </c>
      <c r="B14" s="318" t="s">
        <v>46</v>
      </c>
      <c r="C14" s="464">
        <v>-72434821.715341598</v>
      </c>
      <c r="D14" s="463"/>
      <c r="E14" s="316">
        <v>-72434821.715341598</v>
      </c>
      <c r="F14" s="17"/>
    </row>
    <row r="15" spans="1:7">
      <c r="A15" s="278">
        <v>6</v>
      </c>
      <c r="B15" s="315" t="s">
        <v>47</v>
      </c>
      <c r="C15" s="463">
        <v>1062109565.5922623</v>
      </c>
      <c r="D15" s="463"/>
      <c r="E15" s="316">
        <v>1062109565.5922623</v>
      </c>
      <c r="F15" s="17"/>
    </row>
    <row r="16" spans="1:7">
      <c r="A16" s="278">
        <v>7</v>
      </c>
      <c r="B16" s="315" t="s">
        <v>48</v>
      </c>
      <c r="C16" s="463">
        <v>9520735</v>
      </c>
      <c r="D16" s="463"/>
      <c r="E16" s="316">
        <v>9520735</v>
      </c>
      <c r="F16" s="17"/>
    </row>
    <row r="17" spans="1:7">
      <c r="A17" s="278">
        <v>8</v>
      </c>
      <c r="B17" s="315" t="s">
        <v>209</v>
      </c>
      <c r="C17" s="463">
        <v>9114927.7300000004</v>
      </c>
      <c r="D17" s="463"/>
      <c r="E17" s="316">
        <v>9114927.7300000004</v>
      </c>
      <c r="F17" s="279"/>
      <c r="G17" s="85"/>
    </row>
    <row r="18" spans="1:7">
      <c r="A18" s="278">
        <v>9</v>
      </c>
      <c r="B18" s="315" t="s">
        <v>49</v>
      </c>
      <c r="C18" s="463">
        <v>54000</v>
      </c>
      <c r="D18" s="463"/>
      <c r="E18" s="316">
        <v>54000</v>
      </c>
      <c r="F18" s="17"/>
      <c r="G18" s="85"/>
    </row>
    <row r="19" spans="1:7">
      <c r="A19" s="278">
        <v>10</v>
      </c>
      <c r="B19" s="315" t="s">
        <v>50</v>
      </c>
      <c r="C19" s="463">
        <v>61099496</v>
      </c>
      <c r="D19" s="463">
        <v>8454591</v>
      </c>
      <c r="E19" s="316">
        <v>52644905</v>
      </c>
      <c r="F19" s="17"/>
      <c r="G19" s="85"/>
    </row>
    <row r="20" spans="1:7">
      <c r="A20" s="278">
        <v>11</v>
      </c>
      <c r="B20" s="315" t="s">
        <v>51</v>
      </c>
      <c r="C20" s="463">
        <v>47236033.460000001</v>
      </c>
      <c r="D20" s="463"/>
      <c r="E20" s="316">
        <v>47236033.460000001</v>
      </c>
      <c r="F20" s="17"/>
    </row>
    <row r="21" spans="1:7" ht="26.25" thickBot="1">
      <c r="A21" s="170"/>
      <c r="B21" s="280" t="s">
        <v>368</v>
      </c>
      <c r="C21" s="214">
        <f>SUM(C8:C12, C15:C20)</f>
        <v>1674980108.7822623</v>
      </c>
      <c r="D21" s="214">
        <f>SUM(D8:D12, D15:D20)</f>
        <v>8454591</v>
      </c>
      <c r="E21" s="319">
        <f>SUM(E8:E12, E15:E20)</f>
        <v>1666525517.7822623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1" ySplit="4" topLeftCell="B5" activePane="bottomRight" state="frozen"/>
      <selection activeCell="L16" sqref="L16"/>
      <selection pane="topRight" activeCell="L16" sqref="L16"/>
      <selection pane="bottomLeft" activeCell="L16" sqref="L16"/>
      <selection pane="bottomRight" activeCell="C6" sqref="C6:C7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15.57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78" customFormat="1" ht="15.75" customHeight="1">
      <c r="A2" s="2" t="s">
        <v>36</v>
      </c>
      <c r="B2" s="505">
        <v>43738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90</v>
      </c>
      <c r="B4" s="281" t="s">
        <v>345</v>
      </c>
      <c r="C4" s="79" t="s">
        <v>78</v>
      </c>
      <c r="D4" s="4"/>
      <c r="E4" s="4"/>
      <c r="F4" s="4"/>
    </row>
    <row r="5" spans="1:6">
      <c r="A5" s="219">
        <v>1</v>
      </c>
      <c r="B5" s="282" t="s">
        <v>367</v>
      </c>
      <c r="C5" s="220">
        <f>'7. LI1 '!E21</f>
        <v>1666525517.7822623</v>
      </c>
    </row>
    <row r="6" spans="1:6" s="221" customFormat="1">
      <c r="A6" s="87">
        <v>2.1</v>
      </c>
      <c r="B6" s="216" t="s">
        <v>346</v>
      </c>
      <c r="C6" s="465">
        <v>159437871.6539</v>
      </c>
    </row>
    <row r="7" spans="1:6" s="67" customFormat="1" outlineLevel="1">
      <c r="A7" s="61">
        <v>2.2000000000000002</v>
      </c>
      <c r="B7" s="62" t="s">
        <v>347</v>
      </c>
      <c r="C7" s="466">
        <v>208332055.49720001</v>
      </c>
    </row>
    <row r="8" spans="1:6" s="67" customFormat="1" ht="25.5">
      <c r="A8" s="61">
        <v>3</v>
      </c>
      <c r="B8" s="217" t="s">
        <v>348</v>
      </c>
      <c r="C8" s="222">
        <f>SUM(C5:C7)</f>
        <v>2034295444.9333622</v>
      </c>
    </row>
    <row r="9" spans="1:6" s="221" customFormat="1">
      <c r="A9" s="87">
        <v>4</v>
      </c>
      <c r="B9" s="89" t="s">
        <v>93</v>
      </c>
      <c r="C9" s="465">
        <v>19987110.591639582</v>
      </c>
    </row>
    <row r="10" spans="1:6" s="67" customFormat="1" outlineLevel="1">
      <c r="A10" s="61">
        <v>5.0999999999999996</v>
      </c>
      <c r="B10" s="62" t="s">
        <v>349</v>
      </c>
      <c r="C10" s="466">
        <v>-68373724.279759973</v>
      </c>
    </row>
    <row r="11" spans="1:6" s="67" customFormat="1" outlineLevel="1">
      <c r="A11" s="61">
        <v>5.2</v>
      </c>
      <c r="B11" s="62" t="s">
        <v>350</v>
      </c>
      <c r="C11" s="466">
        <v>-202180135.70293602</v>
      </c>
    </row>
    <row r="12" spans="1:6" s="67" customFormat="1">
      <c r="A12" s="61">
        <v>6</v>
      </c>
      <c r="B12" s="215" t="s">
        <v>92</v>
      </c>
      <c r="C12" s="466">
        <v>343274</v>
      </c>
    </row>
    <row r="13" spans="1:6" s="67" customFormat="1" ht="13.5" thickBot="1">
      <c r="A13" s="63">
        <v>7</v>
      </c>
      <c r="B13" s="218" t="s">
        <v>296</v>
      </c>
      <c r="C13" s="223">
        <f>SUM(C8:C12)</f>
        <v>1784071969.5423059</v>
      </c>
    </row>
    <row r="15" spans="1:6">
      <c r="A15" s="238"/>
      <c r="B15" s="238"/>
    </row>
    <row r="16" spans="1:6">
      <c r="A16" s="238"/>
      <c r="B16" s="238"/>
    </row>
    <row r="17" spans="1:5" ht="15">
      <c r="A17" s="233"/>
      <c r="B17" s="234"/>
      <c r="C17" s="238"/>
      <c r="D17" s="238"/>
      <c r="E17" s="238"/>
    </row>
    <row r="18" spans="1:5" ht="15">
      <c r="A18" s="239"/>
      <c r="B18" s="240"/>
      <c r="C18" s="238"/>
      <c r="D18" s="238"/>
      <c r="E18" s="238"/>
    </row>
    <row r="19" spans="1:5">
      <c r="A19" s="241"/>
      <c r="B19" s="235"/>
      <c r="C19" s="238"/>
      <c r="D19" s="238"/>
      <c r="E19" s="238"/>
    </row>
    <row r="20" spans="1:5">
      <c r="A20" s="242"/>
      <c r="B20" s="236"/>
      <c r="C20" s="238"/>
      <c r="D20" s="238"/>
      <c r="E20" s="238"/>
    </row>
    <row r="21" spans="1:5">
      <c r="A21" s="242"/>
      <c r="B21" s="240"/>
      <c r="C21" s="238"/>
      <c r="D21" s="238"/>
      <c r="E21" s="238"/>
    </row>
    <row r="22" spans="1:5">
      <c r="A22" s="241"/>
      <c r="B22" s="237"/>
      <c r="C22" s="238"/>
      <c r="D22" s="238"/>
      <c r="E22" s="238"/>
    </row>
    <row r="23" spans="1:5">
      <c r="A23" s="242"/>
      <c r="B23" s="236"/>
      <c r="C23" s="238"/>
      <c r="D23" s="238"/>
      <c r="E23" s="238"/>
    </row>
    <row r="24" spans="1:5">
      <c r="A24" s="242"/>
      <c r="B24" s="236"/>
      <c r="C24" s="238"/>
      <c r="D24" s="238"/>
      <c r="E24" s="238"/>
    </row>
    <row r="25" spans="1:5">
      <c r="A25" s="242"/>
      <c r="B25" s="243"/>
      <c r="C25" s="238"/>
      <c r="D25" s="238"/>
      <c r="E25" s="238"/>
    </row>
    <row r="26" spans="1:5">
      <c r="A26" s="242"/>
      <c r="B26" s="240"/>
      <c r="C26" s="238"/>
      <c r="D26" s="238"/>
      <c r="E26" s="238"/>
    </row>
    <row r="27" spans="1:5">
      <c r="A27" s="238"/>
      <c r="B27" s="244"/>
      <c r="C27" s="238"/>
      <c r="D27" s="238"/>
      <c r="E27" s="238"/>
    </row>
    <row r="28" spans="1:5">
      <c r="A28" s="238"/>
      <c r="B28" s="244"/>
      <c r="C28" s="238"/>
      <c r="D28" s="238"/>
      <c r="E28" s="238"/>
    </row>
    <row r="29" spans="1:5">
      <c r="A29" s="238"/>
      <c r="B29" s="244"/>
      <c r="C29" s="238"/>
      <c r="D29" s="238"/>
      <c r="E29" s="238"/>
    </row>
    <row r="30" spans="1:5">
      <c r="A30" s="238"/>
      <c r="B30" s="244"/>
      <c r="C30" s="238"/>
      <c r="D30" s="238"/>
      <c r="E30" s="238"/>
    </row>
    <row r="31" spans="1:5">
      <c r="A31" s="238"/>
      <c r="B31" s="244"/>
      <c r="C31" s="238"/>
      <c r="D31" s="238"/>
      <c r="E31" s="238"/>
    </row>
    <row r="32" spans="1:5">
      <c r="A32" s="238"/>
      <c r="B32" s="244"/>
      <c r="C32" s="238"/>
      <c r="D32" s="238"/>
      <c r="E32" s="238"/>
    </row>
    <row r="33" spans="1:5">
      <c r="A33" s="238"/>
      <c r="B33" s="244"/>
      <c r="C33" s="238"/>
      <c r="D33" s="238"/>
      <c r="E33" s="238"/>
    </row>
  </sheetData>
  <pageMargins left="0.7" right="0.7" top="0.75" bottom="0.75" header="0.3" footer="0.3"/>
  <pageSetup paperSize="9" scale="91" orientation="landscape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+1ClfiBi5o/r4zv79WnQTWO5N2Xsmern1QncoMQLjg0=</DigestValue>
    </Reference>
    <Reference Type="http://www.w3.org/2000/09/xmldsig#Object" URI="#idOfficeObject">
      <DigestMethod Algorithm="http://www.w3.org/2001/04/xmlenc#sha256"/>
      <DigestValue>BR08jyT710KAjWELrcMIqvLtxKLTHFqeHtHIi8EX/tQ=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8jGKWOLEn76fltqR/l4enCIx/FE0TTrKuztw+iMdf/U=</DigestValue>
    </Reference>
  </SignedInfo>
  <SignatureValue>i6tVGIYth0Ioun14iSaSSS/n9cCufDjlfQWIkBJ19U5fbXqTU3UInQrPRS0nrHPBAOCfnLu8AbSg
jrOpnoMpxMpwhvBqeyz8N8uFth7eE/4oXJvZTZJkMVwNTD0qLqM3LtzYjrV16zgn83zqZTCVHKiq
V9zWSUv1fqDRgL/M6yv2OFktWHDwOlz7manVUITqcdCuFJ0wOJXF4lGjJJepdZZfUKPs6UEMlWvH
qyOKd5c7x5my55elVP4rr+1STjv+lBxexDnulL4OG/9t15SQEiLz9AwHpzVqCHh2w6I6M5oTtT38
las3WqDzHotvlwKgBeD1U0yPWkH0TSZKTv4NFA==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Bqqtn6AMKgcDLts7sDVQ4Pcg8vwhoJeUgCSasCvUcuU=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1LpvpWEDl01iEmqbY9Zm1DtPmEf8wgR3Hkn8eD7ikt0=</DigestValue>
      </Reference>
      <Reference URI="/xl/styles.xml?ContentType=application/vnd.openxmlformats-officedocument.spreadsheetml.styles+xml">
        <DigestMethod Algorithm="http://www.w3.org/2001/04/xmlenc#sha256"/>
        <DigestValue>moBlwoRker5t/GP5zhMwdSAiTh7vENTzXbZXgZIbTmM=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IG9bSTTU7RecqasE2RdUNz5RuCR7DA4WecSxBxS4xeQ=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dgjcu+IxNPYAJz0VE/JDTn2vcRv8fv1dS16GlzY7VUw=</DigestValue>
      </Reference>
      <Reference URI="/xl/worksheets/sheet10.xml?ContentType=application/vnd.openxmlformats-officedocument.spreadsheetml.worksheet+xml">
        <DigestMethod Algorithm="http://www.w3.org/2001/04/xmlenc#sha256"/>
        <DigestValue>KGsItDC6wfIqtjislK9QJ2kuPtthVrQAzx14PfBjkog=</DigestValue>
      </Reference>
      <Reference URI="/xl/worksheets/sheet11.xml?ContentType=application/vnd.openxmlformats-officedocument.spreadsheetml.worksheet+xml">
        <DigestMethod Algorithm="http://www.w3.org/2001/04/xmlenc#sha256"/>
        <DigestValue>bSfNTx3yAbKBHqnIMuaox0JBRcFucLTmrOfg/deyz90=</DigestValue>
      </Reference>
      <Reference URI="/xl/worksheets/sheet12.xml?ContentType=application/vnd.openxmlformats-officedocument.spreadsheetml.worksheet+xml">
        <DigestMethod Algorithm="http://www.w3.org/2001/04/xmlenc#sha256"/>
        <DigestValue>MTP9q92eeu1tOtf5hQvJm1JsIoUsRvrgi/KK8LGdVIc=</DigestValue>
      </Reference>
      <Reference URI="/xl/worksheets/sheet13.xml?ContentType=application/vnd.openxmlformats-officedocument.spreadsheetml.worksheet+xml">
        <DigestMethod Algorithm="http://www.w3.org/2001/04/xmlenc#sha256"/>
        <DigestValue>08hQt2ry/MCaC5YxmMoC9xcO/WiTRoDK7Y6wAarIt5U=</DigestValue>
      </Reference>
      <Reference URI="/xl/worksheets/sheet14.xml?ContentType=application/vnd.openxmlformats-officedocument.spreadsheetml.worksheet+xml">
        <DigestMethod Algorithm="http://www.w3.org/2001/04/xmlenc#sha256"/>
        <DigestValue>HVWAuErPnR0HOKIxbN4bpA4wbmzrj65ruZFCLrC9HLM=</DigestValue>
      </Reference>
      <Reference URI="/xl/worksheets/sheet15.xml?ContentType=application/vnd.openxmlformats-officedocument.spreadsheetml.worksheet+xml">
        <DigestMethod Algorithm="http://www.w3.org/2001/04/xmlenc#sha256"/>
        <DigestValue>nI5uKPBZkd3SZgN7Mo9Z+reGJPb/EsI5eiVdvnYX6UY=</DigestValue>
      </Reference>
      <Reference URI="/xl/worksheets/sheet16.xml?ContentType=application/vnd.openxmlformats-officedocument.spreadsheetml.worksheet+xml">
        <DigestMethod Algorithm="http://www.w3.org/2001/04/xmlenc#sha256"/>
        <DigestValue>yMPg4mxQpddzds80EQ5lvMGKcEPoVvEdwG1lTnRjwEc=</DigestValue>
      </Reference>
      <Reference URI="/xl/worksheets/sheet17.xml?ContentType=application/vnd.openxmlformats-officedocument.spreadsheetml.worksheet+xml">
        <DigestMethod Algorithm="http://www.w3.org/2001/04/xmlenc#sha256"/>
        <DigestValue>hHkRU5DG2t/QVaiFVJS7qZKIMY/eMp0afNwb9d84YaY=</DigestValue>
      </Reference>
      <Reference URI="/xl/worksheets/sheet18.xml?ContentType=application/vnd.openxmlformats-officedocument.spreadsheetml.worksheet+xml">
        <DigestMethod Algorithm="http://www.w3.org/2001/04/xmlenc#sha256"/>
        <DigestValue>b1ESUju7dzJvMha0+PgC9Ujthl48By6O30XraZWVL8w=</DigestValue>
      </Reference>
      <Reference URI="/xl/worksheets/sheet2.xml?ContentType=application/vnd.openxmlformats-officedocument.spreadsheetml.worksheet+xml">
        <DigestMethod Algorithm="http://www.w3.org/2001/04/xmlenc#sha256"/>
        <DigestValue>yS+2vfLUfCqHAGd35bXiqO9YgNhaTHMXVn/AIrIp/EM=</DigestValue>
      </Reference>
      <Reference URI="/xl/worksheets/sheet3.xml?ContentType=application/vnd.openxmlformats-officedocument.spreadsheetml.worksheet+xml">
        <DigestMethod Algorithm="http://www.w3.org/2001/04/xmlenc#sha256"/>
        <DigestValue>JBFQnCgMsbdKA60TlaiKfmeKPCRMWWApIfz173cEz9Y=</DigestValue>
      </Reference>
      <Reference URI="/xl/worksheets/sheet4.xml?ContentType=application/vnd.openxmlformats-officedocument.spreadsheetml.worksheet+xml">
        <DigestMethod Algorithm="http://www.w3.org/2001/04/xmlenc#sha256"/>
        <DigestValue>UnLt1l2CfmRXhZLPYY2vQ3uS2YTomtgF1zjIZbWN8xo=</DigestValue>
      </Reference>
      <Reference URI="/xl/worksheets/sheet5.xml?ContentType=application/vnd.openxmlformats-officedocument.spreadsheetml.worksheet+xml">
        <DigestMethod Algorithm="http://www.w3.org/2001/04/xmlenc#sha256"/>
        <DigestValue>/pd7OcOUtKHo1rPDKUnYczVKAOZu4CKXbnthAuzcwAk=</DigestValue>
      </Reference>
      <Reference URI="/xl/worksheets/sheet6.xml?ContentType=application/vnd.openxmlformats-officedocument.spreadsheetml.worksheet+xml">
        <DigestMethod Algorithm="http://www.w3.org/2001/04/xmlenc#sha256"/>
        <DigestValue>r7fAgzsehhSnPpvywp51avTmr/hT2o4lbfPe3J76u9Y=</DigestValue>
      </Reference>
      <Reference URI="/xl/worksheets/sheet7.xml?ContentType=application/vnd.openxmlformats-officedocument.spreadsheetml.worksheet+xml">
        <DigestMethod Algorithm="http://www.w3.org/2001/04/xmlenc#sha256"/>
        <DigestValue>AAF//3WfY5SXhE/eg5VZFU37ini/ECJNTZAnyYM3/+s=</DigestValue>
      </Reference>
      <Reference URI="/xl/worksheets/sheet8.xml?ContentType=application/vnd.openxmlformats-officedocument.spreadsheetml.worksheet+xml">
        <DigestMethod Algorithm="http://www.w3.org/2001/04/xmlenc#sha256"/>
        <DigestValue>HnHh80ArKEuI2GXquKuBpbbSYJrSVUHUIiX5vUTMw58=</DigestValue>
      </Reference>
      <Reference URI="/xl/worksheets/sheet9.xml?ContentType=application/vnd.openxmlformats-officedocument.spreadsheetml.worksheet+xml">
        <DigestMethod Algorithm="http://www.w3.org/2001/04/xmlenc#sha256"/>
        <DigestValue>tEljn3hrSHqZacn6o37ijz0KnvGAsvNsTqEdFbcD0iU=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2019-10-30T13:17:38Z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2019-10-30T13:17:38Z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pillar3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OH7yUa+DghQhfYAt6PYNv+D5gZVHOuGnOJiHUeuK9WU=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fIEkcWUzEyxG9sd3czDU2nvnLrCZlbL3hvwWCV/Ipsc=</DigestValue>
    </Reference>
  </SignedInfo>
  <SignatureValue>pBqXXxJ/4Smrd2MnX/AfbM8D1kl2YDeqRKwlp5wV3PG6ykkrj4w2m9XQ5tDyvj/a5dt6Ku/jN7sM
ESogXzm0UuaoOCJxU9TW60D5FHa12dK/sA3z0bSjzBIw7mWF90FKvQCZyaB8MN7YJ+q3Tvgi3tGD
cBs8jK4Oq/nCWf7bgFskMNnl9lZPPSQu1F711smJQgGFhRkosEwJRQXSe5031mUe5kAL+ouTXpE8
37Lljv6+n7tJHgKiX9HAgOGEgersoVZZxtPyo9vo64f9wJAggwNOysSkoF8Fyx+YnQrzyqPRAdQr
QZ/GtDtSkGZ52gW3XN4czUs511uZAn2OE414aQ==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Bqqtn6AMKgcDLts7sDVQ4Pcg8vwhoJeUgCSasCvUcuU=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1LpvpWEDl01iEmqbY9Zm1DtPmEf8wgR3Hkn8eD7ikt0=</DigestValue>
      </Reference>
      <Reference URI="/xl/styles.xml?ContentType=application/vnd.openxmlformats-officedocument.spreadsheetml.styles+xml">
        <DigestMethod Algorithm="http://www.w3.org/2001/04/xmlenc#sha256"/>
        <DigestValue>moBlwoRker5t/GP5zhMwdSAiTh7vENTzXbZXgZIbTmM=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IG9bSTTU7RecqasE2RdUNz5RuCR7DA4WecSxBxS4xeQ=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dgjcu+IxNPYAJz0VE/JDTn2vcRv8fv1dS16GlzY7VUw=</DigestValue>
      </Reference>
      <Reference URI="/xl/worksheets/sheet10.xml?ContentType=application/vnd.openxmlformats-officedocument.spreadsheetml.worksheet+xml">
        <DigestMethod Algorithm="http://www.w3.org/2001/04/xmlenc#sha256"/>
        <DigestValue>KGsItDC6wfIqtjislK9QJ2kuPtthVrQAzx14PfBjkog=</DigestValue>
      </Reference>
      <Reference URI="/xl/worksheets/sheet11.xml?ContentType=application/vnd.openxmlformats-officedocument.spreadsheetml.worksheet+xml">
        <DigestMethod Algorithm="http://www.w3.org/2001/04/xmlenc#sha256"/>
        <DigestValue>bSfNTx3yAbKBHqnIMuaox0JBRcFucLTmrOfg/deyz90=</DigestValue>
      </Reference>
      <Reference URI="/xl/worksheets/sheet12.xml?ContentType=application/vnd.openxmlformats-officedocument.spreadsheetml.worksheet+xml">
        <DigestMethod Algorithm="http://www.w3.org/2001/04/xmlenc#sha256"/>
        <DigestValue>MTP9q92eeu1tOtf5hQvJm1JsIoUsRvrgi/KK8LGdVIc=</DigestValue>
      </Reference>
      <Reference URI="/xl/worksheets/sheet13.xml?ContentType=application/vnd.openxmlformats-officedocument.spreadsheetml.worksheet+xml">
        <DigestMethod Algorithm="http://www.w3.org/2001/04/xmlenc#sha256"/>
        <DigestValue>08hQt2ry/MCaC5YxmMoC9xcO/WiTRoDK7Y6wAarIt5U=</DigestValue>
      </Reference>
      <Reference URI="/xl/worksheets/sheet14.xml?ContentType=application/vnd.openxmlformats-officedocument.spreadsheetml.worksheet+xml">
        <DigestMethod Algorithm="http://www.w3.org/2001/04/xmlenc#sha256"/>
        <DigestValue>HVWAuErPnR0HOKIxbN4bpA4wbmzrj65ruZFCLrC9HLM=</DigestValue>
      </Reference>
      <Reference URI="/xl/worksheets/sheet15.xml?ContentType=application/vnd.openxmlformats-officedocument.spreadsheetml.worksheet+xml">
        <DigestMethod Algorithm="http://www.w3.org/2001/04/xmlenc#sha256"/>
        <DigestValue>nI5uKPBZkd3SZgN7Mo9Z+reGJPb/EsI5eiVdvnYX6UY=</DigestValue>
      </Reference>
      <Reference URI="/xl/worksheets/sheet16.xml?ContentType=application/vnd.openxmlformats-officedocument.spreadsheetml.worksheet+xml">
        <DigestMethod Algorithm="http://www.w3.org/2001/04/xmlenc#sha256"/>
        <DigestValue>yMPg4mxQpddzds80EQ5lvMGKcEPoVvEdwG1lTnRjwEc=</DigestValue>
      </Reference>
      <Reference URI="/xl/worksheets/sheet17.xml?ContentType=application/vnd.openxmlformats-officedocument.spreadsheetml.worksheet+xml">
        <DigestMethod Algorithm="http://www.w3.org/2001/04/xmlenc#sha256"/>
        <DigestValue>hHkRU5DG2t/QVaiFVJS7qZKIMY/eMp0afNwb9d84YaY=</DigestValue>
      </Reference>
      <Reference URI="/xl/worksheets/sheet18.xml?ContentType=application/vnd.openxmlformats-officedocument.spreadsheetml.worksheet+xml">
        <DigestMethod Algorithm="http://www.w3.org/2001/04/xmlenc#sha256"/>
        <DigestValue>b1ESUju7dzJvMha0+PgC9Ujthl48By6O30XraZWVL8w=</DigestValue>
      </Reference>
      <Reference URI="/xl/worksheets/sheet2.xml?ContentType=application/vnd.openxmlformats-officedocument.spreadsheetml.worksheet+xml">
        <DigestMethod Algorithm="http://www.w3.org/2001/04/xmlenc#sha256"/>
        <DigestValue>yS+2vfLUfCqHAGd35bXiqO9YgNhaTHMXVn/AIrIp/EM=</DigestValue>
      </Reference>
      <Reference URI="/xl/worksheets/sheet3.xml?ContentType=application/vnd.openxmlformats-officedocument.spreadsheetml.worksheet+xml">
        <DigestMethod Algorithm="http://www.w3.org/2001/04/xmlenc#sha256"/>
        <DigestValue>JBFQnCgMsbdKA60TlaiKfmeKPCRMWWApIfz173cEz9Y=</DigestValue>
      </Reference>
      <Reference URI="/xl/worksheets/sheet4.xml?ContentType=application/vnd.openxmlformats-officedocument.spreadsheetml.worksheet+xml">
        <DigestMethod Algorithm="http://www.w3.org/2001/04/xmlenc#sha256"/>
        <DigestValue>UnLt1l2CfmRXhZLPYY2vQ3uS2YTomtgF1zjIZbWN8xo=</DigestValue>
      </Reference>
      <Reference URI="/xl/worksheets/sheet5.xml?ContentType=application/vnd.openxmlformats-officedocument.spreadsheetml.worksheet+xml">
        <DigestMethod Algorithm="http://www.w3.org/2001/04/xmlenc#sha256"/>
        <DigestValue>/pd7OcOUtKHo1rPDKUnYczVKAOZu4CKXbnthAuzcwAk=</DigestValue>
      </Reference>
      <Reference URI="/xl/worksheets/sheet6.xml?ContentType=application/vnd.openxmlformats-officedocument.spreadsheetml.worksheet+xml">
        <DigestMethod Algorithm="http://www.w3.org/2001/04/xmlenc#sha256"/>
        <DigestValue>r7fAgzsehhSnPpvywp51avTmr/hT2o4lbfPe3J76u9Y=</DigestValue>
      </Reference>
      <Reference URI="/xl/worksheets/sheet7.xml?ContentType=application/vnd.openxmlformats-officedocument.spreadsheetml.worksheet+xml">
        <DigestMethod Algorithm="http://www.w3.org/2001/04/xmlenc#sha256"/>
        <DigestValue>AAF//3WfY5SXhE/eg5VZFU37ini/ECJNTZAnyYM3/+s=</DigestValue>
      </Reference>
      <Reference URI="/xl/worksheets/sheet8.xml?ContentType=application/vnd.openxmlformats-officedocument.spreadsheetml.worksheet+xml">
        <DigestMethod Algorithm="http://www.w3.org/2001/04/xmlenc#sha256"/>
        <DigestValue>HnHh80ArKEuI2GXquKuBpbbSYJrSVUHUIiX5vUTMw58=</DigestValue>
      </Reference>
      <Reference URI="/xl/worksheets/sheet9.xml?ContentType=application/vnd.openxmlformats-officedocument.spreadsheetml.worksheet+xml">
        <DigestMethod Algorithm="http://www.w3.org/2001/04/xmlenc#sha256"/>
        <DigestValue>tEljn3hrSHqZacn6o37ijz0KnvGAsvNsTqEdFbcD0iU=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2019-10-30T13:18:19Z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2019-10-30T13:18:19Z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2019-10-25T07:42:44Z</dcterms:modified>
</cp:coreProperties>
</file>