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F24" i="93" l="1"/>
  <c r="F25" i="93" s="1"/>
  <c r="F23" i="93"/>
  <c r="K24" i="93"/>
  <c r="J24" i="93"/>
  <c r="I24" i="93"/>
  <c r="H24" i="93"/>
  <c r="G24" i="93"/>
  <c r="K23" i="93"/>
  <c r="J23" i="93"/>
  <c r="I23" i="93"/>
  <c r="I25" i="93" s="1"/>
  <c r="H23" i="93"/>
  <c r="H25" i="93" s="1"/>
  <c r="G23" i="93"/>
  <c r="G25" i="93" s="1"/>
  <c r="J25" i="93" l="1"/>
  <c r="K25" i="93"/>
  <c r="K7" i="92"/>
  <c r="C30" i="95" l="1"/>
  <c r="C26" i="95"/>
  <c r="C18" i="95"/>
  <c r="C8" i="95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V7" i="64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2" i="90"/>
  <c r="C51" i="69"/>
  <c r="C41" i="69"/>
  <c r="C28" i="69"/>
  <c r="C17" i="69"/>
  <c r="C47" i="89"/>
  <c r="C43" i="89"/>
  <c r="C52" i="89" s="1"/>
  <c r="C35" i="89"/>
  <c r="C31" i="89"/>
  <c r="C30" i="89" s="1"/>
  <c r="C12" i="89"/>
  <c r="C6" i="89"/>
  <c r="C41" i="89" l="1"/>
  <c r="C36" i="95"/>
  <c r="C38" i="95" s="1"/>
  <c r="V21" i="64"/>
  <c r="H22" i="91"/>
  <c r="C28" i="89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D6" i="86" l="1"/>
  <c r="D13" i="86" s="1"/>
  <c r="C6" i="86" l="1"/>
  <c r="C13" i="86" s="1"/>
  <c r="D19" i="94" s="1"/>
  <c r="D12" i="94" l="1"/>
  <c r="D13" i="94"/>
  <c r="D21" i="94"/>
  <c r="D20" i="94"/>
  <c r="N20" i="92"/>
  <c r="N19" i="92"/>
  <c r="E19" i="92"/>
  <c r="N18" i="92"/>
  <c r="E18" i="92"/>
  <c r="N17" i="92"/>
  <c r="E17" i="92"/>
  <c r="N16" i="92"/>
  <c r="E16" i="92"/>
  <c r="N15" i="92"/>
  <c r="E15" i="92"/>
  <c r="E14" i="92" s="1"/>
  <c r="M14" i="92"/>
  <c r="L14" i="92"/>
  <c r="K14" i="92"/>
  <c r="K21" i="92" s="1"/>
  <c r="J14" i="92"/>
  <c r="I14" i="92"/>
  <c r="H14" i="92"/>
  <c r="G14" i="92"/>
  <c r="F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L7" i="92"/>
  <c r="L21" i="92" s="1"/>
  <c r="J7" i="92"/>
  <c r="J21" i="92" s="1"/>
  <c r="I7" i="92"/>
  <c r="H7" i="92"/>
  <c r="G7" i="92"/>
  <c r="F7" i="92"/>
  <c r="C7" i="92"/>
  <c r="F21" i="92" l="1"/>
  <c r="H21" i="92"/>
  <c r="N14" i="92"/>
  <c r="M21" i="92"/>
  <c r="G21" i="92"/>
  <c r="N7" i="92"/>
  <c r="N21" i="92" s="1"/>
  <c r="I21" i="92"/>
  <c r="E7" i="92"/>
  <c r="E21" i="92" s="1"/>
  <c r="C21" i="92"/>
  <c r="C21" i="88"/>
  <c r="D21" i="88" l="1"/>
  <c r="E21" i="88"/>
  <c r="C5" i="73" s="1"/>
  <c r="C8" i="73" l="1"/>
  <c r="C13" i="73" s="1"/>
</calcChain>
</file>

<file path=xl/sharedStrings.xml><?xml version="1.0" encoding="utf-8"?>
<sst xmlns="http://schemas.openxmlformats.org/spreadsheetml/2006/main" count="768" uniqueCount="524">
  <si>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</si>
  <si>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</si>
  <si>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</si>
  <si>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</si>
  <si>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</si>
  <si>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</si>
  <si>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</si>
  <si>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</si>
  <si>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</si>
  <si>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</si>
  <si>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</si>
  <si>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</si>
  <si>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</si>
  <si>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</si>
  <si>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</si>
  <si>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</si>
  <si>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</si>
  <si>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</si>
  <si>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</si>
  <si>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</si>
  <si>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</si>
  <si>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</si>
  <si>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</si>
  <si>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</si>
  <si>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</si>
  <si>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</si>
  <si>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</si>
  <si>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</si>
  <si>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</si>
  <si>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</si>
  <si>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</si>
  <si>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</si>
  <si>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</si>
  <si>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</si>
  <si>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</si>
  <si>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</si>
  <si>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</si>
  <si>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</si>
  <si>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</si>
  <si>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</si>
  <si>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</si>
  <si>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</si>
  <si>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</si>
  <si>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</si>
  <si>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</si>
  <si>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</si>
  <si>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</si>
  <si>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</si>
  <si>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</si>
  <si>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</si>
  <si>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</si>
  <si>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</si>
  <si>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</si>
  <si>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</si>
  <si>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</si>
  <si>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</si>
  <si>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</si>
  <si>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</si>
  <si>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</si>
  <si>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</si>
  <si>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</si>
  <si>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</si>
  <si>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</si>
  <si>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</si>
  <si>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</si>
  <si>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</si>
  <si>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</si>
  <si>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</si>
  <si>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</si>
  <si>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</si>
  <si>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</si>
  <si>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</si>
  <si>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</si>
  <si>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</si>
  <si>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</si>
  <si>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</si>
  <si>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</si>
  <si>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</si>
  <si>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</si>
  <si>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</si>
  <si>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</si>
  <si>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</si>
  <si>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</si>
  <si>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</si>
  <si>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</si>
  <si>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</si>
  <si>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</si>
  <si>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</si>
  <si>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</si>
  <si>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</si>
  <si>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</si>
  <si>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</si>
  <si>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</si>
  <si>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</si>
  <si>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</si>
  <si>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</si>
  <si>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</si>
  <si>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</si>
  <si>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</si>
  <si>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</si>
  <si>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</si>
  <si>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</si>
  <si>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</si>
  <si>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</si>
  <si>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</si>
  <si>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</si>
  <si>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</si>
  <si>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</si>
  <si>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</si>
  <si>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</si>
  <si>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</si>
  <si>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</si>
  <si>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</si>
  <si>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</si>
  <si>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</si>
  <si>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</si>
  <si>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</si>
  <si>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</si>
  <si>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</si>
  <si>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</si>
  <si>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</si>
  <si>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</si>
  <si>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</si>
  <si>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</si>
  <si>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</si>
  <si>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</si>
  <si>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</si>
  <si>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</si>
  <si>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</si>
  <si>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</si>
  <si>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</si>
  <si>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</si>
  <si>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</si>
  <si>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</si>
  <si>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</si>
  <si>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</si>
  <si>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</si>
  <si>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</si>
  <si>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</si>
  <si>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</si>
  <si>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</si>
  <si>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</si>
  <si>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</si>
  <si>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</si>
  <si>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</si>
  <si>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</si>
  <si>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</si>
  <si>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</si>
  <si>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</si>
  <si>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</si>
  <si>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</si>
  <si>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</si>
  <si>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</si>
  <si>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</si>
  <si>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</si>
  <si>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</si>
  <si>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</si>
  <si>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</si>
  <si>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</si>
  <si>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</si>
  <si>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</si>
  <si>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</si>
  <si>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</si>
  <si>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</si>
  <si>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</si>
  <si>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</si>
  <si>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</si>
  <si>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</si>
  <si>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</si>
  <si>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</si>
  <si>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</si>
  <si>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</si>
  <si>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</si>
  <si>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</si>
  <si>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</si>
  <si>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</si>
  <si>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</si>
  <si>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</si>
  <si>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</si>
  <si>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</si>
  <si>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</si>
  <si>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</si>
  <si>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</si>
  <si>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</si>
  <si>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</si>
  <si>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</si>
  <si>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</si>
  <si>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</si>
  <si>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</si>
  <si>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</si>
  <si>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</si>
  <si>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</si>
  <si>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</si>
  <si>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</si>
  <si>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</si>
  <si>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</si>
  <si>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</si>
  <si>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</si>
  <si>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</si>
  <si>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</si>
  <si>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</si>
  <si>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</si>
  <si>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</si>
  <si>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</si>
  <si>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</si>
  <si>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</si>
  <si>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</si>
  <si>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</si>
  <si>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</si>
  <si>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</si>
  <si>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</si>
  <si>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</si>
  <si>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</si>
  <si>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</si>
  <si>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</si>
  <si>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</si>
  <si>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</si>
  <si>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</si>
  <si>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</si>
  <si>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</si>
  <si>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</si>
  <si>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</si>
  <si>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</si>
  <si>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</si>
  <si>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</si>
  <si>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</si>
  <si>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</si>
  <si>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</si>
  <si>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</si>
  <si>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</si>
  <si>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</si>
  <si>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</si>
  <si>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</si>
  <si>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</si>
  <si>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</si>
  <si>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</si>
  <si>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</si>
  <si>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</si>
  <si>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</si>
  <si>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</si>
  <si>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</si>
  <si>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</si>
  <si>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</si>
  <si>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</si>
  <si>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</si>
  <si>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</si>
  <si>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</si>
  <si>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</si>
  <si>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</si>
  <si>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</si>
  <si>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</si>
  <si>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</si>
  <si>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</si>
  <si>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</si>
  <si>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</si>
  <si>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</si>
  <si>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</si>
  <si>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</si>
  <si>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</si>
  <si>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</si>
  <si>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</si>
  <si>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</si>
  <si>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</si>
  <si>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</si>
  <si>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</si>
  <si>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</si>
  <si>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</si>
  <si>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</si>
  <si>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</si>
  <si>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</si>
  <si>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</si>
  <si>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</si>
  <si>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</si>
  <si>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</si>
  <si>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</si>
  <si>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</si>
  <si>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</si>
  <si>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</si>
  <si>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</si>
  <si>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</si>
  <si>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</si>
  <si>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</si>
  <si>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</si>
  <si>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</si>
  <si>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</si>
  <si>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</si>
  <si>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</si>
  <si>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</si>
  <si>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</si>
  <si>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</si>
  <si>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</si>
  <si>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</si>
  <si>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</si>
  <si>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</si>
  <si>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</si>
  <si>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</si>
  <si>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</si>
  <si>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</si>
  <si>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</si>
  <si>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</si>
  <si>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</si>
  <si>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</si>
  <si>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</si>
  <si>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</si>
  <si>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</si>
  <si>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</si>
  <si>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</si>
  <si>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</si>
  <si>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</si>
  <si>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</si>
  <si>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</si>
  <si>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</si>
  <si>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</si>
  <si>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</si>
  <si>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</si>
  <si>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</si>
  <si>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</si>
  <si>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</si>
  <si>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</si>
  <si>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</si>
  <si>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</si>
  <si>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</si>
  <si>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</si>
  <si>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</si>
  <si>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</si>
  <si>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</si>
  <si>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</si>
  <si>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</si>
  <si>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</si>
  <si>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</si>
  <si>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</si>
  <si>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</si>
  <si>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</si>
  <si>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</si>
  <si>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</si>
  <si>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</si>
  <si>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</si>
  <si>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</si>
  <si>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</si>
  <si>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</si>
  <si>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</si>
  <si>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</si>
  <si>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</si>
  <si>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</si>
  <si>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</si>
  <si>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</si>
  <si>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</si>
  <si>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</si>
  <si>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</si>
  <si>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</si>
  <si>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</si>
  <si>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</si>
  <si>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</si>
  <si>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</si>
  <si>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</si>
  <si>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</si>
  <si>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</si>
  <si>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</si>
  <si>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</si>
  <si>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</si>
  <si>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</si>
  <si>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</si>
  <si>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</si>
  <si>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</si>
  <si>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</si>
  <si>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</si>
  <si>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</si>
  <si>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</si>
  <si>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</si>
  <si>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</si>
  <si>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</si>
  <si>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</si>
  <si>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</si>
  <si>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</si>
  <si>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</si>
  <si>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</si>
  <si>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</si>
  <si>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</si>
  <si>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</si>
  <si>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</si>
  <si>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</si>
  <si>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</si>
  <si>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</si>
  <si>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</si>
  <si>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</si>
  <si>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</si>
  <si>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</si>
  <si>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</si>
  <si>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</si>
  <si>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</si>
  <si>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</si>
  <si>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</si>
  <si>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</si>
  <si>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</si>
  <si>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</si>
  <si>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</si>
  <si>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</si>
  <si>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</si>
  <si>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</si>
  <si>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</si>
  <si>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</si>
  <si>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</si>
  <si>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</si>
  <si>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</si>
  <si>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</si>
  <si>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</si>
  <si>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</si>
  <si>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</si>
  <si>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</si>
  <si>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</si>
  <si>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</si>
  <si>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</si>
  <si>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</si>
  <si>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</si>
  <si>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</si>
  <si>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</si>
  <si>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</si>
  <si>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</si>
  <si>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</si>
  <si>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</si>
  <si>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</si>
  <si>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</si>
  <si>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</si>
  <si>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</si>
  <si>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</si>
  <si>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</si>
  <si>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</si>
  <si>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</si>
  <si>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</si>
  <si>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</si>
  <si>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</si>
  <si>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</si>
  <si>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</si>
  <si>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</si>
  <si>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</si>
  <si>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</si>
  <si>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</si>
  <si>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</si>
  <si>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</si>
  <si>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</si>
  <si>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</si>
  <si>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</si>
  <si>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</si>
  <si>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</si>
  <si>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</si>
  <si>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</si>
  <si>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</si>
  <si>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</si>
  <si>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</si>
  <si>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</si>
  <si>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</si>
  <si>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</si>
  <si>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</si>
  <si>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</si>
  <si>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</si>
  <si>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</si>
  <si>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</si>
  <si>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</si>
  <si>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</si>
  <si>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</si>
  <si>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</si>
  <si>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</si>
  <si>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</si>
  <si>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</si>
  <si>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</si>
  <si>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</si>
  <si>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</si>
  <si>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</si>
  <si>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</si>
  <si>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</si>
  <si>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</si>
  <si>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</si>
  <si>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</si>
  <si>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</si>
  <si>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</si>
  <si>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</si>
  <si>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</si>
  <si>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</si>
  <si>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</si>
  <si>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</si>
  <si>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</si>
  <si>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</si>
  <si>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</si>
  <si>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</si>
  <si>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</si>
  <si>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</si>
  <si>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</si>
  <si>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</si>
  <si>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</si>
  <si>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</si>
  <si>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</si>
  <si>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"VTB Bank (Georgia)"</t>
  </si>
  <si>
    <t>OLEG SMIRNOV</t>
  </si>
  <si>
    <t>Archil Kontselidze</t>
  </si>
  <si>
    <t>www.vtb.ge</t>
  </si>
  <si>
    <t>ILNAR SHAIMARDANOV</t>
  </si>
  <si>
    <t>SERGEY STEPANOV</t>
  </si>
  <si>
    <t>MAXIM KONDRATENKO</t>
  </si>
  <si>
    <t>MERAB KAKULIA</t>
  </si>
  <si>
    <t>GOCHA MATSABERIDZE</t>
  </si>
  <si>
    <t>Mamuka Menteshashvili</t>
  </si>
  <si>
    <t>Niko Chkhetiani</t>
  </si>
  <si>
    <t xml:space="preserve">Valerian Gabunia </t>
  </si>
  <si>
    <t>Vladimer Robakidze</t>
  </si>
  <si>
    <t>Irakli Dolidze</t>
  </si>
  <si>
    <t>JSC VTB Bank</t>
  </si>
  <si>
    <t xml:space="preserve">LTD "Lakarpa Enterprises Limited"       </t>
  </si>
  <si>
    <t>Russian Federation</t>
  </si>
  <si>
    <t>Less: Investment Securities Loss Reserves</t>
  </si>
  <si>
    <t>5.2.1</t>
  </si>
  <si>
    <t>General reserves of Investment Securities</t>
  </si>
  <si>
    <t>Table  9 (Capital), C46</t>
  </si>
  <si>
    <t>Net Investment Securities</t>
  </si>
  <si>
    <t>6.2.1</t>
  </si>
  <si>
    <t>Table  9 (Capital), C15</t>
  </si>
  <si>
    <t>Deferred Tax liabilities relating  to temporary differences  from Intangible assets</t>
  </si>
  <si>
    <t>Including reserve amount of off-balance items (the portion that was included in regulatory capital within limits)</t>
  </si>
  <si>
    <t>Table  9 (Capital), C44</t>
  </si>
  <si>
    <t>Table  9 (Capital), C33</t>
  </si>
  <si>
    <t>Table  9 (Capital), C7</t>
  </si>
  <si>
    <t>Table  9 (Capital), C11</t>
  </si>
  <si>
    <t>Table  9 (Capital), C9</t>
  </si>
  <si>
    <t>Table  9 (Capital), C13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</si>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</sst>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1" formatCode="_(* #,##0_);_(* \(#,##0\);_(* &quot;-&quot;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0.0%"/>
    <numFmt numFmtId="169" formatCode="_-* #,##0.00_-;\-* #,##0.00_-;_-* &quot;-&quot;??_-;_-@_-"/>
    <numFmt numFmtId="170" formatCode="_(#,##0_);_(\(#,##0\);_(\ \-\ _);_(@_)"/>
    <numFmt numFmtId="171" formatCode="[$-409]dd\-mmm\-yy;@"/>
    <numFmt numFmtId="172" formatCode="[$-409]mmm\-yy;@"/>
    <numFmt numFmtId="173" formatCode="_ * #,##0.00_)&quot;F&quot;_ ;_ * \(#,##0.00\)&quot;F&quot;_ ;_ * &quot;-&quot;??_)&quot;F&quot;_ ;_ @_ "/>
    <numFmt numFmtId="174" formatCode="_(* #,##0.0_);_(* \(#,##0.00\);_(* &quot;-&quot;??_);_(@_)"/>
    <numFmt numFmtId="175" formatCode="General_)"/>
    <numFmt numFmtId="176" formatCode="0.000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_-* #,##0.00_$_-;\-* #,##0.00_$_-;_-* &quot;-&quot;??_$_-;_-@_-"/>
    <numFmt numFmtId="181" formatCode="_-* #,##0.00\ _L_a_r_i_-;\-* #,##0.00\ _L_a_r_i_-;_-* &quot;-&quot;??\ _L_a_r_i_-;_-@_-"/>
    <numFmt numFmtId="182" formatCode="[$-409]d\-mmm\-yy;@"/>
    <numFmt numFmtId="183" formatCode="_-* #,##0.00\ _D_M_-;\-* #,##0.00\ _D_M_-;_-* &quot;-&quot;??\ _D_M_-;_-@_-"/>
    <numFmt numFmtId="184" formatCode="&quot;balance  &quot;[$-409]d\-mmm\-yy;@"/>
    <numFmt numFmtId="185" formatCode="mmmm\-yy"/>
    <numFmt numFmtId="186" formatCode="_-* #,##0_ð_._-;\-* #,##0_ð_._-;_-* &quot;-&quot;_ð_._-;_-@_-"/>
    <numFmt numFmtId="187" formatCode="_-* #,##0.00_ð_._-;\-* #,##0.00_ð_._-;_-* &quot;-&quot;??_ð_._-;_-@_-"/>
    <numFmt numFmtId="188" formatCode="&quot;See Note &quot;\ #"/>
    <numFmt numFmtId="189" formatCode="\60\4\7\:"/>
    <numFmt numFmtId="190" formatCode="&quot;p.&quot;#,##0.00;[Red]\-&quot;p.&quot;#,##0.00"/>
    <numFmt numFmtId="191" formatCode="0.00000"/>
    <numFmt numFmtId="192" formatCode="&quot;fl&quot;#,##0.00_);[Red]\(&quot;fl&quot;#,##0.00\)"/>
    <numFmt numFmtId="193" formatCode="_(&quot;fl&quot;* #,##0_);_(&quot;fl&quot;* \(#,##0\);_(&quot;fl&quot;* &quot;-&quot;_);_(@_)"/>
    <numFmt numFmtId="194" formatCode="&quot;Fr.&quot;\ #,##0;[Red]&quot;Fr.&quot;\ \-#,##0"/>
    <numFmt numFmtId="195" formatCode="_(&quot;¤&quot;* #,##0.00_);_(&quot;¤&quot;* \(#,##0.00\);_(&quot;¤&quot;* &quot;-&quot;??_);_(@_)"/>
    <numFmt numFmtId="196" formatCode="#,##0_ ;[Red]\-#,##0\ "/>
    <numFmt numFmtId="197" formatCode="0.0000%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Sylfaen"/>
      <family val="1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/>
      <right style="thin">
        <color theme="6" tint="-0.499984740745262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1" fontId="9" fillId="37" borderId="0"/>
    <xf numFmtId="172" fontId="9" fillId="37" borderId="0"/>
    <xf numFmtId="171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171" fontId="11" fillId="38" borderId="0" applyNumberFormat="0" applyBorder="0" applyAlignment="0" applyProtection="0"/>
    <xf numFmtId="172" fontId="11" fillId="38" borderId="0" applyNumberFormat="0" applyBorder="0" applyAlignment="0" applyProtection="0"/>
    <xf numFmtId="171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171" fontId="11" fillId="39" borderId="0" applyNumberFormat="0" applyBorder="0" applyAlignment="0" applyProtection="0"/>
    <xf numFmtId="172" fontId="11" fillId="39" borderId="0" applyNumberFormat="0" applyBorder="0" applyAlignment="0" applyProtection="0"/>
    <xf numFmtId="171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171" fontId="11" fillId="40" borderId="0" applyNumberFormat="0" applyBorder="0" applyAlignment="0" applyProtection="0"/>
    <xf numFmtId="172" fontId="11" fillId="40" borderId="0" applyNumberFormat="0" applyBorder="0" applyAlignment="0" applyProtection="0"/>
    <xf numFmtId="171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171" fontId="11" fillId="42" borderId="0" applyNumberFormat="0" applyBorder="0" applyAlignment="0" applyProtection="0"/>
    <xf numFmtId="172" fontId="11" fillId="42" borderId="0" applyNumberFormat="0" applyBorder="0" applyAlignment="0" applyProtection="0"/>
    <xf numFmtId="171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171" fontId="11" fillId="43" borderId="0" applyNumberFormat="0" applyBorder="0" applyAlignment="0" applyProtection="0"/>
    <xf numFmtId="172" fontId="11" fillId="43" borderId="0" applyNumberFormat="0" applyBorder="0" applyAlignment="0" applyProtection="0"/>
    <xf numFmtId="171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171" fontId="11" fillId="45" borderId="0" applyNumberFormat="0" applyBorder="0" applyAlignment="0" applyProtection="0"/>
    <xf numFmtId="172" fontId="11" fillId="45" borderId="0" applyNumberFormat="0" applyBorder="0" applyAlignment="0" applyProtection="0"/>
    <xf numFmtId="171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171" fontId="11" fillId="46" borderId="0" applyNumberFormat="0" applyBorder="0" applyAlignment="0" applyProtection="0"/>
    <xf numFmtId="172" fontId="11" fillId="46" borderId="0" applyNumberFormat="0" applyBorder="0" applyAlignment="0" applyProtection="0"/>
    <xf numFmtId="171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171" fontId="11" fillId="41" borderId="0" applyNumberFormat="0" applyBorder="0" applyAlignment="0" applyProtection="0"/>
    <xf numFmtId="172" fontId="11" fillId="41" borderId="0" applyNumberFormat="0" applyBorder="0" applyAlignment="0" applyProtection="0"/>
    <xf numFmtId="171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171" fontId="11" fillId="44" borderId="0" applyNumberFormat="0" applyBorder="0" applyAlignment="0" applyProtection="0"/>
    <xf numFmtId="172" fontId="11" fillId="44" borderId="0" applyNumberFormat="0" applyBorder="0" applyAlignment="0" applyProtection="0"/>
    <xf numFmtId="171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171" fontId="11" fillId="47" borderId="0" applyNumberFormat="0" applyBorder="0" applyAlignment="0" applyProtection="0"/>
    <xf numFmtId="172" fontId="11" fillId="47" borderId="0" applyNumberFormat="0" applyBorder="0" applyAlignment="0" applyProtection="0"/>
    <xf numFmtId="171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171" fontId="14" fillId="48" borderId="0" applyNumberFormat="0" applyBorder="0" applyAlignment="0" applyProtection="0"/>
    <xf numFmtId="172" fontId="14" fillId="48" borderId="0" applyNumberFormat="0" applyBorder="0" applyAlignment="0" applyProtection="0"/>
    <xf numFmtId="171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171" fontId="14" fillId="45" borderId="0" applyNumberFormat="0" applyBorder="0" applyAlignment="0" applyProtection="0"/>
    <xf numFmtId="172" fontId="14" fillId="45" borderId="0" applyNumberFormat="0" applyBorder="0" applyAlignment="0" applyProtection="0"/>
    <xf numFmtId="171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171" fontId="14" fillId="46" borderId="0" applyNumberFormat="0" applyBorder="0" applyAlignment="0" applyProtection="0"/>
    <xf numFmtId="172" fontId="14" fillId="46" borderId="0" applyNumberFormat="0" applyBorder="0" applyAlignment="0" applyProtection="0"/>
    <xf numFmtId="171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171" fontId="14" fillId="51" borderId="0" applyNumberFormat="0" applyBorder="0" applyAlignment="0" applyProtection="0"/>
    <xf numFmtId="172" fontId="14" fillId="51" borderId="0" applyNumberFormat="0" applyBorder="0" applyAlignment="0" applyProtection="0"/>
    <xf numFmtId="171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171" fontId="14" fillId="54" borderId="0" applyNumberFormat="0" applyBorder="0" applyAlignment="0" applyProtection="0"/>
    <xf numFmtId="172" fontId="14" fillId="54" borderId="0" applyNumberFormat="0" applyBorder="0" applyAlignment="0" applyProtection="0"/>
    <xf numFmtId="171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171" fontId="14" fillId="58" borderId="0" applyNumberFormat="0" applyBorder="0" applyAlignment="0" applyProtection="0"/>
    <xf numFmtId="172" fontId="14" fillId="58" borderId="0" applyNumberFormat="0" applyBorder="0" applyAlignment="0" applyProtection="0"/>
    <xf numFmtId="171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171" fontId="14" fillId="60" borderId="0" applyNumberFormat="0" applyBorder="0" applyAlignment="0" applyProtection="0"/>
    <xf numFmtId="172" fontId="14" fillId="60" borderId="0" applyNumberFormat="0" applyBorder="0" applyAlignment="0" applyProtection="0"/>
    <xf numFmtId="171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171" fontId="14" fillId="49" borderId="0" applyNumberFormat="0" applyBorder="0" applyAlignment="0" applyProtection="0"/>
    <xf numFmtId="172" fontId="14" fillId="49" borderId="0" applyNumberFormat="0" applyBorder="0" applyAlignment="0" applyProtection="0"/>
    <xf numFmtId="171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171" fontId="14" fillId="50" borderId="0" applyNumberFormat="0" applyBorder="0" applyAlignment="0" applyProtection="0"/>
    <xf numFmtId="172" fontId="14" fillId="50" borderId="0" applyNumberFormat="0" applyBorder="0" applyAlignment="0" applyProtection="0"/>
    <xf numFmtId="171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171" fontId="14" fillId="63" borderId="0" applyNumberFormat="0" applyBorder="0" applyAlignment="0" applyProtection="0"/>
    <xf numFmtId="172" fontId="14" fillId="63" borderId="0" applyNumberFormat="0" applyBorder="0" applyAlignment="0" applyProtection="0"/>
    <xf numFmtId="171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171" fontId="17" fillId="39" borderId="0" applyNumberFormat="0" applyBorder="0" applyAlignment="0" applyProtection="0"/>
    <xf numFmtId="172" fontId="17" fillId="39" borderId="0" applyNumberFormat="0" applyBorder="0" applyAlignment="0" applyProtection="0"/>
    <xf numFmtId="171" fontId="17" fillId="39" borderId="0" applyNumberFormat="0" applyBorder="0" applyAlignment="0" applyProtection="0"/>
    <xf numFmtId="0" fontId="15" fillId="39" borderId="0" applyNumberFormat="0" applyBorder="0" applyAlignment="0" applyProtection="0"/>
    <xf numFmtId="173" fontId="18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3" fontId="19" fillId="0" borderId="0" applyFill="0" applyBorder="0" applyAlignment="0"/>
    <xf numFmtId="175" fontId="20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1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1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2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71" fontId="23" fillId="64" borderId="42" applyNumberFormat="0" applyAlignment="0" applyProtection="0"/>
    <xf numFmtId="172" fontId="23" fillId="64" borderId="42" applyNumberFormat="0" applyAlignment="0" applyProtection="0"/>
    <xf numFmtId="171" fontId="23" fillId="64" borderId="42" applyNumberFormat="0" applyAlignment="0" applyProtection="0"/>
    <xf numFmtId="171" fontId="23" fillId="64" borderId="42" applyNumberFormat="0" applyAlignment="0" applyProtection="0"/>
    <xf numFmtId="172" fontId="23" fillId="64" borderId="42" applyNumberFormat="0" applyAlignment="0" applyProtection="0"/>
    <xf numFmtId="171" fontId="23" fillId="64" borderId="42" applyNumberFormat="0" applyAlignment="0" applyProtection="0"/>
    <xf numFmtId="171" fontId="23" fillId="64" borderId="42" applyNumberFormat="0" applyAlignment="0" applyProtection="0"/>
    <xf numFmtId="172" fontId="23" fillId="64" borderId="42" applyNumberFormat="0" applyAlignment="0" applyProtection="0"/>
    <xf numFmtId="171" fontId="23" fillId="64" borderId="42" applyNumberFormat="0" applyAlignment="0" applyProtection="0"/>
    <xf numFmtId="171" fontId="23" fillId="64" borderId="42" applyNumberFormat="0" applyAlignment="0" applyProtection="0"/>
    <xf numFmtId="172" fontId="23" fillId="64" borderId="42" applyNumberFormat="0" applyAlignment="0" applyProtection="0"/>
    <xf numFmtId="171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8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0" fontId="24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0" fontId="25" fillId="10" borderId="38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172" fontId="26" fillId="65" borderId="43" applyNumberFormat="0" applyAlignment="0" applyProtection="0"/>
    <xf numFmtId="171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5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2" fillId="0" borderId="0"/>
    <xf numFmtId="0" fontId="2" fillId="0" borderId="0"/>
    <xf numFmtId="171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171" fontId="36" fillId="40" borderId="0" applyNumberFormat="0" applyBorder="0" applyAlignment="0" applyProtection="0"/>
    <xf numFmtId="172" fontId="36" fillId="40" borderId="0" applyNumberFormat="0" applyBorder="0" applyAlignment="0" applyProtection="0"/>
    <xf numFmtId="171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71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1" fontId="37" fillId="0" borderId="9">
      <alignment horizontal="left" vertical="center"/>
    </xf>
    <xf numFmtId="0" fontId="38" fillId="0" borderId="45" applyNumberFormat="0" applyFill="0" applyAlignment="0" applyProtection="0"/>
    <xf numFmtId="172" fontId="38" fillId="0" borderId="45" applyNumberFormat="0" applyFill="0" applyAlignment="0" applyProtection="0"/>
    <xf numFmtId="0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2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2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2" fontId="38" fillId="0" borderId="45" applyNumberFormat="0" applyFill="0" applyAlignment="0" applyProtection="0"/>
    <xf numFmtId="171" fontId="38" fillId="0" borderId="45" applyNumberFormat="0" applyFill="0" applyAlignment="0" applyProtection="0"/>
    <xf numFmtId="171" fontId="38" fillId="0" borderId="45" applyNumberFormat="0" applyFill="0" applyAlignment="0" applyProtection="0"/>
    <xf numFmtId="172" fontId="38" fillId="0" borderId="45" applyNumberFormat="0" applyFill="0" applyAlignment="0" applyProtection="0"/>
    <xf numFmtId="171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72" fontId="39" fillId="0" borderId="46" applyNumberFormat="0" applyFill="0" applyAlignment="0" applyProtection="0"/>
    <xf numFmtId="0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2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2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2" fontId="39" fillId="0" borderId="46" applyNumberFormat="0" applyFill="0" applyAlignment="0" applyProtection="0"/>
    <xf numFmtId="171" fontId="39" fillId="0" borderId="46" applyNumberFormat="0" applyFill="0" applyAlignment="0" applyProtection="0"/>
    <xf numFmtId="171" fontId="39" fillId="0" borderId="46" applyNumberFormat="0" applyFill="0" applyAlignment="0" applyProtection="0"/>
    <xf numFmtId="172" fontId="39" fillId="0" borderId="46" applyNumberFormat="0" applyFill="0" applyAlignment="0" applyProtection="0"/>
    <xf numFmtId="171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72" fontId="40" fillId="0" borderId="47" applyNumberFormat="0" applyFill="0" applyAlignment="0" applyProtection="0"/>
    <xf numFmtId="0" fontId="40" fillId="0" borderId="47" applyNumberFormat="0" applyFill="0" applyAlignment="0" applyProtection="0"/>
    <xf numFmtId="171" fontId="40" fillId="0" borderId="47" applyNumberFormat="0" applyFill="0" applyAlignment="0" applyProtection="0"/>
    <xf numFmtId="0" fontId="40" fillId="0" borderId="47" applyNumberFormat="0" applyFill="0" applyAlignment="0" applyProtection="0"/>
    <xf numFmtId="171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71" fontId="40" fillId="0" borderId="47" applyNumberFormat="0" applyFill="0" applyAlignment="0" applyProtection="0"/>
    <xf numFmtId="172" fontId="40" fillId="0" borderId="47" applyNumberFormat="0" applyFill="0" applyAlignment="0" applyProtection="0"/>
    <xf numFmtId="171" fontId="40" fillId="0" borderId="47" applyNumberFormat="0" applyFill="0" applyAlignment="0" applyProtection="0"/>
    <xf numFmtId="171" fontId="40" fillId="0" borderId="47" applyNumberFormat="0" applyFill="0" applyAlignment="0" applyProtection="0"/>
    <xf numFmtId="172" fontId="40" fillId="0" borderId="47" applyNumberFormat="0" applyFill="0" applyAlignment="0" applyProtection="0"/>
    <xf numFmtId="171" fontId="40" fillId="0" borderId="47" applyNumberFormat="0" applyFill="0" applyAlignment="0" applyProtection="0"/>
    <xf numFmtId="171" fontId="40" fillId="0" borderId="47" applyNumberFormat="0" applyFill="0" applyAlignment="0" applyProtection="0"/>
    <xf numFmtId="172" fontId="40" fillId="0" borderId="47" applyNumberFormat="0" applyFill="0" applyAlignment="0" applyProtection="0"/>
    <xf numFmtId="171" fontId="40" fillId="0" borderId="47" applyNumberFormat="0" applyFill="0" applyAlignment="0" applyProtection="0"/>
    <xf numFmtId="171" fontId="40" fillId="0" borderId="47" applyNumberFormat="0" applyFill="0" applyAlignment="0" applyProtection="0"/>
    <xf numFmtId="172" fontId="40" fillId="0" borderId="47" applyNumberFormat="0" applyFill="0" applyAlignment="0" applyProtection="0"/>
    <xf numFmtId="171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1" fontId="42" fillId="0" borderId="0"/>
    <xf numFmtId="0" fontId="42" fillId="0" borderId="0"/>
    <xf numFmtId="171" fontId="42" fillId="0" borderId="0"/>
    <xf numFmtId="171" fontId="37" fillId="0" borderId="0"/>
    <xf numFmtId="0" fontId="37" fillId="0" borderId="0"/>
    <xf numFmtId="171" fontId="37" fillId="0" borderId="0"/>
    <xf numFmtId="171" fontId="43" fillId="0" borderId="0"/>
    <xf numFmtId="0" fontId="43" fillId="0" borderId="0"/>
    <xf numFmtId="171" fontId="43" fillId="0" borderId="0"/>
    <xf numFmtId="171" fontId="44" fillId="0" borderId="0"/>
    <xf numFmtId="0" fontId="44" fillId="0" borderId="0"/>
    <xf numFmtId="171" fontId="44" fillId="0" borderId="0"/>
    <xf numFmtId="171" fontId="45" fillId="0" borderId="0"/>
    <xf numFmtId="0" fontId="45" fillId="0" borderId="0"/>
    <xf numFmtId="171" fontId="45" fillId="0" borderId="0"/>
    <xf numFmtId="171" fontId="46" fillId="0" borderId="0"/>
    <xf numFmtId="0" fontId="46" fillId="0" borderId="0"/>
    <xf numFmtId="171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1" fontId="47" fillId="0" borderId="0" applyNumberFormat="0" applyFill="0" applyBorder="0" applyAlignment="0" applyProtection="0">
      <alignment vertical="top"/>
      <protection locked="0"/>
    </xf>
    <xf numFmtId="171" fontId="48" fillId="0" borderId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1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1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2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71" fontId="51" fillId="43" borderId="42" applyNumberFormat="0" applyAlignment="0" applyProtection="0"/>
    <xf numFmtId="172" fontId="51" fillId="43" borderId="42" applyNumberFormat="0" applyAlignment="0" applyProtection="0"/>
    <xf numFmtId="171" fontId="51" fillId="43" borderId="42" applyNumberFormat="0" applyAlignment="0" applyProtection="0"/>
    <xf numFmtId="171" fontId="51" fillId="43" borderId="42" applyNumberFormat="0" applyAlignment="0" applyProtection="0"/>
    <xf numFmtId="172" fontId="51" fillId="43" borderId="42" applyNumberFormat="0" applyAlignment="0" applyProtection="0"/>
    <xf numFmtId="171" fontId="51" fillId="43" borderId="42" applyNumberFormat="0" applyAlignment="0" applyProtection="0"/>
    <xf numFmtId="171" fontId="51" fillId="43" borderId="42" applyNumberFormat="0" applyAlignment="0" applyProtection="0"/>
    <xf numFmtId="172" fontId="51" fillId="43" borderId="42" applyNumberFormat="0" applyAlignment="0" applyProtection="0"/>
    <xf numFmtId="171" fontId="51" fillId="43" borderId="42" applyNumberFormat="0" applyAlignment="0" applyProtection="0"/>
    <xf numFmtId="171" fontId="51" fillId="43" borderId="42" applyNumberFormat="0" applyAlignment="0" applyProtection="0"/>
    <xf numFmtId="172" fontId="51" fillId="43" borderId="42" applyNumberFormat="0" applyAlignment="0" applyProtection="0"/>
    <xf numFmtId="171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171" fontId="54" fillId="0" borderId="48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171" fontId="54" fillId="0" borderId="48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171" fontId="54" fillId="0" borderId="48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171" fontId="54" fillId="0" borderId="48" applyNumberFormat="0" applyFill="0" applyAlignment="0" applyProtection="0"/>
    <xf numFmtId="171" fontId="54" fillId="0" borderId="48" applyNumberFormat="0" applyFill="0" applyAlignment="0" applyProtection="0"/>
    <xf numFmtId="172" fontId="54" fillId="0" borderId="48" applyNumberFormat="0" applyFill="0" applyAlignment="0" applyProtection="0"/>
    <xf numFmtId="171" fontId="54" fillId="0" borderId="48" applyNumberFormat="0" applyFill="0" applyAlignment="0" applyProtection="0"/>
    <xf numFmtId="0" fontId="52" fillId="0" borderId="48" applyNumberFormat="0" applyFill="0" applyAlignment="0" applyProtection="0"/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171" fontId="57" fillId="73" borderId="0" applyNumberFormat="0" applyBorder="0" applyAlignment="0" applyProtection="0"/>
    <xf numFmtId="172" fontId="57" fillId="73" borderId="0" applyNumberFormat="0" applyBorder="0" applyAlignment="0" applyProtection="0"/>
    <xf numFmtId="171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1" fontId="9" fillId="0" borderId="49"/>
    <xf numFmtId="172" fontId="9" fillId="0" borderId="49"/>
    <xf numFmtId="171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4" fontId="2" fillId="0" borderId="0"/>
    <xf numFmtId="182" fontId="1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0" fontId="60" fillId="0" borderId="0"/>
    <xf numFmtId="0" fontId="59" fillId="0" borderId="0"/>
    <xf numFmtId="182" fontId="11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18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0" fontId="2" fillId="0" borderId="0"/>
    <xf numFmtId="171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4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2" fillId="0" borderId="0"/>
    <xf numFmtId="182" fontId="2" fillId="0" borderId="0"/>
    <xf numFmtId="171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71" fontId="11" fillId="0" borderId="0"/>
    <xf numFmtId="0" fontId="11" fillId="0" borderId="0"/>
    <xf numFmtId="0" fontId="11" fillId="0" borderId="0"/>
    <xf numFmtId="0" fontId="2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0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0" fillId="0" borderId="0"/>
    <xf numFmtId="182" fontId="11" fillId="0" borderId="0"/>
    <xf numFmtId="182" fontId="1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82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8" fillId="0" borderId="0"/>
    <xf numFmtId="0" fontId="11" fillId="0" borderId="0"/>
    <xf numFmtId="0" fontId="2" fillId="0" borderId="0"/>
    <xf numFmtId="0" fontId="10" fillId="0" borderId="0"/>
    <xf numFmtId="171" fontId="8" fillId="0" borderId="0"/>
    <xf numFmtId="0" fontId="2" fillId="0" borderId="0"/>
    <xf numFmtId="0" fontId="1" fillId="0" borderId="0"/>
    <xf numFmtId="0" fontId="1" fillId="0" borderId="0"/>
    <xf numFmtId="182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2" fontId="2" fillId="0" borderId="0"/>
    <xf numFmtId="0" fontId="11" fillId="0" borderId="0"/>
    <xf numFmtId="0" fontId="11" fillId="0" borderId="0"/>
    <xf numFmtId="171" fontId="8" fillId="0" borderId="0"/>
    <xf numFmtId="0" fontId="48" fillId="0" borderId="0"/>
    <xf numFmtId="0" fontId="2" fillId="0" borderId="0"/>
    <xf numFmtId="171" fontId="8" fillId="0" borderId="0"/>
    <xf numFmtId="0" fontId="1" fillId="0" borderId="0"/>
    <xf numFmtId="182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1" fontId="8" fillId="0" borderId="0"/>
    <xf numFmtId="171" fontId="8" fillId="0" borderId="0"/>
    <xf numFmtId="0" fontId="1" fillId="0" borderId="0"/>
    <xf numFmtId="182" fontId="11" fillId="0" borderId="0"/>
    <xf numFmtId="182" fontId="11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1" fontId="8" fillId="0" borderId="0"/>
    <xf numFmtId="171" fontId="8" fillId="0" borderId="0"/>
    <xf numFmtId="0" fontId="1" fillId="0" borderId="0"/>
    <xf numFmtId="182" fontId="11" fillId="0" borderId="0"/>
    <xf numFmtId="182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" fillId="0" borderId="0"/>
    <xf numFmtId="182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2" fontId="1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82" fontId="2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2" fontId="9" fillId="0" borderId="0"/>
    <xf numFmtId="0" fontId="5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2" fontId="5" fillId="0" borderId="0"/>
    <xf numFmtId="0" fontId="9" fillId="0" borderId="0"/>
    <xf numFmtId="182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9" fillId="0" borderId="0"/>
    <xf numFmtId="182" fontId="5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1" fontId="9" fillId="0" borderId="0"/>
    <xf numFmtId="0" fontId="59" fillId="0" borderId="0"/>
    <xf numFmtId="17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1" fontId="5" fillId="0" borderId="0"/>
    <xf numFmtId="0" fontId="59" fillId="0" borderId="0"/>
    <xf numFmtId="171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2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2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182" fontId="9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1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27" fillId="0" borderId="0"/>
    <xf numFmtId="0" fontId="2" fillId="0" borderId="0"/>
    <xf numFmtId="0" fontId="59" fillId="0" borderId="0"/>
    <xf numFmtId="171" fontId="27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59" fillId="0" borderId="0"/>
    <xf numFmtId="0" fontId="2" fillId="0" borderId="0"/>
    <xf numFmtId="0" fontId="5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2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1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3" fillId="0" borderId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71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71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72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2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2" fontId="2" fillId="0" borderId="0"/>
    <xf numFmtId="171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2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171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72" fontId="2" fillId="0" borderId="0"/>
    <xf numFmtId="171" fontId="2" fillId="0" borderId="0"/>
    <xf numFmtId="171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64" fillId="0" borderId="0">
      <alignment horizontal="left"/>
    </xf>
    <xf numFmtId="0" fontId="2" fillId="0" borderId="0"/>
    <xf numFmtId="0" fontId="2" fillId="0" borderId="0"/>
    <xf numFmtId="171" fontId="2" fillId="0" borderId="0"/>
    <xf numFmtId="3" fontId="2" fillId="75" borderId="3" applyFont="0">
      <alignment horizontal="right" vertical="center"/>
      <protection locked="0"/>
    </xf>
    <xf numFmtId="171" fontId="65" fillId="0" borderId="0"/>
    <xf numFmtId="0" fontId="65" fillId="0" borderId="0"/>
    <xf numFmtId="171" fontId="65" fillId="0" borderId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1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1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2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71" fontId="68" fillId="64" borderId="51" applyNumberFormat="0" applyAlignment="0" applyProtection="0"/>
    <xf numFmtId="172" fontId="68" fillId="64" borderId="51" applyNumberFormat="0" applyAlignment="0" applyProtection="0"/>
    <xf numFmtId="171" fontId="68" fillId="64" borderId="51" applyNumberFormat="0" applyAlignment="0" applyProtection="0"/>
    <xf numFmtId="171" fontId="68" fillId="64" borderId="51" applyNumberFormat="0" applyAlignment="0" applyProtection="0"/>
    <xf numFmtId="172" fontId="68" fillId="64" borderId="51" applyNumberFormat="0" applyAlignment="0" applyProtection="0"/>
    <xf numFmtId="171" fontId="68" fillId="64" borderId="51" applyNumberFormat="0" applyAlignment="0" applyProtection="0"/>
    <xf numFmtId="171" fontId="68" fillId="64" borderId="51" applyNumberFormat="0" applyAlignment="0" applyProtection="0"/>
    <xf numFmtId="172" fontId="68" fillId="64" borderId="51" applyNumberFormat="0" applyAlignment="0" applyProtection="0"/>
    <xf numFmtId="171" fontId="68" fillId="64" borderId="51" applyNumberFormat="0" applyAlignment="0" applyProtection="0"/>
    <xf numFmtId="171" fontId="68" fillId="64" borderId="51" applyNumberFormat="0" applyAlignment="0" applyProtection="0"/>
    <xf numFmtId="172" fontId="68" fillId="64" borderId="51" applyNumberFormat="0" applyAlignment="0" applyProtection="0"/>
    <xf numFmtId="171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0" fillId="0" borderId="0" applyFill="0" applyBorder="0" applyAlignment="0"/>
    <xf numFmtId="175" fontId="20" fillId="0" borderId="0" applyFill="0" applyBorder="0" applyAlignment="0"/>
    <xf numFmtId="174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71" fontId="2" fillId="0" borderId="0"/>
    <xf numFmtId="0" fontId="2" fillId="0" borderId="0"/>
    <xf numFmtId="171" fontId="2" fillId="0" borderId="0"/>
    <xf numFmtId="190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1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1" fontId="8" fillId="0" borderId="0"/>
    <xf numFmtId="171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2" fontId="20" fillId="0" borderId="0" applyFill="0" applyBorder="0" applyAlignment="0"/>
    <xf numFmtId="193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1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1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2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71" fontId="77" fillId="0" borderId="52" applyNumberFormat="0" applyFill="0" applyAlignment="0" applyProtection="0"/>
    <xf numFmtId="172" fontId="77" fillId="0" borderId="52" applyNumberFormat="0" applyFill="0" applyAlignment="0" applyProtection="0"/>
    <xf numFmtId="171" fontId="77" fillId="0" borderId="52" applyNumberFormat="0" applyFill="0" applyAlignment="0" applyProtection="0"/>
    <xf numFmtId="171" fontId="77" fillId="0" borderId="52" applyNumberFormat="0" applyFill="0" applyAlignment="0" applyProtection="0"/>
    <xf numFmtId="172" fontId="77" fillId="0" borderId="52" applyNumberFormat="0" applyFill="0" applyAlignment="0" applyProtection="0"/>
    <xf numFmtId="171" fontId="77" fillId="0" borderId="52" applyNumberFormat="0" applyFill="0" applyAlignment="0" applyProtection="0"/>
    <xf numFmtId="171" fontId="77" fillId="0" borderId="52" applyNumberFormat="0" applyFill="0" applyAlignment="0" applyProtection="0"/>
    <xf numFmtId="172" fontId="77" fillId="0" borderId="52" applyNumberFormat="0" applyFill="0" applyAlignment="0" applyProtection="0"/>
    <xf numFmtId="171" fontId="77" fillId="0" borderId="52" applyNumberFormat="0" applyFill="0" applyAlignment="0" applyProtection="0"/>
    <xf numFmtId="171" fontId="77" fillId="0" borderId="52" applyNumberFormat="0" applyFill="0" applyAlignment="0" applyProtection="0"/>
    <xf numFmtId="172" fontId="77" fillId="0" borderId="52" applyNumberFormat="0" applyFill="0" applyAlignment="0" applyProtection="0"/>
    <xf numFmtId="171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8" fontId="64" fillId="0" borderId="0">
      <alignment horizontal="left"/>
    </xf>
    <xf numFmtId="0" fontId="2" fillId="0" borderId="0"/>
    <xf numFmtId="0" fontId="2" fillId="0" borderId="0"/>
    <xf numFmtId="171" fontId="2" fillId="0" borderId="0"/>
    <xf numFmtId="171" fontId="2" fillId="0" borderId="0">
      <alignment horizontal="center" textRotation="90"/>
    </xf>
    <xf numFmtId="0" fontId="2" fillId="0" borderId="0">
      <alignment horizontal="center" textRotation="90"/>
    </xf>
    <xf numFmtId="171" fontId="2" fillId="0" borderId="0">
      <alignment horizontal="center" textRotation="90"/>
    </xf>
    <xf numFmtId="194" fontId="9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1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9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3" xfId="0" applyFont="1" applyFill="1" applyBorder="1" applyAlignment="1" applyProtection="1">
      <alignment horizontal="left" indent="1"/>
    </xf>
    <xf numFmtId="0" fontId="45" fillId="0" borderId="73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3" xfId="0" applyFont="1" applyBorder="1"/>
    <xf numFmtId="0" fontId="2" fillId="0" borderId="26" xfId="0" applyFont="1" applyBorder="1" applyAlignment="1">
      <alignment wrapText="1"/>
    </xf>
    <xf numFmtId="0" fontId="84" fillId="0" borderId="41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70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7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196" fontId="2" fillId="36" borderId="25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wrapText="1"/>
    </xf>
    <xf numFmtId="196" fontId="84" fillId="0" borderId="33" xfId="0" applyNumberFormat="1" applyFont="1" applyBorder="1" applyAlignment="1">
      <alignment vertical="center"/>
    </xf>
    <xf numFmtId="170" fontId="84" fillId="0" borderId="66" xfId="0" applyNumberFormat="1" applyFont="1" applyBorder="1" applyAlignment="1">
      <alignment horizontal="center"/>
    </xf>
    <xf numFmtId="170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6" fontId="84" fillId="0" borderId="13" xfId="0" applyNumberFormat="1" applyFont="1" applyBorder="1" applyAlignment="1">
      <alignment vertical="center"/>
    </xf>
    <xf numFmtId="170" fontId="84" fillId="0" borderId="64" xfId="0" applyNumberFormat="1" applyFont="1" applyBorder="1" applyAlignment="1">
      <alignment horizontal="center"/>
    </xf>
    <xf numFmtId="196" fontId="87" fillId="0" borderId="13" xfId="0" applyNumberFormat="1" applyFont="1" applyBorder="1" applyAlignment="1">
      <alignment vertical="center"/>
    </xf>
    <xf numFmtId="170" fontId="87" fillId="0" borderId="64" xfId="0" applyNumberFormat="1" applyFont="1" applyBorder="1" applyAlignment="1">
      <alignment horizontal="center"/>
    </xf>
    <xf numFmtId="170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70" fontId="46" fillId="76" borderId="64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6" fontId="84" fillId="0" borderId="14" xfId="0" applyNumberFormat="1" applyFont="1" applyBorder="1" applyAlignment="1">
      <alignment vertical="center"/>
    </xf>
    <xf numFmtId="170" fontId="84" fillId="0" borderId="67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6" fontId="86" fillId="36" borderId="16" xfId="0" applyNumberFormat="1" applyFont="1" applyFill="1" applyBorder="1" applyAlignment="1">
      <alignment vertical="center"/>
    </xf>
    <xf numFmtId="170" fontId="86" fillId="36" borderId="59" xfId="0" applyNumberFormat="1" applyFont="1" applyFill="1" applyBorder="1" applyAlignment="1">
      <alignment horizontal="center"/>
    </xf>
    <xf numFmtId="170" fontId="89" fillId="0" borderId="0" xfId="0" applyNumberFormat="1" applyFont="1" applyFill="1" applyBorder="1" applyAlignment="1">
      <alignment horizontal="center"/>
    </xf>
    <xf numFmtId="196" fontId="84" fillId="0" borderId="17" xfId="0" applyNumberFormat="1" applyFont="1" applyBorder="1" applyAlignment="1">
      <alignment vertical="center"/>
    </xf>
    <xf numFmtId="170" fontId="84" fillId="0" borderId="63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6" fontId="87" fillId="0" borderId="14" xfId="0" applyNumberFormat="1" applyFont="1" applyBorder="1" applyAlignment="1">
      <alignment vertical="center"/>
    </xf>
    <xf numFmtId="0" fontId="84" fillId="0" borderId="23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196" fontId="86" fillId="36" borderId="61" xfId="0" applyNumberFormat="1" applyFont="1" applyFill="1" applyBorder="1" applyAlignment="1">
      <alignment vertical="center"/>
    </xf>
    <xf numFmtId="170" fontId="86" fillId="36" borderId="62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196" fontId="84" fillId="36" borderId="24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7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6" fontId="84" fillId="0" borderId="21" xfId="0" applyNumberFormat="1" applyFont="1" applyBorder="1" applyAlignment="1"/>
    <xf numFmtId="196" fontId="84" fillId="36" borderId="55" xfId="0" applyNumberFormat="1" applyFont="1" applyFill="1" applyBorder="1" applyAlignment="1"/>
    <xf numFmtId="0" fontId="45" fillId="3" borderId="25" xfId="16" applyFont="1" applyFill="1" applyBorder="1" applyAlignment="1" applyProtection="1">
      <protection locked="0"/>
    </xf>
    <xf numFmtId="196" fontId="84" fillId="36" borderId="23" xfId="0" applyNumberFormat="1" applyFont="1" applyFill="1" applyBorder="1"/>
    <xf numFmtId="196" fontId="84" fillId="36" borderId="25" xfId="0" applyNumberFormat="1" applyFont="1" applyFill="1" applyBorder="1"/>
    <xf numFmtId="196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8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0" fontId="92" fillId="3" borderId="3" xfId="11" applyFont="1" applyFill="1" applyBorder="1" applyAlignment="1">
      <alignment horizontal="left" vertical="center" wrapText="1"/>
    </xf>
    <xf numFmtId="0" fontId="92" fillId="0" borderId="3" xfId="11" applyFont="1" applyFill="1" applyBorder="1" applyAlignment="1">
      <alignment horizontal="left" vertical="center" wrapText="1"/>
    </xf>
    <xf numFmtId="0" fontId="90" fillId="0" borderId="3" xfId="11" applyFont="1" applyFill="1" applyBorder="1" applyAlignment="1">
      <alignment wrapText="1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196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6" fontId="86" fillId="36" borderId="24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6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6" fontId="84" fillId="36" borderId="22" xfId="0" applyNumberFormat="1" applyFont="1" applyFill="1" applyBorder="1" applyAlignment="1">
      <alignment horizontal="center" vertical="center" wrapText="1"/>
    </xf>
    <xf numFmtId="196" fontId="84" fillId="36" borderId="25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7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8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6" fontId="3" fillId="36" borderId="24" xfId="0" applyNumberFormat="1" applyFont="1" applyFill="1" applyBorder="1"/>
    <xf numFmtId="9" fontId="3" fillId="36" borderId="25" xfId="20962" applyFont="1" applyFill="1" applyBorder="1"/>
    <xf numFmtId="0" fontId="86" fillId="0" borderId="0" xfId="0" applyFont="1" applyFill="1" applyBorder="1" applyAlignment="1">
      <alignment horizontal="center" wrapText="1"/>
    </xf>
    <xf numFmtId="170" fontId="84" fillId="36" borderId="24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4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70" fontId="85" fillId="0" borderId="0" xfId="0" applyNumberFormat="1" applyFont="1" applyFill="1"/>
    <xf numFmtId="196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2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4" xfId="0" applyFont="1" applyFill="1" applyBorder="1" applyAlignment="1">
      <alignment horizontal="left"/>
    </xf>
    <xf numFmtId="0" fontId="99" fillId="3" borderId="85" xfId="0" applyFont="1" applyFill="1" applyBorder="1" applyAlignment="1">
      <alignment horizontal="left"/>
    </xf>
    <xf numFmtId="0" fontId="4" fillId="3" borderId="88" xfId="0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2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2" fontId="9" fillId="37" borderId="58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72" fontId="9" fillId="37" borderId="26" xfId="20" applyBorder="1"/>
    <xf numFmtId="172" fontId="9" fillId="37" borderId="94" xfId="20" applyBorder="1"/>
    <xf numFmtId="172" fontId="9" fillId="37" borderId="27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72" fontId="9" fillId="37" borderId="32" xfId="20" applyBorder="1"/>
    <xf numFmtId="0" fontId="4" fillId="0" borderId="0" xfId="0" applyFont="1" applyFill="1" applyAlignment="1">
      <alignment horizontal="center"/>
    </xf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196" fontId="84" fillId="0" borderId="87" xfId="0" applyNumberFormat="1" applyFont="1" applyFill="1" applyBorder="1" applyAlignment="1">
      <alignment horizontal="center" vertical="center"/>
    </xf>
    <xf numFmtId="0" fontId="84" fillId="0" borderId="86" xfId="0" applyFont="1" applyFill="1" applyBorder="1" applyAlignment="1">
      <alignment horizontal="left" indent="1"/>
    </xf>
    <xf numFmtId="0" fontId="87" fillId="0" borderId="86" xfId="0" applyFont="1" applyFill="1" applyBorder="1" applyAlignment="1">
      <alignment horizontal="left" indent="1"/>
    </xf>
    <xf numFmtId="196" fontId="86" fillId="36" borderId="25" xfId="0" applyNumberFormat="1" applyFont="1" applyFill="1" applyBorder="1" applyAlignment="1">
      <alignment horizontal="center" vertical="center"/>
    </xf>
    <xf numFmtId="172" fontId="9" fillId="37" borderId="98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3" xfId="5" applyNumberFormat="1" applyFont="1" applyFill="1" applyBorder="1" applyAlignment="1" applyProtection="1">
      <alignment horizontal="left" vertical="center"/>
      <protection locked="0"/>
    </xf>
    <xf numFmtId="0" fontId="102" fillId="0" borderId="24" xfId="9" applyFont="1" applyFill="1" applyBorder="1" applyAlignment="1" applyProtection="1">
      <alignment horizontal="left" vertical="center" wrapText="1"/>
      <protection locked="0"/>
    </xf>
    <xf numFmtId="0" fontId="84" fillId="0" borderId="86" xfId="0" applyFont="1" applyBorder="1" applyAlignment="1">
      <alignment vertical="center" wrapText="1"/>
    </xf>
    <xf numFmtId="14" fontId="2" fillId="3" borderId="86" xfId="8" quotePrefix="1" applyNumberFormat="1" applyFont="1" applyFill="1" applyBorder="1" applyAlignment="1" applyProtection="1">
      <alignment horizontal="left"/>
      <protection locked="0"/>
    </xf>
    <xf numFmtId="3" fontId="104" fillId="36" borderId="86" xfId="0" applyNumberFormat="1" applyFont="1" applyFill="1" applyBorder="1" applyAlignment="1">
      <alignment vertical="center" wrapText="1"/>
    </xf>
    <xf numFmtId="3" fontId="104" fillId="36" borderId="87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36" borderId="24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3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2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45" fillId="77" borderId="100" xfId="20964" applyFont="1" applyFill="1" applyBorder="1" applyAlignment="1">
      <alignment vertical="center"/>
    </xf>
    <xf numFmtId="0" fontId="106" fillId="70" borderId="99" xfId="20964" applyFont="1" applyFill="1" applyBorder="1" applyAlignment="1">
      <alignment horizontal="center" vertical="center"/>
    </xf>
    <xf numFmtId="0" fontId="106" fillId="70" borderId="100" xfId="20964" applyFont="1" applyFill="1" applyBorder="1" applyAlignment="1">
      <alignment horizontal="left" vertical="center" wrapText="1"/>
    </xf>
    <xf numFmtId="167" fontId="106" fillId="0" borderId="101" xfId="7" applyNumberFormat="1" applyFont="1" applyFill="1" applyBorder="1" applyAlignment="1" applyProtection="1">
      <alignment horizontal="right" vertical="center"/>
      <protection locked="0"/>
    </xf>
    <xf numFmtId="0" fontId="105" fillId="78" borderId="101" xfId="20964" applyFont="1" applyFill="1" applyBorder="1" applyAlignment="1">
      <alignment horizontal="center" vertical="center"/>
    </xf>
    <xf numFmtId="0" fontId="105" fillId="78" borderId="103" xfId="20964" applyFont="1" applyFill="1" applyBorder="1" applyAlignment="1">
      <alignment vertical="top" wrapText="1"/>
    </xf>
    <xf numFmtId="167" fontId="45" fillId="77" borderId="100" xfId="7" applyNumberFormat="1" applyFont="1" applyFill="1" applyBorder="1" applyAlignment="1">
      <alignment horizontal="right" vertical="center"/>
    </xf>
    <xf numFmtId="0" fontId="107" fillId="70" borderId="99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vertical="center" wrapText="1"/>
    </xf>
    <xf numFmtId="0" fontId="106" fillId="70" borderId="100" xfId="20964" applyFont="1" applyFill="1" applyBorder="1" applyAlignment="1">
      <alignment horizontal="left" vertical="center"/>
    </xf>
    <xf numFmtId="0" fontId="107" fillId="3" borderId="99" xfId="20964" applyFont="1" applyFill="1" applyBorder="1" applyAlignment="1">
      <alignment horizontal="center" vertical="center"/>
    </xf>
    <xf numFmtId="0" fontId="106" fillId="3" borderId="100" xfId="20964" applyFont="1" applyFill="1" applyBorder="1" applyAlignment="1">
      <alignment horizontal="left" vertical="center"/>
    </xf>
    <xf numFmtId="0" fontId="107" fillId="0" borderId="99" xfId="20964" applyFont="1" applyFill="1" applyBorder="1" applyAlignment="1">
      <alignment horizontal="center" vertical="center"/>
    </xf>
    <xf numFmtId="0" fontId="106" fillId="0" borderId="100" xfId="20964" applyFont="1" applyFill="1" applyBorder="1" applyAlignment="1">
      <alignment horizontal="left" vertical="center"/>
    </xf>
    <xf numFmtId="0" fontId="108" fillId="78" borderId="101" xfId="20964" applyFont="1" applyFill="1" applyBorder="1" applyAlignment="1">
      <alignment horizontal="center" vertical="center"/>
    </xf>
    <xf numFmtId="0" fontId="105" fillId="78" borderId="103" xfId="20964" applyFont="1" applyFill="1" applyBorder="1" applyAlignment="1">
      <alignment vertical="center"/>
    </xf>
    <xf numFmtId="167" fontId="106" fillId="78" borderId="101" xfId="7" applyNumberFormat="1" applyFont="1" applyFill="1" applyBorder="1" applyAlignment="1" applyProtection="1">
      <alignment horizontal="right" vertical="center"/>
      <protection locked="0"/>
    </xf>
    <xf numFmtId="0" fontId="105" fillId="77" borderId="102" xfId="20964" applyFont="1" applyFill="1" applyBorder="1" applyAlignment="1">
      <alignment vertical="center"/>
    </xf>
    <xf numFmtId="0" fontId="105" fillId="77" borderId="103" xfId="20964" applyFont="1" applyFill="1" applyBorder="1" applyAlignment="1">
      <alignment vertical="center"/>
    </xf>
    <xf numFmtId="167" fontId="105" fillId="77" borderId="100" xfId="7" applyNumberFormat="1" applyFont="1" applyFill="1" applyBorder="1" applyAlignment="1">
      <alignment horizontal="right" vertical="center"/>
    </xf>
    <xf numFmtId="0" fontId="110" fillId="3" borderId="99" xfId="20964" applyFont="1" applyFill="1" applyBorder="1" applyAlignment="1">
      <alignment horizontal="center" vertical="center"/>
    </xf>
    <xf numFmtId="0" fontId="111" fillId="78" borderId="101" xfId="20964" applyFont="1" applyFill="1" applyBorder="1" applyAlignment="1">
      <alignment horizontal="center" vertical="center"/>
    </xf>
    <xf numFmtId="0" fontId="45" fillId="78" borderId="103" xfId="20964" applyFont="1" applyFill="1" applyBorder="1" applyAlignment="1">
      <alignment vertical="center"/>
    </xf>
    <xf numFmtId="0" fontId="110" fillId="70" borderId="99" xfId="20964" applyFont="1" applyFill="1" applyBorder="1" applyAlignment="1">
      <alignment horizontal="center" vertical="center"/>
    </xf>
    <xf numFmtId="167" fontId="106" fillId="3" borderId="101" xfId="7" applyNumberFormat="1" applyFont="1" applyFill="1" applyBorder="1" applyAlignment="1" applyProtection="1">
      <alignment horizontal="right" vertical="center"/>
      <protection locked="0"/>
    </xf>
    <xf numFmtId="0" fontId="111" fillId="3" borderId="101" xfId="20964" applyFont="1" applyFill="1" applyBorder="1" applyAlignment="1">
      <alignment horizontal="center" vertical="center"/>
    </xf>
    <xf numFmtId="0" fontId="45" fillId="3" borderId="103" xfId="20964" applyFont="1" applyFill="1" applyBorder="1" applyAlignment="1">
      <alignment vertical="center"/>
    </xf>
    <xf numFmtId="0" fontId="107" fillId="70" borderId="101" xfId="20964" applyFont="1" applyFill="1" applyBorder="1" applyAlignment="1">
      <alignment horizontal="center" vertical="center"/>
    </xf>
    <xf numFmtId="0" fontId="19" fillId="70" borderId="101" xfId="20964" applyFont="1" applyFill="1" applyBorder="1" applyAlignment="1">
      <alignment horizontal="center" vertical="center"/>
    </xf>
    <xf numFmtId="0" fontId="100" fillId="0" borderId="101" xfId="0" applyFont="1" applyFill="1" applyBorder="1" applyAlignment="1">
      <alignment horizontal="left" vertical="center" wrapText="1"/>
    </xf>
    <xf numFmtId="10" fontId="96" fillId="0" borderId="101" xfId="20962" applyNumberFormat="1" applyFont="1" applyFill="1" applyBorder="1" applyAlignment="1">
      <alignment horizontal="left" vertical="center" wrapText="1"/>
    </xf>
    <xf numFmtId="10" fontId="3" fillId="0" borderId="101" xfId="20962" applyNumberFormat="1" applyFont="1" applyFill="1" applyBorder="1" applyAlignment="1">
      <alignment horizontal="left" vertical="center" wrapText="1"/>
    </xf>
    <xf numFmtId="10" fontId="4" fillId="36" borderId="101" xfId="0" applyNumberFormat="1" applyFont="1" applyFill="1" applyBorder="1" applyAlignment="1">
      <alignment horizontal="left" vertical="center" wrapText="1"/>
    </xf>
    <xf numFmtId="10" fontId="100" fillId="0" borderId="101" xfId="20962" applyNumberFormat="1" applyFont="1" applyFill="1" applyBorder="1" applyAlignment="1">
      <alignment horizontal="left" vertical="center" wrapText="1"/>
    </xf>
    <xf numFmtId="10" fontId="4" fillId="36" borderId="101" xfId="20962" applyNumberFormat="1" applyFont="1" applyFill="1" applyBorder="1" applyAlignment="1">
      <alignment horizontal="left" vertical="center" wrapText="1"/>
    </xf>
    <xf numFmtId="10" fontId="4" fillId="36" borderId="101" xfId="0" applyNumberFormat="1" applyFont="1" applyFill="1" applyBorder="1" applyAlignment="1">
      <alignment horizontal="center" vertical="center" wrapText="1"/>
    </xf>
    <xf numFmtId="10" fontId="102" fillId="0" borderId="24" xfId="20962" applyNumberFormat="1" applyFont="1" applyFill="1" applyBorder="1" applyAlignment="1" applyProtection="1">
      <alignment horizontal="left" vertical="center"/>
    </xf>
    <xf numFmtId="0" fontId="4" fillId="36" borderId="101" xfId="0" applyFont="1" applyFill="1" applyBorder="1" applyAlignment="1">
      <alignment horizontal="left" vertical="center" wrapText="1"/>
    </xf>
    <xf numFmtId="0" fontId="3" fillId="0" borderId="10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0" xfId="0" applyFont="1" applyFill="1" applyBorder="1" applyAlignment="1">
      <alignment vertical="center" wrapText="1"/>
    </xf>
    <xf numFmtId="0" fontId="4" fillId="36" borderId="75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 wrapText="1"/>
    </xf>
    <xf numFmtId="0" fontId="84" fillId="0" borderId="101" xfId="0" applyFont="1" applyBorder="1"/>
    <xf numFmtId="0" fontId="6" fillId="0" borderId="101" xfId="17" applyFill="1" applyBorder="1" applyAlignment="1" applyProtection="1">
      <alignment horizontal="left" vertical="center"/>
    </xf>
    <xf numFmtId="0" fontId="6" fillId="0" borderId="101" xfId="17" applyBorder="1" applyAlignment="1" applyProtection="1"/>
    <xf numFmtId="0" fontId="84" fillId="0" borderId="101" xfId="0" applyFont="1" applyFill="1" applyBorder="1"/>
    <xf numFmtId="0" fontId="6" fillId="0" borderId="101" xfId="17" applyFill="1" applyBorder="1" applyAlignment="1" applyProtection="1">
      <alignment horizontal="left" vertical="center" wrapText="1"/>
    </xf>
    <xf numFmtId="0" fontId="6" fillId="0" borderId="101" xfId="17" applyFill="1" applyBorder="1" applyAlignment="1" applyProtection="1"/>
    <xf numFmtId="0" fontId="112" fillId="0" borderId="101" xfId="0" applyFont="1" applyBorder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196" fontId="96" fillId="0" borderId="101" xfId="0" applyNumberFormat="1" applyFont="1" applyFill="1" applyBorder="1" applyAlignment="1" applyProtection="1">
      <alignment vertical="center" wrapText="1"/>
      <protection locked="0"/>
    </xf>
    <xf numFmtId="196" fontId="3" fillId="0" borderId="101" xfId="0" applyNumberFormat="1" applyFont="1" applyFill="1" applyBorder="1" applyAlignment="1" applyProtection="1">
      <alignment vertical="center" wrapText="1"/>
      <protection locked="0"/>
    </xf>
    <xf numFmtId="196" fontId="3" fillId="0" borderId="87" xfId="0" applyNumberFormat="1" applyFont="1" applyFill="1" applyBorder="1" applyAlignment="1" applyProtection="1">
      <alignment vertical="center" wrapText="1"/>
      <protection locked="0"/>
    </xf>
    <xf numFmtId="196" fontId="96" fillId="0" borderId="101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1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1" xfId="20962" applyNumberFormat="1" applyFont="1" applyBorder="1" applyAlignment="1" applyProtection="1">
      <alignment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96" fontId="94" fillId="2" borderId="101" xfId="0" applyNumberFormat="1" applyFont="1" applyFill="1" applyBorder="1" applyAlignment="1" applyProtection="1">
      <alignment vertical="center"/>
      <protection locked="0"/>
    </xf>
    <xf numFmtId="196" fontId="94" fillId="2" borderId="87" xfId="0" applyNumberFormat="1" applyFont="1" applyFill="1" applyBorder="1" applyAlignment="1" applyProtection="1">
      <alignment vertical="center"/>
      <protection locked="0"/>
    </xf>
    <xf numFmtId="196" fontId="113" fillId="2" borderId="101" xfId="0" applyNumberFormat="1" applyFont="1" applyFill="1" applyBorder="1" applyAlignment="1" applyProtection="1">
      <alignment vertical="center"/>
      <protection locked="0"/>
    </xf>
    <xf numFmtId="196" fontId="113" fillId="2" borderId="87" xfId="0" applyNumberFormat="1" applyFont="1" applyFill="1" applyBorder="1" applyAlignment="1" applyProtection="1">
      <alignment vertical="center"/>
      <protection locked="0"/>
    </xf>
    <xf numFmtId="10" fontId="113" fillId="2" borderId="24" xfId="20962" applyNumberFormat="1" applyFont="1" applyFill="1" applyBorder="1" applyAlignment="1" applyProtection="1">
      <alignment vertical="center"/>
      <protection locked="0"/>
    </xf>
    <xf numFmtId="10" fontId="113" fillId="2" borderId="25" xfId="20962" applyNumberFormat="1" applyFont="1" applyFill="1" applyBorder="1" applyAlignment="1" applyProtection="1">
      <alignment vertical="center"/>
      <protection locked="0"/>
    </xf>
    <xf numFmtId="196" fontId="94" fillId="0" borderId="101" xfId="7" applyNumberFormat="1" applyFont="1" applyFill="1" applyBorder="1" applyAlignment="1" applyProtection="1">
      <alignment horizontal="right"/>
    </xf>
    <xf numFmtId="196" fontId="94" fillId="36" borderId="101" xfId="7" applyNumberFormat="1" applyFont="1" applyFill="1" applyBorder="1" applyAlignment="1" applyProtection="1">
      <alignment horizontal="right"/>
    </xf>
    <xf numFmtId="196" fontId="94" fillId="0" borderId="100" xfId="0" applyNumberFormat="1" applyFont="1" applyFill="1" applyBorder="1" applyAlignment="1" applyProtection="1">
      <alignment horizontal="right"/>
    </xf>
    <xf numFmtId="196" fontId="94" fillId="0" borderId="101" xfId="0" applyNumberFormat="1" applyFont="1" applyFill="1" applyBorder="1" applyAlignment="1" applyProtection="1">
      <alignment horizontal="right"/>
    </xf>
    <xf numFmtId="196" fontId="94" fillId="36" borderId="87" xfId="0" applyNumberFormat="1" applyFont="1" applyFill="1" applyBorder="1" applyAlignment="1" applyProtection="1">
      <alignment horizontal="right"/>
    </xf>
    <xf numFmtId="196" fontId="94" fillId="0" borderId="101" xfId="7" applyNumberFormat="1" applyFont="1" applyFill="1" applyBorder="1" applyAlignment="1" applyProtection="1">
      <alignment horizontal="right"/>
      <protection locked="0"/>
    </xf>
    <xf numFmtId="196" fontId="94" fillId="0" borderId="100" xfId="0" applyNumberFormat="1" applyFont="1" applyFill="1" applyBorder="1" applyAlignment="1" applyProtection="1">
      <alignment horizontal="right"/>
      <protection locked="0"/>
    </xf>
    <xf numFmtId="196" fontId="94" fillId="0" borderId="101" xfId="0" applyNumberFormat="1" applyFont="1" applyFill="1" applyBorder="1" applyAlignment="1" applyProtection="1">
      <alignment horizontal="right"/>
      <protection locked="0"/>
    </xf>
    <xf numFmtId="196" fontId="94" fillId="0" borderId="87" xfId="0" applyNumberFormat="1" applyFont="1" applyFill="1" applyBorder="1" applyAlignment="1" applyProtection="1">
      <alignment horizontal="right"/>
    </xf>
    <xf numFmtId="196" fontId="94" fillId="36" borderId="24" xfId="7" applyNumberFormat="1" applyFont="1" applyFill="1" applyBorder="1" applyAlignment="1" applyProtection="1">
      <alignment horizontal="right"/>
    </xf>
    <xf numFmtId="196" fontId="94" fillId="36" borderId="25" xfId="0" applyNumberFormat="1" applyFont="1" applyFill="1" applyBorder="1" applyAlignment="1" applyProtection="1">
      <alignment horizontal="right"/>
    </xf>
    <xf numFmtId="196" fontId="114" fillId="0" borderId="101" xfId="0" applyNumberFormat="1" applyFont="1" applyFill="1" applyBorder="1" applyAlignment="1" applyProtection="1">
      <alignment horizontal="right"/>
      <protection locked="0"/>
    </xf>
    <xf numFmtId="196" fontId="94" fillId="36" borderId="87" xfId="7" applyNumberFormat="1" applyFont="1" applyFill="1" applyBorder="1" applyAlignment="1" applyProtection="1">
      <alignment horizontal="right"/>
    </xf>
    <xf numFmtId="196" fontId="114" fillId="36" borderId="101" xfId="0" applyNumberFormat="1" applyFont="1" applyFill="1" applyBorder="1" applyAlignment="1">
      <alignment horizontal="right"/>
    </xf>
    <xf numFmtId="196" fontId="94" fillId="0" borderId="87" xfId="7" applyNumberFormat="1" applyFont="1" applyFill="1" applyBorder="1" applyAlignment="1" applyProtection="1">
      <alignment horizontal="right"/>
    </xf>
    <xf numFmtId="196" fontId="115" fillId="0" borderId="101" xfId="0" applyNumberFormat="1" applyFont="1" applyFill="1" applyBorder="1" applyAlignment="1">
      <alignment horizontal="center"/>
    </xf>
    <xf numFmtId="196" fontId="115" fillId="0" borderId="87" xfId="0" applyNumberFormat="1" applyFont="1" applyFill="1" applyBorder="1" applyAlignment="1">
      <alignment horizontal="center"/>
    </xf>
    <xf numFmtId="196" fontId="114" fillId="36" borderId="101" xfId="0" applyNumberFormat="1" applyFont="1" applyFill="1" applyBorder="1" applyAlignment="1" applyProtection="1">
      <alignment horizontal="right"/>
    </xf>
    <xf numFmtId="196" fontId="114" fillId="0" borderId="87" xfId="0" applyNumberFormat="1" applyFont="1" applyFill="1" applyBorder="1" applyAlignment="1" applyProtection="1">
      <alignment horizontal="right"/>
      <protection locked="0"/>
    </xf>
    <xf numFmtId="196" fontId="114" fillId="0" borderId="101" xfId="0" applyNumberFormat="1" applyFont="1" applyFill="1" applyBorder="1" applyAlignment="1" applyProtection="1">
      <alignment horizontal="right" indent="1"/>
      <protection locked="0"/>
    </xf>
    <xf numFmtId="196" fontId="94" fillId="36" borderId="101" xfId="7" applyNumberFormat="1" applyFont="1" applyFill="1" applyBorder="1" applyAlignment="1" applyProtection="1"/>
    <xf numFmtId="196" fontId="114" fillId="0" borderId="101" xfId="0" applyNumberFormat="1" applyFont="1" applyFill="1" applyBorder="1" applyAlignment="1" applyProtection="1">
      <protection locked="0"/>
    </xf>
    <xf numFmtId="196" fontId="94" fillId="36" borderId="87" xfId="7" applyNumberFormat="1" applyFont="1" applyFill="1" applyBorder="1" applyAlignment="1" applyProtection="1"/>
    <xf numFmtId="196" fontId="114" fillId="0" borderId="101" xfId="0" applyNumberFormat="1" applyFont="1" applyFill="1" applyBorder="1" applyAlignment="1" applyProtection="1">
      <alignment horizontal="right" vertical="center"/>
      <protection locked="0"/>
    </xf>
    <xf numFmtId="196" fontId="114" fillId="36" borderId="24" xfId="0" applyNumberFormat="1" applyFont="1" applyFill="1" applyBorder="1" applyAlignment="1">
      <alignment horizontal="right"/>
    </xf>
    <xf numFmtId="196" fontId="94" fillId="36" borderId="25" xfId="7" applyNumberFormat="1" applyFont="1" applyFill="1" applyBorder="1" applyAlignment="1" applyProtection="1">
      <alignment horizontal="right"/>
    </xf>
    <xf numFmtId="196" fontId="94" fillId="36" borderId="101" xfId="0" applyNumberFormat="1" applyFont="1" applyFill="1" applyBorder="1" applyAlignment="1" applyProtection="1">
      <alignment horizontal="right"/>
    </xf>
    <xf numFmtId="196" fontId="94" fillId="0" borderId="24" xfId="0" applyNumberFormat="1" applyFont="1" applyFill="1" applyBorder="1" applyAlignment="1" applyProtection="1">
      <alignment horizontal="right"/>
    </xf>
    <xf numFmtId="196" fontId="94" fillId="36" borderId="24" xfId="0" applyNumberFormat="1" applyFont="1" applyFill="1" applyBorder="1" applyAlignment="1" applyProtection="1">
      <alignment horizontal="right"/>
    </xf>
    <xf numFmtId="3" fontId="104" fillId="0" borderId="101" xfId="0" applyNumberFormat="1" applyFont="1" applyBorder="1" applyAlignment="1">
      <alignment vertical="center" wrapText="1"/>
    </xf>
    <xf numFmtId="3" fontId="104" fillId="0" borderId="101" xfId="0" applyNumberFormat="1" applyFont="1" applyFill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0" fontId="2" fillId="0" borderId="102" xfId="0" applyFont="1" applyBorder="1" applyAlignment="1">
      <alignment wrapText="1"/>
    </xf>
    <xf numFmtId="0" fontId="84" fillId="0" borderId="90" xfId="0" applyFont="1" applyBorder="1" applyAlignment="1"/>
    <xf numFmtId="0" fontId="2" fillId="0" borderId="90" xfId="0" applyFont="1" applyBorder="1" applyAlignment="1"/>
    <xf numFmtId="0" fontId="2" fillId="0" borderId="90" xfId="0" applyFont="1" applyBorder="1" applyAlignment="1">
      <alignment wrapText="1"/>
    </xf>
    <xf numFmtId="10" fontId="84" fillId="0" borderId="90" xfId="20962" applyNumberFormat="1" applyFont="1" applyBorder="1" applyAlignment="1"/>
    <xf numFmtId="196" fontId="84" fillId="0" borderId="101" xfId="0" applyNumberFormat="1" applyFont="1" applyFill="1" applyBorder="1" applyAlignment="1">
      <alignment horizontal="center" vertical="center"/>
    </xf>
    <xf numFmtId="196" fontId="87" fillId="0" borderId="101" xfId="0" applyNumberFormat="1" applyFont="1" applyFill="1" applyBorder="1" applyAlignment="1">
      <alignment horizontal="center" vertical="center"/>
    </xf>
    <xf numFmtId="196" fontId="84" fillId="0" borderId="87" xfId="0" applyNumberFormat="1" applyFont="1" applyBorder="1" applyAlignment="1"/>
    <xf numFmtId="196" fontId="84" fillId="0" borderId="87" xfId="0" applyNumberFormat="1" applyFont="1" applyBorder="1" applyAlignment="1">
      <alignment wrapText="1"/>
    </xf>
    <xf numFmtId="196" fontId="2" fillId="36" borderId="87" xfId="2" applyNumberFormat="1" applyFont="1" applyFill="1" applyBorder="1" applyAlignment="1" applyProtection="1">
      <alignment vertical="top"/>
    </xf>
    <xf numFmtId="196" fontId="2" fillId="3" borderId="87" xfId="2" applyNumberFormat="1" applyFont="1" applyFill="1" applyBorder="1" applyAlignment="1" applyProtection="1">
      <alignment vertical="top"/>
      <protection locked="0"/>
    </xf>
    <xf numFmtId="196" fontId="2" fillId="36" borderId="87" xfId="2" applyNumberFormat="1" applyFont="1" applyFill="1" applyBorder="1" applyAlignment="1" applyProtection="1">
      <alignment vertical="top" wrapText="1"/>
    </xf>
    <xf numFmtId="196" fontId="2" fillId="3" borderId="87" xfId="2" applyNumberFormat="1" applyFont="1" applyFill="1" applyBorder="1" applyAlignment="1" applyProtection="1">
      <alignment vertical="top" wrapText="1"/>
      <protection locked="0"/>
    </xf>
    <xf numFmtId="196" fontId="2" fillId="36" borderId="87" xfId="2" applyNumberFormat="1" applyFont="1" applyFill="1" applyBorder="1" applyAlignment="1" applyProtection="1">
      <alignment vertical="top" wrapText="1"/>
      <protection locked="0"/>
    </xf>
    <xf numFmtId="167" fontId="3" fillId="0" borderId="87" xfId="7" applyNumberFormat="1" applyFont="1" applyFill="1" applyBorder="1" applyAlignment="1">
      <alignment horizontal="right" vertical="center" wrapText="1"/>
    </xf>
    <xf numFmtId="167" fontId="4" fillId="36" borderId="87" xfId="7" applyNumberFormat="1" applyFont="1" applyFill="1" applyBorder="1" applyAlignment="1">
      <alignment horizontal="left" vertical="center" wrapText="1"/>
    </xf>
    <xf numFmtId="167" fontId="4" fillId="36" borderId="87" xfId="7" applyNumberFormat="1" applyFont="1" applyFill="1" applyBorder="1" applyAlignment="1">
      <alignment horizontal="center" vertical="center" wrapText="1"/>
    </xf>
    <xf numFmtId="167" fontId="3" fillId="0" borderId="25" xfId="7" applyNumberFormat="1" applyFont="1" applyFill="1" applyBorder="1" applyAlignment="1">
      <alignment horizontal="right" vertical="center" wrapText="1"/>
    </xf>
    <xf numFmtId="196" fontId="86" fillId="36" borderId="13" xfId="0" applyNumberFormat="1" applyFont="1" applyFill="1" applyBorder="1" applyAlignment="1">
      <alignment vertical="center"/>
    </xf>
    <xf numFmtId="196" fontId="84" fillId="0" borderId="104" xfId="0" applyNumberFormat="1" applyFont="1" applyBorder="1" applyAlignment="1">
      <alignment vertical="center"/>
    </xf>
    <xf numFmtId="196" fontId="87" fillId="0" borderId="104" xfId="0" applyNumberFormat="1" applyFont="1" applyBorder="1" applyAlignment="1">
      <alignment vertical="center"/>
    </xf>
    <xf numFmtId="0" fontId="84" fillId="0" borderId="105" xfId="0" applyFont="1" applyBorder="1" applyAlignment="1">
      <alignment wrapText="1"/>
    </xf>
    <xf numFmtId="196" fontId="116" fillId="0" borderId="13" xfId="0" applyNumberFormat="1" applyFont="1" applyBorder="1" applyAlignment="1">
      <alignment horizontal="right" vertical="center"/>
    </xf>
    <xf numFmtId="0" fontId="84" fillId="0" borderId="92" xfId="0" applyFont="1" applyBorder="1" applyAlignment="1">
      <alignment horizontal="center"/>
    </xf>
    <xf numFmtId="196" fontId="84" fillId="0" borderId="101" xfId="0" applyNumberFormat="1" applyFont="1" applyBorder="1" applyAlignment="1"/>
    <xf numFmtId="170" fontId="84" fillId="0" borderId="101" xfId="0" applyNumberFormat="1" applyFont="1" applyBorder="1" applyAlignment="1"/>
    <xf numFmtId="196" fontId="84" fillId="0" borderId="90" xfId="0" applyNumberFormat="1" applyFont="1" applyBorder="1" applyAlignment="1"/>
    <xf numFmtId="196" fontId="3" fillId="0" borderId="101" xfId="0" applyNumberFormat="1" applyFont="1" applyBorder="1"/>
    <xf numFmtId="196" fontId="3" fillId="0" borderId="101" xfId="0" applyNumberFormat="1" applyFont="1" applyFill="1" applyBorder="1"/>
    <xf numFmtId="196" fontId="3" fillId="0" borderId="102" xfId="0" applyNumberFormat="1" applyFont="1" applyBorder="1"/>
    <xf numFmtId="196" fontId="3" fillId="0" borderId="102" xfId="0" applyNumberFormat="1" applyFont="1" applyFill="1" applyBorder="1"/>
    <xf numFmtId="9" fontId="3" fillId="0" borderId="87" xfId="20962" applyFont="1" applyBorder="1"/>
    <xf numFmtId="167" fontId="3" fillId="0" borderId="101" xfId="0" applyNumberFormat="1" applyFont="1" applyFill="1" applyBorder="1" applyAlignment="1">
      <alignment vertical="center"/>
    </xf>
    <xf numFmtId="167" fontId="3" fillId="0" borderId="102" xfId="0" applyNumberFormat="1" applyFont="1" applyFill="1" applyBorder="1" applyAlignment="1">
      <alignment vertical="center"/>
    </xf>
    <xf numFmtId="167" fontId="3" fillId="0" borderId="87" xfId="0" applyNumberFormat="1" applyFont="1" applyFill="1" applyBorder="1" applyAlignment="1">
      <alignment vertical="center"/>
    </xf>
    <xf numFmtId="167" fontId="3" fillId="3" borderId="103" xfId="0" applyNumberFormat="1" applyFont="1" applyFill="1" applyBorder="1" applyAlignment="1">
      <alignment vertical="center"/>
    </xf>
    <xf numFmtId="0" fontId="3" fillId="3" borderId="103" xfId="0" applyFont="1" applyFill="1" applyBorder="1" applyAlignment="1">
      <alignment vertical="center"/>
    </xf>
    <xf numFmtId="167" fontId="3" fillId="0" borderId="24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 vertical="center"/>
    </xf>
    <xf numFmtId="167" fontId="3" fillId="0" borderId="25" xfId="0" applyNumberFormat="1" applyFont="1" applyFill="1" applyBorder="1" applyAlignment="1">
      <alignment vertical="center"/>
    </xf>
    <xf numFmtId="10" fontId="3" fillId="3" borderId="97" xfId="20962" applyNumberFormat="1" applyFont="1" applyFill="1" applyBorder="1" applyAlignment="1">
      <alignment vertical="center"/>
    </xf>
    <xf numFmtId="10" fontId="3" fillId="3" borderId="96" xfId="20962" applyNumberFormat="1" applyFont="1" applyFill="1" applyBorder="1" applyAlignment="1">
      <alignment vertical="center"/>
    </xf>
    <xf numFmtId="167" fontId="3" fillId="0" borderId="91" xfId="0" applyNumberFormat="1" applyFont="1" applyFill="1" applyBorder="1" applyAlignment="1">
      <alignment vertical="center"/>
    </xf>
    <xf numFmtId="167" fontId="3" fillId="0" borderId="69" xfId="0" applyNumberFormat="1" applyFont="1" applyFill="1" applyBorder="1" applyAlignment="1">
      <alignment vertical="center"/>
    </xf>
    <xf numFmtId="197" fontId="106" fillId="0" borderId="101" xfId="20962" applyNumberFormat="1" applyFont="1" applyFill="1" applyBorder="1" applyAlignment="1" applyProtection="1">
      <alignment horizontal="right" vertical="center"/>
      <protection locked="0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84" fillId="0" borderId="0" xfId="0" applyNumberFormat="1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167" fontId="9" fillId="37" borderId="0" xfId="20" applyNumberFormat="1" applyBorder="1"/>
    <xf numFmtId="167" fontId="3" fillId="3" borderId="89" xfId="0" applyNumberFormat="1" applyFont="1" applyFill="1" applyBorder="1" applyAlignment="1">
      <alignment vertical="center"/>
    </xf>
    <xf numFmtId="196" fontId="94" fillId="36" borderId="101" xfId="5" applyNumberFormat="1" applyFont="1" applyFill="1" applyBorder="1" applyProtection="1">
      <protection locked="0"/>
    </xf>
    <xf numFmtId="0" fontId="94" fillId="3" borderId="101" xfId="5" applyFont="1" applyFill="1" applyBorder="1" applyProtection="1">
      <protection locked="0"/>
    </xf>
    <xf numFmtId="196" fontId="94" fillId="36" borderId="101" xfId="1" applyNumberFormat="1" applyFont="1" applyFill="1" applyBorder="1" applyProtection="1">
      <protection locked="0"/>
    </xf>
    <xf numFmtId="3" fontId="94" fillId="36" borderId="87" xfId="5" applyNumberFormat="1" applyFont="1" applyFill="1" applyBorder="1" applyProtection="1">
      <protection locked="0"/>
    </xf>
    <xf numFmtId="196" fontId="94" fillId="3" borderId="101" xfId="5" applyNumberFormat="1" applyFont="1" applyFill="1" applyBorder="1" applyProtection="1">
      <protection locked="0"/>
    </xf>
    <xf numFmtId="168" fontId="94" fillId="3" borderId="101" xfId="8" applyNumberFormat="1" applyFont="1" applyFill="1" applyBorder="1" applyAlignment="1" applyProtection="1">
      <alignment horizontal="right" wrapText="1"/>
      <protection locked="0"/>
    </xf>
    <xf numFmtId="168" fontId="94" fillId="4" borderId="101" xfId="8" applyNumberFormat="1" applyFont="1" applyFill="1" applyBorder="1" applyAlignment="1" applyProtection="1">
      <alignment horizontal="right" wrapText="1"/>
      <protection locked="0"/>
    </xf>
    <xf numFmtId="196" fontId="94" fillId="0" borderId="101" xfId="1" applyNumberFormat="1" applyFont="1" applyFill="1" applyBorder="1" applyProtection="1">
      <protection locked="0"/>
    </xf>
    <xf numFmtId="196" fontId="117" fillId="36" borderId="24" xfId="16" applyNumberFormat="1" applyFont="1" applyFill="1" applyBorder="1" applyAlignment="1" applyProtection="1">
      <protection locked="0"/>
    </xf>
    <xf numFmtId="3" fontId="117" fillId="36" borderId="24" xfId="16" applyNumberFormat="1" applyFont="1" applyFill="1" applyBorder="1" applyAlignment="1" applyProtection="1">
      <protection locked="0"/>
    </xf>
    <xf numFmtId="196" fontId="117" fillId="36" borderId="24" xfId="1" applyNumberFormat="1" applyFont="1" applyFill="1" applyBorder="1" applyAlignment="1" applyProtection="1">
      <protection locked="0"/>
    </xf>
    <xf numFmtId="196" fontId="94" fillId="3" borderId="24" xfId="5" applyNumberFormat="1" applyFont="1" applyFill="1" applyBorder="1" applyProtection="1">
      <protection locked="0"/>
    </xf>
    <xf numFmtId="167" fontId="117" fillId="36" borderId="25" xfId="1" applyNumberFormat="1" applyFont="1" applyFill="1" applyBorder="1" applyAlignment="1" applyProtection="1">
      <protection locked="0"/>
    </xf>
    <xf numFmtId="167" fontId="3" fillId="0" borderId="0" xfId="0" applyNumberFormat="1" applyFont="1"/>
    <xf numFmtId="167" fontId="3" fillId="3" borderId="102" xfId="7" applyNumberFormat="1" applyFont="1" applyFill="1" applyBorder="1" applyAlignment="1">
      <alignment vertical="center"/>
    </xf>
    <xf numFmtId="167" fontId="3" fillId="3" borderId="101" xfId="7" applyNumberFormat="1" applyFont="1" applyFill="1" applyBorder="1" applyAlignment="1">
      <alignment vertical="center"/>
    </xf>
    <xf numFmtId="0" fontId="93" fillId="0" borderId="71" xfId="0" applyFont="1" applyBorder="1" applyAlignment="1">
      <alignment horizontal="left" wrapText="1"/>
    </xf>
    <xf numFmtId="0" fontId="93" fillId="0" borderId="70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2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1" xfId="0" applyFont="1" applyBorder="1" applyAlignment="1">
      <alignment wrapText="1"/>
    </xf>
    <xf numFmtId="0" fontId="84" fillId="0" borderId="87" xfId="0" applyFont="1" applyBorder="1" applyAlignment="1"/>
    <xf numFmtId="0" fontId="45" fillId="0" borderId="101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6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7" xfId="13" applyFont="1" applyFill="1" applyBorder="1" applyAlignment="1" applyProtection="1">
      <alignment horizontal="center" vertical="center" wrapText="1"/>
      <protection locked="0"/>
    </xf>
    <xf numFmtId="0" fontId="98" fillId="3" borderId="69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7" fontId="45" fillId="3" borderId="75" xfId="1" applyNumberFormat="1" applyFont="1" applyFill="1" applyBorder="1" applyAlignment="1" applyProtection="1">
      <alignment horizontal="center"/>
      <protection locked="0"/>
    </xf>
    <xf numFmtId="167" fontId="45" fillId="3" borderId="29" xfId="1" applyNumberFormat="1" applyFont="1" applyFill="1" applyBorder="1" applyAlignment="1" applyProtection="1">
      <alignment horizontal="center"/>
      <protection locked="0"/>
    </xf>
    <xf numFmtId="167" fontId="45" fillId="3" borderId="30" xfId="1" applyNumberFormat="1" applyFont="1" applyFill="1" applyBorder="1" applyAlignment="1" applyProtection="1">
      <alignment horizontal="center"/>
      <protection locked="0"/>
    </xf>
    <xf numFmtId="167" fontId="45" fillId="0" borderId="18" xfId="1" applyNumberFormat="1" applyFont="1" applyFill="1" applyBorder="1" applyAlignment="1" applyProtection="1">
      <alignment horizontal="center"/>
      <protection locked="0"/>
    </xf>
    <xf numFmtId="167" fontId="45" fillId="0" borderId="19" xfId="1" applyNumberFormat="1" applyFont="1" applyFill="1" applyBorder="1" applyAlignment="1" applyProtection="1">
      <alignment horizontal="center"/>
      <protection locked="0"/>
    </xf>
    <xf numFmtId="167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7" fontId="45" fillId="0" borderId="78" xfId="1" applyNumberFormat="1" applyFont="1" applyFill="1" applyBorder="1" applyAlignment="1" applyProtection="1">
      <alignment horizontal="center" vertical="center" wrapText="1"/>
      <protection locked="0"/>
    </xf>
    <xf numFmtId="167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6" fillId="0" borderId="80" xfId="0" applyFont="1" applyBorder="1" applyAlignment="1">
      <alignment horizontal="center"/>
    </xf>
    <xf numFmtId="0" fontId="86" fillId="0" borderId="8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7" xfId="0" applyFont="1" applyFill="1" applyBorder="1" applyAlignment="1">
      <alignment horizontal="left" vertical="center"/>
    </xf>
    <xf numFmtId="0" fontId="99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zoomScale="70" zoomScaleNormal="70" workbookViewId="0">
      <selection activeCell="D3" sqref="D3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4" width="11.5703125" style="5" bestFit="1" customWidth="1"/>
    <col min="5" max="5" width="15.5703125" style="5" customWidth="1"/>
    <col min="6" max="6" width="9.140625" style="5"/>
    <col min="7" max="7" width="25" style="5" customWidth="1"/>
    <col min="8" max="16384" width="9.140625" style="5"/>
  </cols>
  <sheetData>
    <row r="1" spans="1:4" ht="15">
      <c r="A1" s="168"/>
      <c r="B1" s="201" t="s">
        <v>355</v>
      </c>
      <c r="C1" s="168"/>
    </row>
    <row r="2" spans="1:4" ht="15">
      <c r="A2" s="202">
        <v>1</v>
      </c>
      <c r="B2" s="347" t="s">
        <v>356</v>
      </c>
      <c r="C2" s="409" t="s">
        <v>491</v>
      </c>
      <c r="D2" s="410">
        <v>43646</v>
      </c>
    </row>
    <row r="3" spans="1:4" ht="15">
      <c r="A3" s="202">
        <v>2</v>
      </c>
      <c r="B3" s="348" t="s">
        <v>352</v>
      </c>
      <c r="C3" s="409" t="s">
        <v>492</v>
      </c>
      <c r="D3" s="411"/>
    </row>
    <row r="4" spans="1:4" ht="15">
      <c r="A4" s="202">
        <v>3</v>
      </c>
      <c r="B4" s="349" t="s">
        <v>357</v>
      </c>
      <c r="C4" s="409" t="s">
        <v>493</v>
      </c>
      <c r="D4" s="412"/>
    </row>
    <row r="5" spans="1:4" ht="15">
      <c r="A5" s="203">
        <v>4</v>
      </c>
      <c r="B5" s="350" t="s">
        <v>353</v>
      </c>
      <c r="C5" s="409" t="s">
        <v>494</v>
      </c>
      <c r="D5" s="412"/>
    </row>
    <row r="6" spans="1:4" s="204" customFormat="1" ht="45.75" customHeight="1">
      <c r="A6" s="528" t="s">
        <v>432</v>
      </c>
      <c r="B6" s="529"/>
      <c r="C6" s="529"/>
    </row>
    <row r="7" spans="1:4" ht="15">
      <c r="A7" s="205" t="s">
        <v>34</v>
      </c>
      <c r="B7" s="201" t="s">
        <v>354</v>
      </c>
    </row>
    <row r="8" spans="1:4">
      <c r="A8" s="168">
        <v>1</v>
      </c>
      <c r="B8" s="250" t="s">
        <v>25</v>
      </c>
    </row>
    <row r="9" spans="1:4">
      <c r="A9" s="168">
        <v>2</v>
      </c>
      <c r="B9" s="251" t="s">
        <v>26</v>
      </c>
    </row>
    <row r="10" spans="1:4">
      <c r="A10" s="168">
        <v>3</v>
      </c>
      <c r="B10" s="251" t="s">
        <v>27</v>
      </c>
    </row>
    <row r="11" spans="1:4">
      <c r="A11" s="168">
        <v>4</v>
      </c>
      <c r="B11" s="251" t="s">
        <v>28</v>
      </c>
      <c r="C11" s="88"/>
    </row>
    <row r="12" spans="1:4">
      <c r="A12" s="168">
        <v>5</v>
      </c>
      <c r="B12" s="251" t="s">
        <v>29</v>
      </c>
    </row>
    <row r="13" spans="1:4">
      <c r="A13" s="168">
        <v>6</v>
      </c>
      <c r="B13" s="252" t="s">
        <v>364</v>
      </c>
    </row>
    <row r="14" spans="1:4">
      <c r="A14" s="168">
        <v>7</v>
      </c>
      <c r="B14" s="251" t="s">
        <v>358</v>
      </c>
    </row>
    <row r="15" spans="1:4">
      <c r="A15" s="168">
        <v>8</v>
      </c>
      <c r="B15" s="251" t="s">
        <v>359</v>
      </c>
    </row>
    <row r="16" spans="1:4">
      <c r="A16" s="168">
        <v>9</v>
      </c>
      <c r="B16" s="251" t="s">
        <v>30</v>
      </c>
    </row>
    <row r="17" spans="1:2">
      <c r="A17" s="346" t="s">
        <v>431</v>
      </c>
      <c r="B17" s="345" t="s">
        <v>417</v>
      </c>
    </row>
    <row r="18" spans="1:2">
      <c r="A18" s="168">
        <v>10</v>
      </c>
      <c r="B18" s="251" t="s">
        <v>31</v>
      </c>
    </row>
    <row r="19" spans="1:2">
      <c r="A19" s="168">
        <v>11</v>
      </c>
      <c r="B19" s="252" t="s">
        <v>360</v>
      </c>
    </row>
    <row r="20" spans="1:2">
      <c r="A20" s="168">
        <v>12</v>
      </c>
      <c r="B20" s="252" t="s">
        <v>32</v>
      </c>
    </row>
    <row r="21" spans="1:2">
      <c r="A21" s="403">
        <v>13</v>
      </c>
      <c r="B21" s="404" t="s">
        <v>361</v>
      </c>
    </row>
    <row r="22" spans="1:2">
      <c r="A22" s="403">
        <v>14</v>
      </c>
      <c r="B22" s="405" t="s">
        <v>388</v>
      </c>
    </row>
    <row r="23" spans="1:2">
      <c r="A23" s="406">
        <v>15</v>
      </c>
      <c r="B23" s="407" t="s">
        <v>33</v>
      </c>
    </row>
    <row r="24" spans="1:2">
      <c r="A24" s="406">
        <v>15.1</v>
      </c>
      <c r="B24" s="408" t="s">
        <v>445</v>
      </c>
    </row>
    <row r="25" spans="1:2">
      <c r="A25" s="91"/>
      <c r="B25" s="17"/>
    </row>
    <row r="26" spans="1:2">
      <c r="A26" s="91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zoomScale="80" zoomScaleNormal="80" workbookViewId="0">
      <pane xSplit="1" ySplit="5" topLeftCell="B18" activePane="bottomRight" state="frozen"/>
      <selection activeCell="B2" sqref="B2"/>
      <selection pane="topRight" activeCell="B2" sqref="B2"/>
      <selection pane="bottomLeft" activeCell="B2" sqref="B2"/>
      <selection pane="bottomRight" activeCell="C44" sqref="C44:C46"/>
    </sheetView>
  </sheetViews>
  <sheetFormatPr defaultColWidth="9.140625" defaultRowHeight="12.75"/>
  <cols>
    <col min="1" max="1" width="9.5703125" style="91" bestFit="1" customWidth="1"/>
    <col min="2" max="2" width="132.42578125" style="4" customWidth="1"/>
    <col min="3" max="3" width="18.42578125" style="4" customWidth="1"/>
    <col min="4" max="4" width="9.140625" style="4"/>
    <col min="5" max="5" width="15.5703125" style="4" customWidth="1"/>
    <col min="6" max="16384" width="9.140625" style="4"/>
  </cols>
  <sheetData>
    <row r="1" spans="1:3">
      <c r="A1" s="2" t="s">
        <v>35</v>
      </c>
      <c r="B1" s="3" t="str">
        <f>'Info '!C2</f>
        <v>JSC "VTB Bank (Georgia)"</v>
      </c>
    </row>
    <row r="2" spans="1:3" s="78" customFormat="1" ht="15.75" customHeight="1">
      <c r="A2" s="78" t="s">
        <v>36</v>
      </c>
      <c r="B2" s="507">
        <v>43646</v>
      </c>
    </row>
    <row r="3" spans="1:3" s="78" customFormat="1" ht="15.75" customHeight="1"/>
    <row r="4" spans="1:3" ht="13.5" thickBot="1">
      <c r="A4" s="91" t="s">
        <v>256</v>
      </c>
      <c r="B4" s="150" t="s">
        <v>255</v>
      </c>
    </row>
    <row r="5" spans="1:3">
      <c r="A5" s="92" t="s">
        <v>11</v>
      </c>
      <c r="B5" s="93"/>
      <c r="C5" s="94" t="s">
        <v>78</v>
      </c>
    </row>
    <row r="6" spans="1:3">
      <c r="A6" s="95">
        <v>1</v>
      </c>
      <c r="B6" s="96" t="s">
        <v>254</v>
      </c>
      <c r="C6" s="467">
        <f>SUM(C7:C11)</f>
        <v>208708048</v>
      </c>
    </row>
    <row r="7" spans="1:3">
      <c r="A7" s="95">
        <v>2</v>
      </c>
      <c r="B7" s="97" t="s">
        <v>253</v>
      </c>
      <c r="C7" s="468">
        <v>209008277</v>
      </c>
    </row>
    <row r="8" spans="1:3">
      <c r="A8" s="95">
        <v>3</v>
      </c>
      <c r="B8" s="98" t="s">
        <v>252</v>
      </c>
      <c r="C8" s="468"/>
    </row>
    <row r="9" spans="1:3">
      <c r="A9" s="95">
        <v>4</v>
      </c>
      <c r="B9" s="98" t="s">
        <v>251</v>
      </c>
      <c r="C9" s="468">
        <v>9726466</v>
      </c>
    </row>
    <row r="10" spans="1:3">
      <c r="A10" s="95">
        <v>5</v>
      </c>
      <c r="B10" s="98" t="s">
        <v>250</v>
      </c>
      <c r="C10" s="468"/>
    </row>
    <row r="11" spans="1:3">
      <c r="A11" s="95">
        <v>6</v>
      </c>
      <c r="B11" s="99" t="s">
        <v>249</v>
      </c>
      <c r="C11" s="468">
        <v>-10026695.000000007</v>
      </c>
    </row>
    <row r="12" spans="1:3" s="67" customFormat="1">
      <c r="A12" s="95">
        <v>7</v>
      </c>
      <c r="B12" s="96" t="s">
        <v>248</v>
      </c>
      <c r="C12" s="469">
        <f>SUM(C13:C27)</f>
        <v>18035171</v>
      </c>
    </row>
    <row r="13" spans="1:3" s="67" customFormat="1">
      <c r="A13" s="95">
        <v>8</v>
      </c>
      <c r="B13" s="100" t="s">
        <v>247</v>
      </c>
      <c r="C13" s="470">
        <v>9726466</v>
      </c>
    </row>
    <row r="14" spans="1:3" s="67" customFormat="1" ht="25.5">
      <c r="A14" s="95">
        <v>9</v>
      </c>
      <c r="B14" s="101" t="s">
        <v>246</v>
      </c>
      <c r="C14" s="470"/>
    </row>
    <row r="15" spans="1:3" s="67" customFormat="1">
      <c r="A15" s="95">
        <v>10</v>
      </c>
      <c r="B15" s="102" t="s">
        <v>245</v>
      </c>
      <c r="C15" s="470">
        <v>8308705</v>
      </c>
    </row>
    <row r="16" spans="1:3" s="67" customFormat="1">
      <c r="A16" s="95">
        <v>11</v>
      </c>
      <c r="B16" s="103" t="s">
        <v>244</v>
      </c>
      <c r="C16" s="470"/>
    </row>
    <row r="17" spans="1:3" s="67" customFormat="1">
      <c r="A17" s="95">
        <v>12</v>
      </c>
      <c r="B17" s="102" t="s">
        <v>243</v>
      </c>
      <c r="C17" s="470"/>
    </row>
    <row r="18" spans="1:3" s="67" customFormat="1">
      <c r="A18" s="95">
        <v>13</v>
      </c>
      <c r="B18" s="102" t="s">
        <v>242</v>
      </c>
      <c r="C18" s="470"/>
    </row>
    <row r="19" spans="1:3" s="67" customFormat="1">
      <c r="A19" s="95">
        <v>14</v>
      </c>
      <c r="B19" s="102" t="s">
        <v>241</v>
      </c>
      <c r="C19" s="470"/>
    </row>
    <row r="20" spans="1:3" s="67" customFormat="1">
      <c r="A20" s="95">
        <v>15</v>
      </c>
      <c r="B20" s="102" t="s">
        <v>240</v>
      </c>
      <c r="C20" s="470"/>
    </row>
    <row r="21" spans="1:3" s="67" customFormat="1" ht="25.5">
      <c r="A21" s="95">
        <v>16</v>
      </c>
      <c r="B21" s="101" t="s">
        <v>239</v>
      </c>
      <c r="C21" s="470"/>
    </row>
    <row r="22" spans="1:3" s="67" customFormat="1">
      <c r="A22" s="95">
        <v>17</v>
      </c>
      <c r="B22" s="104" t="s">
        <v>238</v>
      </c>
      <c r="C22" s="470"/>
    </row>
    <row r="23" spans="1:3" s="67" customFormat="1">
      <c r="A23" s="95">
        <v>18</v>
      </c>
      <c r="B23" s="101" t="s">
        <v>237</v>
      </c>
      <c r="C23" s="470"/>
    </row>
    <row r="24" spans="1:3" s="67" customFormat="1" ht="25.5">
      <c r="A24" s="95">
        <v>19</v>
      </c>
      <c r="B24" s="101" t="s">
        <v>214</v>
      </c>
      <c r="C24" s="470"/>
    </row>
    <row r="25" spans="1:3" s="67" customFormat="1">
      <c r="A25" s="95">
        <v>20</v>
      </c>
      <c r="B25" s="105" t="s">
        <v>236</v>
      </c>
      <c r="C25" s="470"/>
    </row>
    <row r="26" spans="1:3" s="67" customFormat="1">
      <c r="A26" s="95">
        <v>21</v>
      </c>
      <c r="B26" s="105" t="s">
        <v>235</v>
      </c>
      <c r="C26" s="470"/>
    </row>
    <row r="27" spans="1:3" s="67" customFormat="1">
      <c r="A27" s="95">
        <v>22</v>
      </c>
      <c r="B27" s="105" t="s">
        <v>234</v>
      </c>
      <c r="C27" s="470"/>
    </row>
    <row r="28" spans="1:3" s="67" customFormat="1">
      <c r="A28" s="95">
        <v>23</v>
      </c>
      <c r="B28" s="106" t="s">
        <v>233</v>
      </c>
      <c r="C28" s="469">
        <f>C6-C12</f>
        <v>190672877</v>
      </c>
    </row>
    <row r="29" spans="1:3" s="67" customFormat="1">
      <c r="A29" s="107"/>
      <c r="B29" s="108"/>
      <c r="C29" s="470"/>
    </row>
    <row r="30" spans="1:3" s="67" customFormat="1">
      <c r="A30" s="107">
        <v>24</v>
      </c>
      <c r="B30" s="106" t="s">
        <v>232</v>
      </c>
      <c r="C30" s="469">
        <f>C31+C34</f>
        <v>13644599.999999998</v>
      </c>
    </row>
    <row r="31" spans="1:3" s="67" customFormat="1">
      <c r="A31" s="107">
        <v>25</v>
      </c>
      <c r="B31" s="98" t="s">
        <v>231</v>
      </c>
      <c r="C31" s="471">
        <f>C32+C33</f>
        <v>13644599.999999998</v>
      </c>
    </row>
    <row r="32" spans="1:3" s="67" customFormat="1">
      <c r="A32" s="107">
        <v>26</v>
      </c>
      <c r="B32" s="109" t="s">
        <v>313</v>
      </c>
      <c r="C32" s="470"/>
    </row>
    <row r="33" spans="1:3" s="67" customFormat="1">
      <c r="A33" s="107">
        <v>27</v>
      </c>
      <c r="B33" s="109" t="s">
        <v>230</v>
      </c>
      <c r="C33" s="470">
        <v>13644599.999999998</v>
      </c>
    </row>
    <row r="34" spans="1:3" s="67" customFormat="1">
      <c r="A34" s="107">
        <v>28</v>
      </c>
      <c r="B34" s="98" t="s">
        <v>229</v>
      </c>
      <c r="C34" s="470"/>
    </row>
    <row r="35" spans="1:3" s="67" customFormat="1">
      <c r="A35" s="107">
        <v>29</v>
      </c>
      <c r="B35" s="106" t="s">
        <v>228</v>
      </c>
      <c r="C35" s="469">
        <f>SUM(C36:C40)</f>
        <v>0</v>
      </c>
    </row>
    <row r="36" spans="1:3" s="67" customFormat="1">
      <c r="A36" s="107">
        <v>30</v>
      </c>
      <c r="B36" s="101" t="s">
        <v>227</v>
      </c>
      <c r="C36" s="470"/>
    </row>
    <row r="37" spans="1:3" s="67" customFormat="1">
      <c r="A37" s="107">
        <v>31</v>
      </c>
      <c r="B37" s="102" t="s">
        <v>226</v>
      </c>
      <c r="C37" s="470"/>
    </row>
    <row r="38" spans="1:3" s="67" customFormat="1" ht="25.5">
      <c r="A38" s="107">
        <v>32</v>
      </c>
      <c r="B38" s="101" t="s">
        <v>225</v>
      </c>
      <c r="C38" s="470"/>
    </row>
    <row r="39" spans="1:3" s="67" customFormat="1" ht="25.5">
      <c r="A39" s="107">
        <v>33</v>
      </c>
      <c r="B39" s="101" t="s">
        <v>214</v>
      </c>
      <c r="C39" s="470"/>
    </row>
    <row r="40" spans="1:3" s="67" customFormat="1">
      <c r="A40" s="107">
        <v>34</v>
      </c>
      <c r="B40" s="105" t="s">
        <v>224</v>
      </c>
      <c r="C40" s="470"/>
    </row>
    <row r="41" spans="1:3" s="67" customFormat="1">
      <c r="A41" s="107">
        <v>35</v>
      </c>
      <c r="B41" s="106" t="s">
        <v>223</v>
      </c>
      <c r="C41" s="469">
        <f>C30-C35</f>
        <v>13644599.999999998</v>
      </c>
    </row>
    <row r="42" spans="1:3" s="67" customFormat="1">
      <c r="A42" s="107"/>
      <c r="B42" s="108"/>
      <c r="C42" s="470"/>
    </row>
    <row r="43" spans="1:3" s="67" customFormat="1">
      <c r="A43" s="107">
        <v>36</v>
      </c>
      <c r="B43" s="110" t="s">
        <v>222</v>
      </c>
      <c r="C43" s="469">
        <f>SUM(C44:C46)</f>
        <v>78909727.079208329</v>
      </c>
    </row>
    <row r="44" spans="1:3" s="67" customFormat="1">
      <c r="A44" s="107">
        <v>37</v>
      </c>
      <c r="B44" s="98" t="s">
        <v>221</v>
      </c>
      <c r="C44" s="470">
        <v>61736593.670000002</v>
      </c>
    </row>
    <row r="45" spans="1:3" s="67" customFormat="1">
      <c r="A45" s="107">
        <v>38</v>
      </c>
      <c r="B45" s="98" t="s">
        <v>220</v>
      </c>
      <c r="C45" s="470"/>
    </row>
    <row r="46" spans="1:3" s="67" customFormat="1">
      <c r="A46" s="107">
        <v>39</v>
      </c>
      <c r="B46" s="98" t="s">
        <v>219</v>
      </c>
      <c r="C46" s="470">
        <v>17173133.409208324</v>
      </c>
    </row>
    <row r="47" spans="1:3" s="67" customFormat="1">
      <c r="A47" s="107">
        <v>40</v>
      </c>
      <c r="B47" s="110" t="s">
        <v>218</v>
      </c>
      <c r="C47" s="469">
        <f>SUM(C48:C51)</f>
        <v>0</v>
      </c>
    </row>
    <row r="48" spans="1:3" s="67" customFormat="1">
      <c r="A48" s="107">
        <v>41</v>
      </c>
      <c r="B48" s="101" t="s">
        <v>217</v>
      </c>
      <c r="C48" s="470"/>
    </row>
    <row r="49" spans="1:3" s="67" customFormat="1">
      <c r="A49" s="107">
        <v>42</v>
      </c>
      <c r="B49" s="102" t="s">
        <v>216</v>
      </c>
      <c r="C49" s="470"/>
    </row>
    <row r="50" spans="1:3" s="67" customFormat="1">
      <c r="A50" s="107">
        <v>43</v>
      </c>
      <c r="B50" s="101" t="s">
        <v>215</v>
      </c>
      <c r="C50" s="470"/>
    </row>
    <row r="51" spans="1:3" s="67" customFormat="1" ht="25.5">
      <c r="A51" s="107">
        <v>44</v>
      </c>
      <c r="B51" s="101" t="s">
        <v>214</v>
      </c>
      <c r="C51" s="470"/>
    </row>
    <row r="52" spans="1:3" s="67" customFormat="1" ht="13.5" thickBot="1">
      <c r="A52" s="111">
        <v>45</v>
      </c>
      <c r="B52" s="112" t="s">
        <v>213</v>
      </c>
      <c r="C52" s="113">
        <f>C43-C47</f>
        <v>78909727.079208329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6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2"/>
  <sheetViews>
    <sheetView zoomScaleNormal="100" workbookViewId="0">
      <selection activeCell="D7" sqref="C7:D22"/>
    </sheetView>
  </sheetViews>
  <sheetFormatPr defaultColWidth="9.140625" defaultRowHeight="12.75"/>
  <cols>
    <col min="1" max="1" width="9.42578125" style="265" bestFit="1" customWidth="1"/>
    <col min="2" max="2" width="59" style="265" customWidth="1"/>
    <col min="3" max="3" width="16.7109375" style="265" bestFit="1" customWidth="1"/>
    <col min="4" max="4" width="14.28515625" style="265" bestFit="1" customWidth="1"/>
    <col min="5" max="5" width="15.5703125" style="265" customWidth="1"/>
    <col min="6" max="16384" width="9.140625" style="265"/>
  </cols>
  <sheetData>
    <row r="1" spans="1:4" ht="15">
      <c r="A1" s="321" t="s">
        <v>35</v>
      </c>
      <c r="B1" s="322" t="str">
        <f>'Info '!C2</f>
        <v>JSC "VTB Bank (Georgia)"</v>
      </c>
    </row>
    <row r="2" spans="1:4" s="233" customFormat="1" ht="15.75" customHeight="1">
      <c r="A2" s="233" t="s">
        <v>36</v>
      </c>
      <c r="B2" s="508">
        <v>43646</v>
      </c>
    </row>
    <row r="3" spans="1:4" s="233" customFormat="1" ht="15.75" customHeight="1"/>
    <row r="4" spans="1:4" ht="13.5" thickBot="1">
      <c r="A4" s="285" t="s">
        <v>416</v>
      </c>
      <c r="B4" s="330" t="s">
        <v>417</v>
      </c>
    </row>
    <row r="5" spans="1:4" s="331" customFormat="1" ht="12.75" customHeight="1">
      <c r="A5" s="401"/>
      <c r="B5" s="402" t="s">
        <v>420</v>
      </c>
      <c r="C5" s="323" t="s">
        <v>418</v>
      </c>
      <c r="D5" s="324" t="s">
        <v>419</v>
      </c>
    </row>
    <row r="6" spans="1:4" s="332" customFormat="1">
      <c r="A6" s="325">
        <v>1</v>
      </c>
      <c r="B6" s="397" t="s">
        <v>421</v>
      </c>
      <c r="C6" s="397"/>
      <c r="D6" s="326"/>
    </row>
    <row r="7" spans="1:4" s="332" customFormat="1">
      <c r="A7" s="327" t="s">
        <v>407</v>
      </c>
      <c r="B7" s="398" t="s">
        <v>422</v>
      </c>
      <c r="C7" s="390">
        <v>4.4999999999999998E-2</v>
      </c>
      <c r="D7" s="472">
        <v>70285198.134440646</v>
      </c>
    </row>
    <row r="8" spans="1:4" s="332" customFormat="1">
      <c r="A8" s="327" t="s">
        <v>408</v>
      </c>
      <c r="B8" s="398" t="s">
        <v>423</v>
      </c>
      <c r="C8" s="391">
        <v>0.06</v>
      </c>
      <c r="D8" s="472">
        <v>93713597.512587532</v>
      </c>
    </row>
    <row r="9" spans="1:4" s="332" customFormat="1">
      <c r="A9" s="327" t="s">
        <v>409</v>
      </c>
      <c r="B9" s="398" t="s">
        <v>424</v>
      </c>
      <c r="C9" s="391">
        <v>0.08</v>
      </c>
      <c r="D9" s="472">
        <v>124951463.35011671</v>
      </c>
    </row>
    <row r="10" spans="1:4" s="332" customFormat="1">
      <c r="A10" s="325" t="s">
        <v>410</v>
      </c>
      <c r="B10" s="397" t="s">
        <v>425</v>
      </c>
      <c r="C10" s="392"/>
      <c r="D10" s="473"/>
    </row>
    <row r="11" spans="1:4" s="333" customFormat="1">
      <c r="A11" s="328" t="s">
        <v>411</v>
      </c>
      <c r="B11" s="389" t="s">
        <v>426</v>
      </c>
      <c r="C11" s="393">
        <v>2.5000000000000001E-2</v>
      </c>
      <c r="D11" s="472">
        <v>39047332.296911471</v>
      </c>
    </row>
    <row r="12" spans="1:4" s="333" customFormat="1">
      <c r="A12" s="328" t="s">
        <v>412</v>
      </c>
      <c r="B12" s="389" t="s">
        <v>427</v>
      </c>
      <c r="C12" s="393">
        <v>0</v>
      </c>
      <c r="D12" s="472">
        <f>C12*'5. RWA '!$C$13</f>
        <v>0</v>
      </c>
    </row>
    <row r="13" spans="1:4" s="333" customFormat="1">
      <c r="A13" s="328" t="s">
        <v>413</v>
      </c>
      <c r="B13" s="389" t="s">
        <v>428</v>
      </c>
      <c r="C13" s="393"/>
      <c r="D13" s="472">
        <f>C13*'5. RWA '!$C$13</f>
        <v>0</v>
      </c>
    </row>
    <row r="14" spans="1:4" s="333" customFormat="1">
      <c r="A14" s="325" t="s">
        <v>414</v>
      </c>
      <c r="B14" s="397" t="s">
        <v>490</v>
      </c>
      <c r="C14" s="394"/>
      <c r="D14" s="473"/>
    </row>
    <row r="15" spans="1:4" s="333" customFormat="1">
      <c r="A15" s="328">
        <v>3.1</v>
      </c>
      <c r="B15" s="389" t="s">
        <v>433</v>
      </c>
      <c r="C15" s="393">
        <v>1.86841061635067E-2</v>
      </c>
      <c r="D15" s="472">
        <v>28305888.345913649</v>
      </c>
    </row>
    <row r="16" spans="1:4" s="333" customFormat="1">
      <c r="A16" s="328">
        <v>3.2</v>
      </c>
      <c r="B16" s="389" t="s">
        <v>434</v>
      </c>
      <c r="C16" s="393">
        <v>2.4981269563506964E-2</v>
      </c>
      <c r="D16" s="472">
        <v>37843358.174768537</v>
      </c>
    </row>
    <row r="17" spans="1:6" s="332" customFormat="1">
      <c r="A17" s="328">
        <v>3.3</v>
      </c>
      <c r="B17" s="389" t="s">
        <v>435</v>
      </c>
      <c r="C17" s="393">
        <v>6.7875737781655177E-2</v>
      </c>
      <c r="D17" s="472">
        <v>104923477.19481614</v>
      </c>
    </row>
    <row r="18" spans="1:6" s="331" customFormat="1" ht="12.75" customHeight="1">
      <c r="A18" s="399"/>
      <c r="B18" s="400" t="s">
        <v>489</v>
      </c>
      <c r="C18" s="395" t="s">
        <v>418</v>
      </c>
      <c r="D18" s="474" t="s">
        <v>419</v>
      </c>
    </row>
    <row r="19" spans="1:6" s="332" customFormat="1">
      <c r="A19" s="329">
        <v>4</v>
      </c>
      <c r="B19" s="389" t="s">
        <v>429</v>
      </c>
      <c r="C19" s="393">
        <v>8.812280550350976E-2</v>
      </c>
      <c r="D19" s="472">
        <f>C19*'5. RWA '!$C$13</f>
        <v>137638418.77726579</v>
      </c>
    </row>
    <row r="20" spans="1:6" s="332" customFormat="1">
      <c r="A20" s="329">
        <v>5</v>
      </c>
      <c r="B20" s="389" t="s">
        <v>145</v>
      </c>
      <c r="C20" s="393">
        <v>0.10922915724883069</v>
      </c>
      <c r="D20" s="472">
        <f>C20*'5. RWA '!$C$13</f>
        <v>170604287.98426753</v>
      </c>
    </row>
    <row r="21" spans="1:6" s="332" customFormat="1" ht="13.5" thickBot="1">
      <c r="A21" s="334" t="s">
        <v>415</v>
      </c>
      <c r="B21" s="335" t="s">
        <v>430</v>
      </c>
      <c r="C21" s="396">
        <v>0.17217710981955819</v>
      </c>
      <c r="D21" s="475">
        <f>C21*'5. RWA '!$C$13</f>
        <v>268922272.84184432</v>
      </c>
    </row>
    <row r="22" spans="1:6">
      <c r="F22" s="285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="80" zoomScaleNormal="80" workbookViewId="0">
      <pane xSplit="1" ySplit="5" topLeftCell="B24" activePane="bottomRight" state="frozen"/>
      <selection activeCell="B2" sqref="B2"/>
      <selection pane="topRight" activeCell="B2" sqref="B2"/>
      <selection pane="bottomLeft" activeCell="B2" sqref="B2"/>
      <selection pane="bottomRight" activeCell="C42" sqref="C42:C50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15.5703125" style="5" customWidth="1"/>
    <col min="6" max="16384" width="9.140625" style="5"/>
  </cols>
  <sheetData>
    <row r="1" spans="1:6">
      <c r="A1" s="2" t="s">
        <v>35</v>
      </c>
      <c r="B1" s="3" t="str">
        <f>'Info '!C2</f>
        <v>JSC "VTB Bank (Georgia)"</v>
      </c>
      <c r="E1" s="4"/>
      <c r="F1" s="4"/>
    </row>
    <row r="2" spans="1:6" s="78" customFormat="1" ht="15.75" customHeight="1">
      <c r="A2" s="2" t="s">
        <v>36</v>
      </c>
      <c r="B2" s="507">
        <v>43646</v>
      </c>
    </row>
    <row r="3" spans="1:6" s="78" customFormat="1" ht="15.75" customHeight="1">
      <c r="A3" s="114"/>
    </row>
    <row r="4" spans="1:6" s="78" customFormat="1" ht="15.75" customHeight="1" thickBot="1">
      <c r="A4" s="78" t="s">
        <v>91</v>
      </c>
      <c r="B4" s="224" t="s">
        <v>297</v>
      </c>
      <c r="D4" s="39" t="s">
        <v>78</v>
      </c>
    </row>
    <row r="5" spans="1:6" ht="25.5">
      <c r="A5" s="115" t="s">
        <v>11</v>
      </c>
      <c r="B5" s="255" t="s">
        <v>351</v>
      </c>
      <c r="C5" s="116" t="s">
        <v>98</v>
      </c>
      <c r="D5" s="117" t="s">
        <v>99</v>
      </c>
    </row>
    <row r="6" spans="1:6">
      <c r="A6" s="84">
        <v>1</v>
      </c>
      <c r="B6" s="118" t="s">
        <v>40</v>
      </c>
      <c r="C6" s="119">
        <v>45002119</v>
      </c>
      <c r="D6" s="120"/>
      <c r="E6" s="121"/>
    </row>
    <row r="7" spans="1:6">
      <c r="A7" s="84">
        <v>2</v>
      </c>
      <c r="B7" s="122" t="s">
        <v>41</v>
      </c>
      <c r="C7" s="123">
        <v>263182082</v>
      </c>
      <c r="D7" s="124"/>
      <c r="E7" s="121"/>
    </row>
    <row r="8" spans="1:6">
      <c r="A8" s="84">
        <v>3</v>
      </c>
      <c r="B8" s="122" t="s">
        <v>42</v>
      </c>
      <c r="C8" s="123">
        <v>54207987</v>
      </c>
      <c r="D8" s="124"/>
      <c r="E8" s="121"/>
    </row>
    <row r="9" spans="1:6">
      <c r="A9" s="84">
        <v>4</v>
      </c>
      <c r="B9" s="122" t="s">
        <v>43</v>
      </c>
      <c r="C9" s="123"/>
      <c r="D9" s="124"/>
      <c r="E9" s="121"/>
    </row>
    <row r="10" spans="1:6">
      <c r="A10" s="84">
        <v>5.0999999999999996</v>
      </c>
      <c r="B10" s="122" t="s">
        <v>44</v>
      </c>
      <c r="C10" s="123">
        <v>126891630</v>
      </c>
      <c r="D10" s="124"/>
      <c r="E10" s="121"/>
    </row>
    <row r="11" spans="1:6">
      <c r="A11" s="84">
        <v>5.2</v>
      </c>
      <c r="B11" s="122" t="s">
        <v>508</v>
      </c>
      <c r="C11" s="123">
        <v>-369000</v>
      </c>
      <c r="D11" s="124"/>
      <c r="E11" s="127"/>
    </row>
    <row r="12" spans="1:6">
      <c r="A12" s="84" t="s">
        <v>509</v>
      </c>
      <c r="B12" s="122" t="s">
        <v>510</v>
      </c>
      <c r="C12" s="123">
        <v>369000</v>
      </c>
      <c r="D12" s="129" t="s">
        <v>511</v>
      </c>
      <c r="E12" s="127"/>
    </row>
    <row r="13" spans="1:6">
      <c r="A13" s="84">
        <v>5</v>
      </c>
      <c r="B13" s="122" t="s">
        <v>512</v>
      </c>
      <c r="C13" s="123">
        <v>126522630</v>
      </c>
      <c r="D13" s="124"/>
      <c r="E13" s="121"/>
    </row>
    <row r="14" spans="1:6">
      <c r="A14" s="84">
        <v>6.1</v>
      </c>
      <c r="B14" s="225" t="s">
        <v>45</v>
      </c>
      <c r="C14" s="125">
        <v>1122298753.5262794</v>
      </c>
      <c r="D14" s="126"/>
      <c r="E14" s="121"/>
    </row>
    <row r="15" spans="1:6">
      <c r="A15" s="84">
        <v>6.2</v>
      </c>
      <c r="B15" s="226" t="s">
        <v>46</v>
      </c>
      <c r="C15" s="125">
        <v>-70752009.674393773</v>
      </c>
      <c r="D15" s="126"/>
      <c r="E15" s="121"/>
    </row>
    <row r="16" spans="1:6">
      <c r="A16" s="84" t="s">
        <v>513</v>
      </c>
      <c r="B16" s="226" t="s">
        <v>219</v>
      </c>
      <c r="C16" s="125">
        <v>16804133.409208324</v>
      </c>
      <c r="D16" s="129" t="s">
        <v>511</v>
      </c>
      <c r="E16" s="121"/>
    </row>
    <row r="17" spans="1:5">
      <c r="A17" s="84">
        <v>6</v>
      </c>
      <c r="B17" s="122" t="s">
        <v>47</v>
      </c>
      <c r="C17" s="476">
        <f>C14+C15</f>
        <v>1051546743.8518857</v>
      </c>
      <c r="D17" s="126"/>
      <c r="E17" s="121"/>
    </row>
    <row r="18" spans="1:5">
      <c r="A18" s="84">
        <v>7</v>
      </c>
      <c r="B18" s="122" t="s">
        <v>48</v>
      </c>
      <c r="C18" s="123">
        <v>10155133</v>
      </c>
      <c r="D18" s="124"/>
      <c r="E18" s="121"/>
    </row>
    <row r="19" spans="1:5">
      <c r="A19" s="84">
        <v>8</v>
      </c>
      <c r="B19" s="253" t="s">
        <v>209</v>
      </c>
      <c r="C19" s="123">
        <v>8471698.9699999988</v>
      </c>
      <c r="D19" s="124"/>
      <c r="E19" s="121"/>
    </row>
    <row r="20" spans="1:5">
      <c r="A20" s="84">
        <v>9</v>
      </c>
      <c r="B20" s="122" t="s">
        <v>49</v>
      </c>
      <c r="C20" s="123">
        <v>54000</v>
      </c>
      <c r="D20" s="124"/>
      <c r="E20" s="121"/>
    </row>
    <row r="21" spans="1:5">
      <c r="A21" s="84">
        <v>9.1</v>
      </c>
      <c r="B21" s="128" t="s">
        <v>94</v>
      </c>
      <c r="C21" s="125"/>
      <c r="D21" s="124"/>
      <c r="E21" s="121"/>
    </row>
    <row r="22" spans="1:5">
      <c r="A22" s="84">
        <v>9.1999999999999993</v>
      </c>
      <c r="B22" s="128" t="s">
        <v>95</v>
      </c>
      <c r="C22" s="125"/>
      <c r="D22" s="124"/>
      <c r="E22" s="121"/>
    </row>
    <row r="23" spans="1:5" ht="15">
      <c r="A23" s="84">
        <v>9.3000000000000007</v>
      </c>
      <c r="B23" s="227" t="s">
        <v>279</v>
      </c>
      <c r="C23" s="125"/>
      <c r="D23" s="124"/>
      <c r="E23" s="136"/>
    </row>
    <row r="24" spans="1:5">
      <c r="A24" s="84">
        <v>10</v>
      </c>
      <c r="B24" s="122" t="s">
        <v>50</v>
      </c>
      <c r="C24" s="123">
        <v>60515992</v>
      </c>
      <c r="D24" s="124"/>
      <c r="E24" s="121"/>
    </row>
    <row r="25" spans="1:5">
      <c r="A25" s="84">
        <v>10.1</v>
      </c>
      <c r="B25" s="128" t="s">
        <v>96</v>
      </c>
      <c r="C25" s="123">
        <v>8679594</v>
      </c>
      <c r="D25" s="129" t="s">
        <v>514</v>
      </c>
      <c r="E25" s="121"/>
    </row>
    <row r="26" spans="1:5">
      <c r="A26" s="84">
        <v>11</v>
      </c>
      <c r="B26" s="130" t="s">
        <v>51</v>
      </c>
      <c r="C26" s="131">
        <v>51765866.539999999</v>
      </c>
      <c r="D26" s="132"/>
      <c r="E26" s="121"/>
    </row>
    <row r="27" spans="1:5">
      <c r="A27" s="84">
        <v>11.1</v>
      </c>
      <c r="B27" s="479" t="s">
        <v>515</v>
      </c>
      <c r="C27" s="477">
        <v>-370889</v>
      </c>
      <c r="D27" s="129" t="s">
        <v>514</v>
      </c>
      <c r="E27" s="121"/>
    </row>
    <row r="28" spans="1:5">
      <c r="A28" s="84">
        <v>12</v>
      </c>
      <c r="B28" s="133" t="s">
        <v>52</v>
      </c>
      <c r="C28" s="134">
        <f>SUM(C6:C11,C17:C20,C24,C26)</f>
        <v>1671424252.3618858</v>
      </c>
      <c r="D28" s="135"/>
      <c r="E28" s="121"/>
    </row>
    <row r="29" spans="1:5">
      <c r="A29" s="84">
        <v>13</v>
      </c>
      <c r="B29" s="122" t="s">
        <v>54</v>
      </c>
      <c r="C29" s="137">
        <v>1349746</v>
      </c>
      <c r="D29" s="138"/>
      <c r="E29" s="121"/>
    </row>
    <row r="30" spans="1:5">
      <c r="A30" s="84">
        <v>14</v>
      </c>
      <c r="B30" s="122" t="s">
        <v>55</v>
      </c>
      <c r="C30" s="123">
        <v>398705954</v>
      </c>
      <c r="D30" s="124"/>
      <c r="E30" s="121"/>
    </row>
    <row r="31" spans="1:5">
      <c r="A31" s="84">
        <v>15</v>
      </c>
      <c r="B31" s="122" t="s">
        <v>56</v>
      </c>
      <c r="C31" s="123">
        <v>266190631</v>
      </c>
      <c r="D31" s="124"/>
      <c r="E31" s="121"/>
    </row>
    <row r="32" spans="1:5">
      <c r="A32" s="84">
        <v>16</v>
      </c>
      <c r="B32" s="122" t="s">
        <v>57</v>
      </c>
      <c r="C32" s="123">
        <v>506004929</v>
      </c>
      <c r="D32" s="124"/>
      <c r="E32" s="121"/>
    </row>
    <row r="33" spans="1:5">
      <c r="A33" s="84">
        <v>17</v>
      </c>
      <c r="B33" s="122" t="s">
        <v>58</v>
      </c>
      <c r="C33" s="123">
        <v>0</v>
      </c>
      <c r="D33" s="124"/>
      <c r="E33" s="121"/>
    </row>
    <row r="34" spans="1:5" ht="15">
      <c r="A34" s="84">
        <v>18</v>
      </c>
      <c r="B34" s="122" t="s">
        <v>59</v>
      </c>
      <c r="C34" s="123">
        <v>174791925.45000002</v>
      </c>
      <c r="D34" s="124"/>
      <c r="E34" s="136"/>
    </row>
    <row r="35" spans="1:5">
      <c r="A35" s="84">
        <v>19</v>
      </c>
      <c r="B35" s="122" t="s">
        <v>60</v>
      </c>
      <c r="C35" s="123">
        <v>10517866</v>
      </c>
      <c r="D35" s="124"/>
      <c r="E35" s="121"/>
    </row>
    <row r="36" spans="1:5">
      <c r="A36" s="84">
        <v>20</v>
      </c>
      <c r="B36" s="122" t="s">
        <v>61</v>
      </c>
      <c r="C36" s="123">
        <v>29773958.780000001</v>
      </c>
      <c r="D36" s="124"/>
      <c r="E36" s="121"/>
    </row>
    <row r="37" spans="1:5" ht="25.5">
      <c r="A37" s="84">
        <v>20.100000000000001</v>
      </c>
      <c r="B37" s="130" t="s">
        <v>516</v>
      </c>
      <c r="C37" s="131">
        <v>0</v>
      </c>
      <c r="D37" s="129" t="s">
        <v>511</v>
      </c>
      <c r="E37" s="121"/>
    </row>
    <row r="38" spans="1:5">
      <c r="A38" s="84">
        <v>21</v>
      </c>
      <c r="B38" s="130" t="s">
        <v>62</v>
      </c>
      <c r="C38" s="131">
        <v>75381193.670000002</v>
      </c>
      <c r="D38" s="132"/>
      <c r="E38" s="121"/>
    </row>
    <row r="39" spans="1:5">
      <c r="A39" s="84">
        <v>21.1</v>
      </c>
      <c r="B39" s="139" t="s">
        <v>97</v>
      </c>
      <c r="C39" s="140">
        <v>61736593.670000002</v>
      </c>
      <c r="D39" s="129" t="s">
        <v>517</v>
      </c>
      <c r="E39" s="121"/>
    </row>
    <row r="40" spans="1:5" ht="15">
      <c r="A40" s="84">
        <v>21.2</v>
      </c>
      <c r="B40" s="480" t="s">
        <v>230</v>
      </c>
      <c r="C40" s="478">
        <v>13644599.999999998</v>
      </c>
      <c r="D40" s="129" t="s">
        <v>518</v>
      </c>
      <c r="E40" s="121"/>
    </row>
    <row r="41" spans="1:5">
      <c r="A41" s="84">
        <v>22</v>
      </c>
      <c r="B41" s="133" t="s">
        <v>63</v>
      </c>
      <c r="C41" s="134">
        <f>SUM(C29:C38)</f>
        <v>1462716203.9000001</v>
      </c>
      <c r="D41" s="135"/>
      <c r="E41" s="121"/>
    </row>
    <row r="42" spans="1:5" ht="15">
      <c r="A42" s="84">
        <v>23</v>
      </c>
      <c r="B42" s="130" t="s">
        <v>65</v>
      </c>
      <c r="C42" s="123">
        <v>209008277</v>
      </c>
      <c r="D42" s="129" t="s">
        <v>519</v>
      </c>
      <c r="E42" s="136"/>
    </row>
    <row r="43" spans="1:5">
      <c r="A43" s="84">
        <v>24</v>
      </c>
      <c r="B43" s="130" t="s">
        <v>66</v>
      </c>
      <c r="C43" s="123"/>
      <c r="D43" s="124"/>
    </row>
    <row r="44" spans="1:5">
      <c r="A44" s="84">
        <v>25</v>
      </c>
      <c r="B44" s="130" t="s">
        <v>67</v>
      </c>
      <c r="C44" s="123"/>
      <c r="D44" s="124"/>
    </row>
    <row r="45" spans="1:5">
      <c r="A45" s="84">
        <v>26</v>
      </c>
      <c r="B45" s="130" t="s">
        <v>68</v>
      </c>
      <c r="C45" s="123"/>
      <c r="D45" s="124"/>
    </row>
    <row r="46" spans="1:5">
      <c r="A46" s="84">
        <v>27</v>
      </c>
      <c r="B46" s="130" t="s">
        <v>69</v>
      </c>
      <c r="C46" s="123">
        <v>0</v>
      </c>
      <c r="D46" s="124"/>
    </row>
    <row r="47" spans="1:5">
      <c r="A47" s="84">
        <v>28</v>
      </c>
      <c r="B47" s="130" t="s">
        <v>70</v>
      </c>
      <c r="C47" s="123">
        <v>-10026695.000000007</v>
      </c>
      <c r="D47" s="129" t="s">
        <v>520</v>
      </c>
    </row>
    <row r="48" spans="1:5">
      <c r="A48" s="84">
        <v>29</v>
      </c>
      <c r="B48" s="130" t="s">
        <v>71</v>
      </c>
      <c r="C48" s="123">
        <v>9726466</v>
      </c>
      <c r="D48" s="124"/>
    </row>
    <row r="49" spans="1:4">
      <c r="A49" s="481">
        <v>29.1</v>
      </c>
      <c r="B49" s="130" t="s">
        <v>251</v>
      </c>
      <c r="C49" s="477">
        <v>9726466</v>
      </c>
      <c r="D49" s="129" t="s">
        <v>521</v>
      </c>
    </row>
    <row r="50" spans="1:4">
      <c r="A50" s="481">
        <v>29.2</v>
      </c>
      <c r="B50" s="130" t="s">
        <v>247</v>
      </c>
      <c r="C50" s="477">
        <v>-9726466</v>
      </c>
      <c r="D50" s="129" t="s">
        <v>522</v>
      </c>
    </row>
    <row r="51" spans="1:4" ht="15" thickBot="1">
      <c r="A51" s="141">
        <v>30</v>
      </c>
      <c r="B51" s="142" t="s">
        <v>277</v>
      </c>
      <c r="C51" s="143">
        <f>SUM(C42:C48)</f>
        <v>208708048</v>
      </c>
      <c r="D51" s="144"/>
    </row>
  </sheetData>
  <pageMargins left="0.7" right="0.7" top="0.75" bottom="0.75" header="0.3" footer="0.3"/>
  <pageSetup paperSize="9" scale="66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="70" zoomScaleNormal="7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C8" sqref="C8:S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5.5703125" style="4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7" bestFit="1" customWidth="1"/>
    <col min="17" max="17" width="14.7109375" style="37" customWidth="1"/>
    <col min="18" max="18" width="13" style="37" bestFit="1" customWidth="1"/>
    <col min="19" max="19" width="34.85546875" style="37" customWidth="1"/>
    <col min="20" max="16384" width="9.140625" style="37"/>
  </cols>
  <sheetData>
    <row r="1" spans="1:19">
      <c r="A1" s="2" t="s">
        <v>35</v>
      </c>
      <c r="B1" s="4" t="str">
        <f>'Info '!C2</f>
        <v>JSC "VTB Bank (Georgia)"</v>
      </c>
    </row>
    <row r="2" spans="1:19">
      <c r="A2" s="2" t="s">
        <v>36</v>
      </c>
      <c r="B2" s="505">
        <v>43646</v>
      </c>
    </row>
    <row r="4" spans="1:19" ht="26.25" thickBot="1">
      <c r="A4" s="4" t="s">
        <v>259</v>
      </c>
      <c r="B4" s="272" t="s">
        <v>386</v>
      </c>
    </row>
    <row r="5" spans="1:19" s="263" customFormat="1">
      <c r="A5" s="258"/>
      <c r="B5" s="259"/>
      <c r="C5" s="260" t="s">
        <v>0</v>
      </c>
      <c r="D5" s="260" t="s">
        <v>1</v>
      </c>
      <c r="E5" s="260" t="s">
        <v>2</v>
      </c>
      <c r="F5" s="260" t="s">
        <v>3</v>
      </c>
      <c r="G5" s="260" t="s">
        <v>4</v>
      </c>
      <c r="H5" s="260" t="s">
        <v>10</v>
      </c>
      <c r="I5" s="260" t="s">
        <v>13</v>
      </c>
      <c r="J5" s="260" t="s">
        <v>14</v>
      </c>
      <c r="K5" s="260" t="s">
        <v>15</v>
      </c>
      <c r="L5" s="260" t="s">
        <v>16</v>
      </c>
      <c r="M5" s="260" t="s">
        <v>17</v>
      </c>
      <c r="N5" s="260" t="s">
        <v>18</v>
      </c>
      <c r="O5" s="260" t="s">
        <v>369</v>
      </c>
      <c r="P5" s="260" t="s">
        <v>370</v>
      </c>
      <c r="Q5" s="260" t="s">
        <v>371</v>
      </c>
      <c r="R5" s="261" t="s">
        <v>372</v>
      </c>
      <c r="S5" s="262" t="s">
        <v>373</v>
      </c>
    </row>
    <row r="6" spans="1:19" s="263" customFormat="1" ht="99" customHeight="1">
      <c r="A6" s="264"/>
      <c r="B6" s="554" t="s">
        <v>374</v>
      </c>
      <c r="C6" s="550">
        <v>0</v>
      </c>
      <c r="D6" s="551"/>
      <c r="E6" s="550">
        <v>0.2</v>
      </c>
      <c r="F6" s="551"/>
      <c r="G6" s="550">
        <v>0.35</v>
      </c>
      <c r="H6" s="551"/>
      <c r="I6" s="550">
        <v>0.5</v>
      </c>
      <c r="J6" s="551"/>
      <c r="K6" s="550">
        <v>0.75</v>
      </c>
      <c r="L6" s="551"/>
      <c r="M6" s="550">
        <v>1</v>
      </c>
      <c r="N6" s="551"/>
      <c r="O6" s="550">
        <v>1.5</v>
      </c>
      <c r="P6" s="551"/>
      <c r="Q6" s="550">
        <v>2.5</v>
      </c>
      <c r="R6" s="551"/>
      <c r="S6" s="552" t="s">
        <v>258</v>
      </c>
    </row>
    <row r="7" spans="1:19" s="263" customFormat="1" ht="30.75" customHeight="1">
      <c r="A7" s="264"/>
      <c r="B7" s="555"/>
      <c r="C7" s="254" t="s">
        <v>261</v>
      </c>
      <c r="D7" s="254" t="s">
        <v>260</v>
      </c>
      <c r="E7" s="254" t="s">
        <v>261</v>
      </c>
      <c r="F7" s="254" t="s">
        <v>260</v>
      </c>
      <c r="G7" s="254" t="s">
        <v>261</v>
      </c>
      <c r="H7" s="254" t="s">
        <v>260</v>
      </c>
      <c r="I7" s="254" t="s">
        <v>261</v>
      </c>
      <c r="J7" s="254" t="s">
        <v>260</v>
      </c>
      <c r="K7" s="254" t="s">
        <v>261</v>
      </c>
      <c r="L7" s="254" t="s">
        <v>260</v>
      </c>
      <c r="M7" s="254" t="s">
        <v>261</v>
      </c>
      <c r="N7" s="254" t="s">
        <v>260</v>
      </c>
      <c r="O7" s="254" t="s">
        <v>261</v>
      </c>
      <c r="P7" s="254" t="s">
        <v>260</v>
      </c>
      <c r="Q7" s="254" t="s">
        <v>261</v>
      </c>
      <c r="R7" s="254" t="s">
        <v>260</v>
      </c>
      <c r="S7" s="553"/>
    </row>
    <row r="8" spans="1:19" s="146" customFormat="1" ht="23.25" customHeight="1">
      <c r="A8" s="145">
        <v>1</v>
      </c>
      <c r="B8" s="1" t="s">
        <v>101</v>
      </c>
      <c r="C8" s="482">
        <v>155334368.90000001</v>
      </c>
      <c r="D8" s="482"/>
      <c r="E8" s="482">
        <v>0</v>
      </c>
      <c r="F8" s="482"/>
      <c r="G8" s="482">
        <v>0</v>
      </c>
      <c r="H8" s="482"/>
      <c r="I8" s="482">
        <v>68809</v>
      </c>
      <c r="J8" s="482"/>
      <c r="K8" s="482">
        <v>0</v>
      </c>
      <c r="L8" s="482"/>
      <c r="M8" s="482">
        <v>216613822.1636</v>
      </c>
      <c r="N8" s="482"/>
      <c r="O8" s="482">
        <v>0</v>
      </c>
      <c r="P8" s="482"/>
      <c r="Q8" s="482">
        <v>0</v>
      </c>
      <c r="R8" s="482"/>
      <c r="S8" s="483">
        <v>216648226.6636</v>
      </c>
    </row>
    <row r="9" spans="1:19" s="146" customFormat="1" ht="23.25" customHeight="1">
      <c r="A9" s="145">
        <v>2</v>
      </c>
      <c r="B9" s="1" t="s">
        <v>102</v>
      </c>
      <c r="C9" s="482">
        <v>0</v>
      </c>
      <c r="D9" s="482"/>
      <c r="E9" s="482">
        <v>0</v>
      </c>
      <c r="F9" s="482"/>
      <c r="G9" s="482">
        <v>0</v>
      </c>
      <c r="H9" s="482"/>
      <c r="I9" s="482">
        <v>0</v>
      </c>
      <c r="J9" s="482"/>
      <c r="K9" s="482">
        <v>0</v>
      </c>
      <c r="L9" s="482"/>
      <c r="M9" s="482">
        <v>0</v>
      </c>
      <c r="N9" s="482"/>
      <c r="O9" s="482">
        <v>0</v>
      </c>
      <c r="P9" s="482"/>
      <c r="Q9" s="482">
        <v>0</v>
      </c>
      <c r="R9" s="482"/>
      <c r="S9" s="483">
        <v>0</v>
      </c>
    </row>
    <row r="10" spans="1:19" s="146" customFormat="1" ht="23.25" customHeight="1">
      <c r="A10" s="145">
        <v>3</v>
      </c>
      <c r="B10" s="1" t="s">
        <v>280</v>
      </c>
      <c r="C10" s="482">
        <v>0</v>
      </c>
      <c r="D10" s="482"/>
      <c r="E10" s="482">
        <v>0</v>
      </c>
      <c r="F10" s="482"/>
      <c r="G10" s="482">
        <v>0</v>
      </c>
      <c r="H10" s="482"/>
      <c r="I10" s="482">
        <v>0</v>
      </c>
      <c r="J10" s="482"/>
      <c r="K10" s="482">
        <v>0</v>
      </c>
      <c r="L10" s="482"/>
      <c r="M10" s="482">
        <v>0</v>
      </c>
      <c r="N10" s="482"/>
      <c r="O10" s="482">
        <v>0</v>
      </c>
      <c r="P10" s="482"/>
      <c r="Q10" s="482">
        <v>0</v>
      </c>
      <c r="R10" s="482"/>
      <c r="S10" s="483">
        <v>0</v>
      </c>
    </row>
    <row r="11" spans="1:19" s="146" customFormat="1" ht="23.25" customHeight="1">
      <c r="A11" s="145">
        <v>4</v>
      </c>
      <c r="B11" s="1" t="s">
        <v>103</v>
      </c>
      <c r="C11" s="482">
        <v>0</v>
      </c>
      <c r="D11" s="482"/>
      <c r="E11" s="482">
        <v>0</v>
      </c>
      <c r="F11" s="482"/>
      <c r="G11" s="482">
        <v>0</v>
      </c>
      <c r="H11" s="482"/>
      <c r="I11" s="482">
        <v>0</v>
      </c>
      <c r="J11" s="482"/>
      <c r="K11" s="482">
        <v>0</v>
      </c>
      <c r="L11" s="482"/>
      <c r="M11" s="482">
        <v>0</v>
      </c>
      <c r="N11" s="482"/>
      <c r="O11" s="482">
        <v>0</v>
      </c>
      <c r="P11" s="482"/>
      <c r="Q11" s="482">
        <v>0</v>
      </c>
      <c r="R11" s="482"/>
      <c r="S11" s="483">
        <v>0</v>
      </c>
    </row>
    <row r="12" spans="1:19" s="146" customFormat="1" ht="23.25" customHeight="1">
      <c r="A12" s="145">
        <v>5</v>
      </c>
      <c r="B12" s="1" t="s">
        <v>104</v>
      </c>
      <c r="C12" s="482">
        <v>0</v>
      </c>
      <c r="D12" s="482"/>
      <c r="E12" s="482">
        <v>0</v>
      </c>
      <c r="F12" s="482"/>
      <c r="G12" s="482">
        <v>0</v>
      </c>
      <c r="H12" s="482"/>
      <c r="I12" s="482">
        <v>0</v>
      </c>
      <c r="J12" s="482"/>
      <c r="K12" s="482">
        <v>0</v>
      </c>
      <c r="L12" s="482"/>
      <c r="M12" s="482">
        <v>0</v>
      </c>
      <c r="N12" s="482"/>
      <c r="O12" s="482">
        <v>0</v>
      </c>
      <c r="P12" s="482"/>
      <c r="Q12" s="482">
        <v>0</v>
      </c>
      <c r="R12" s="482"/>
      <c r="S12" s="483">
        <v>0</v>
      </c>
    </row>
    <row r="13" spans="1:19" s="146" customFormat="1" ht="23.25" customHeight="1">
      <c r="A13" s="145">
        <v>6</v>
      </c>
      <c r="B13" s="1" t="s">
        <v>105</v>
      </c>
      <c r="C13" s="482">
        <v>0</v>
      </c>
      <c r="D13" s="482"/>
      <c r="E13" s="482">
        <v>19962033.782499999</v>
      </c>
      <c r="F13" s="482"/>
      <c r="G13" s="482">
        <v>0</v>
      </c>
      <c r="H13" s="482"/>
      <c r="I13" s="482">
        <v>30052715.630299997</v>
      </c>
      <c r="J13" s="482"/>
      <c r="K13" s="482">
        <v>0</v>
      </c>
      <c r="L13" s="482"/>
      <c r="M13" s="482">
        <v>4197215.5236</v>
      </c>
      <c r="N13" s="482">
        <v>4283387.1122500002</v>
      </c>
      <c r="O13" s="482">
        <v>0</v>
      </c>
      <c r="P13" s="482"/>
      <c r="Q13" s="482">
        <v>0</v>
      </c>
      <c r="R13" s="482"/>
      <c r="S13" s="483">
        <v>27499367.2075</v>
      </c>
    </row>
    <row r="14" spans="1:19" s="146" customFormat="1" ht="23.25" customHeight="1">
      <c r="A14" s="145">
        <v>7</v>
      </c>
      <c r="B14" s="1" t="s">
        <v>106</v>
      </c>
      <c r="C14" s="482">
        <v>0</v>
      </c>
      <c r="D14" s="482">
        <v>0</v>
      </c>
      <c r="E14" s="482">
        <v>0</v>
      </c>
      <c r="F14" s="482">
        <v>0</v>
      </c>
      <c r="G14" s="482">
        <v>0</v>
      </c>
      <c r="H14" s="482"/>
      <c r="I14" s="482">
        <v>0</v>
      </c>
      <c r="J14" s="482">
        <v>0</v>
      </c>
      <c r="K14" s="482">
        <v>0</v>
      </c>
      <c r="L14" s="482"/>
      <c r="M14" s="482">
        <v>516695354.81105983</v>
      </c>
      <c r="N14" s="482">
        <v>66889361.190815002</v>
      </c>
      <c r="O14" s="482">
        <v>5337113.0422900002</v>
      </c>
      <c r="P14" s="482">
        <v>116682.24243499999</v>
      </c>
      <c r="Q14" s="482">
        <v>0</v>
      </c>
      <c r="R14" s="482">
        <v>0</v>
      </c>
      <c r="S14" s="483">
        <v>591765408.92896235</v>
      </c>
    </row>
    <row r="15" spans="1:19" s="146" customFormat="1" ht="23.25" customHeight="1">
      <c r="A15" s="145">
        <v>8</v>
      </c>
      <c r="B15" s="1" t="s">
        <v>107</v>
      </c>
      <c r="C15" s="482">
        <v>0</v>
      </c>
      <c r="D15" s="482"/>
      <c r="E15" s="482">
        <v>0</v>
      </c>
      <c r="F15" s="482"/>
      <c r="G15" s="482">
        <v>0</v>
      </c>
      <c r="H15" s="482"/>
      <c r="I15" s="482">
        <v>0</v>
      </c>
      <c r="J15" s="482"/>
      <c r="K15" s="482">
        <v>250634813.03013</v>
      </c>
      <c r="L15" s="482">
        <v>13324758.585334001</v>
      </c>
      <c r="M15" s="482">
        <v>32911516.351369999</v>
      </c>
      <c r="N15" s="482">
        <v>338301.54251499998</v>
      </c>
      <c r="O15" s="482">
        <v>90904960.328770012</v>
      </c>
      <c r="P15" s="482">
        <v>1829135.9074349997</v>
      </c>
      <c r="Q15" s="482">
        <v>0</v>
      </c>
      <c r="R15" s="482"/>
      <c r="S15" s="483">
        <v>370320640.95979053</v>
      </c>
    </row>
    <row r="16" spans="1:19" s="146" customFormat="1" ht="23.25" customHeight="1">
      <c r="A16" s="145">
        <v>9</v>
      </c>
      <c r="B16" s="1" t="s">
        <v>108</v>
      </c>
      <c r="C16" s="482">
        <v>0</v>
      </c>
      <c r="D16" s="482"/>
      <c r="E16" s="482">
        <v>0</v>
      </c>
      <c r="F16" s="482"/>
      <c r="G16" s="482">
        <v>166013364.12843001</v>
      </c>
      <c r="H16" s="482">
        <v>1215884.214505</v>
      </c>
      <c r="I16" s="482">
        <v>0</v>
      </c>
      <c r="J16" s="482"/>
      <c r="K16" s="482">
        <v>0</v>
      </c>
      <c r="L16" s="482"/>
      <c r="M16" s="482">
        <v>0</v>
      </c>
      <c r="N16" s="482"/>
      <c r="O16" s="482">
        <v>0</v>
      </c>
      <c r="P16" s="482"/>
      <c r="Q16" s="482">
        <v>0</v>
      </c>
      <c r="R16" s="482"/>
      <c r="S16" s="483">
        <v>58530236.920027249</v>
      </c>
    </row>
    <row r="17" spans="1:19" s="146" customFormat="1" ht="23.25" customHeight="1">
      <c r="A17" s="145">
        <v>10</v>
      </c>
      <c r="B17" s="1" t="s">
        <v>109</v>
      </c>
      <c r="C17" s="482">
        <v>0</v>
      </c>
      <c r="D17" s="482"/>
      <c r="E17" s="482">
        <v>0</v>
      </c>
      <c r="F17" s="482"/>
      <c r="G17" s="482">
        <v>0</v>
      </c>
      <c r="H17" s="482"/>
      <c r="I17" s="482">
        <v>1660387.86314</v>
      </c>
      <c r="J17" s="482"/>
      <c r="K17" s="482">
        <v>0</v>
      </c>
      <c r="L17" s="482"/>
      <c r="M17" s="482">
        <v>14435727.989670003</v>
      </c>
      <c r="N17" s="482"/>
      <c r="O17" s="482">
        <v>426232.66128999996</v>
      </c>
      <c r="P17" s="482"/>
      <c r="Q17" s="482">
        <v>0</v>
      </c>
      <c r="R17" s="482"/>
      <c r="S17" s="483">
        <v>15905270.913175002</v>
      </c>
    </row>
    <row r="18" spans="1:19" s="146" customFormat="1" ht="23.25" customHeight="1">
      <c r="A18" s="145">
        <v>11</v>
      </c>
      <c r="B18" s="1" t="s">
        <v>110</v>
      </c>
      <c r="C18" s="482">
        <v>0</v>
      </c>
      <c r="D18" s="482"/>
      <c r="E18" s="482">
        <v>0</v>
      </c>
      <c r="F18" s="482"/>
      <c r="G18" s="482">
        <v>0</v>
      </c>
      <c r="H18" s="482"/>
      <c r="I18" s="482">
        <v>0</v>
      </c>
      <c r="J18" s="482"/>
      <c r="K18" s="482">
        <v>0</v>
      </c>
      <c r="L18" s="482"/>
      <c r="M18" s="482">
        <v>0</v>
      </c>
      <c r="N18" s="482"/>
      <c r="O18" s="482">
        <v>0</v>
      </c>
      <c r="P18" s="482"/>
      <c r="Q18" s="482">
        <v>0</v>
      </c>
      <c r="R18" s="482"/>
      <c r="S18" s="483">
        <v>0</v>
      </c>
    </row>
    <row r="19" spans="1:19" s="146" customFormat="1" ht="23.25" customHeight="1">
      <c r="A19" s="145">
        <v>12</v>
      </c>
      <c r="B19" s="1" t="s">
        <v>111</v>
      </c>
      <c r="C19" s="482">
        <v>0</v>
      </c>
      <c r="D19" s="482"/>
      <c r="E19" s="482">
        <v>0</v>
      </c>
      <c r="F19" s="482"/>
      <c r="G19" s="482">
        <v>0</v>
      </c>
      <c r="H19" s="482"/>
      <c r="I19" s="482">
        <v>0</v>
      </c>
      <c r="J19" s="482"/>
      <c r="K19" s="482">
        <v>0</v>
      </c>
      <c r="L19" s="482"/>
      <c r="M19" s="482">
        <v>0</v>
      </c>
      <c r="N19" s="482"/>
      <c r="O19" s="482">
        <v>0</v>
      </c>
      <c r="P19" s="482"/>
      <c r="Q19" s="482">
        <v>0</v>
      </c>
      <c r="R19" s="482"/>
      <c r="S19" s="483">
        <v>0</v>
      </c>
    </row>
    <row r="20" spans="1:19" s="146" customFormat="1" ht="23.25" customHeight="1">
      <c r="A20" s="145">
        <v>13</v>
      </c>
      <c r="B20" s="1" t="s">
        <v>257</v>
      </c>
      <c r="C20" s="482">
        <v>0</v>
      </c>
      <c r="D20" s="482"/>
      <c r="E20" s="482">
        <v>0</v>
      </c>
      <c r="F20" s="482"/>
      <c r="G20" s="482">
        <v>0</v>
      </c>
      <c r="H20" s="482"/>
      <c r="I20" s="482">
        <v>0</v>
      </c>
      <c r="J20" s="482"/>
      <c r="K20" s="482">
        <v>0</v>
      </c>
      <c r="L20" s="482"/>
      <c r="M20" s="482">
        <v>0</v>
      </c>
      <c r="N20" s="482"/>
      <c r="O20" s="482">
        <v>0</v>
      </c>
      <c r="P20" s="482"/>
      <c r="Q20" s="482">
        <v>0</v>
      </c>
      <c r="R20" s="482"/>
      <c r="S20" s="483">
        <v>0</v>
      </c>
    </row>
    <row r="21" spans="1:19" s="146" customFormat="1" ht="23.25" customHeight="1">
      <c r="A21" s="145">
        <v>14</v>
      </c>
      <c r="B21" s="1" t="s">
        <v>113</v>
      </c>
      <c r="C21" s="482">
        <v>55356761</v>
      </c>
      <c r="D21" s="482"/>
      <c r="E21" s="482">
        <v>0</v>
      </c>
      <c r="F21" s="482"/>
      <c r="G21" s="482">
        <v>0</v>
      </c>
      <c r="H21" s="482"/>
      <c r="I21" s="482">
        <v>0</v>
      </c>
      <c r="J21" s="482"/>
      <c r="K21" s="482">
        <v>0</v>
      </c>
      <c r="L21" s="482"/>
      <c r="M21" s="482">
        <v>121196319.524</v>
      </c>
      <c r="N21" s="482"/>
      <c r="O21" s="482">
        <v>0</v>
      </c>
      <c r="P21" s="482"/>
      <c r="Q21" s="482">
        <v>787675</v>
      </c>
      <c r="R21" s="482"/>
      <c r="S21" s="483">
        <v>123165507.024</v>
      </c>
    </row>
    <row r="22" spans="1:19" ht="23.25" customHeight="1" thickBot="1">
      <c r="A22" s="147"/>
      <c r="B22" s="148" t="s">
        <v>114</v>
      </c>
      <c r="C22" s="149">
        <f>SUM(C8:C21)</f>
        <v>210691129.90000001</v>
      </c>
      <c r="D22" s="149">
        <f t="shared" ref="D22:S22" si="0">SUM(D8:D21)</f>
        <v>0</v>
      </c>
      <c r="E22" s="149">
        <f t="shared" si="0"/>
        <v>19962033.782499999</v>
      </c>
      <c r="F22" s="149">
        <f t="shared" si="0"/>
        <v>0</v>
      </c>
      <c r="G22" s="149">
        <f t="shared" si="0"/>
        <v>166013364.12843001</v>
      </c>
      <c r="H22" s="149">
        <f t="shared" si="0"/>
        <v>1215884.214505</v>
      </c>
      <c r="I22" s="149">
        <f t="shared" si="0"/>
        <v>31781912.493439995</v>
      </c>
      <c r="J22" s="149">
        <f t="shared" si="0"/>
        <v>0</v>
      </c>
      <c r="K22" s="149">
        <f t="shared" si="0"/>
        <v>250634813.03013</v>
      </c>
      <c r="L22" s="149">
        <f t="shared" si="0"/>
        <v>13324758.585334001</v>
      </c>
      <c r="M22" s="149">
        <f t="shared" si="0"/>
        <v>906049956.36329985</v>
      </c>
      <c r="N22" s="149">
        <f t="shared" si="0"/>
        <v>71511049.845579997</v>
      </c>
      <c r="O22" s="149">
        <f t="shared" si="0"/>
        <v>96668306.032350019</v>
      </c>
      <c r="P22" s="149">
        <f t="shared" si="0"/>
        <v>1945818.1498699996</v>
      </c>
      <c r="Q22" s="149">
        <f t="shared" si="0"/>
        <v>787675</v>
      </c>
      <c r="R22" s="149">
        <f t="shared" si="0"/>
        <v>0</v>
      </c>
      <c r="S22" s="273">
        <f t="shared" si="0"/>
        <v>1403834658.6170552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80" zoomScaleNormal="80" workbookViewId="0">
      <pane xSplit="2" ySplit="6" topLeftCell="K7" activePane="bottomRight" state="frozen"/>
      <selection activeCell="B2" sqref="B2"/>
      <selection pane="topRight" activeCell="B2" sqref="B2"/>
      <selection pane="bottomLeft" activeCell="B2" sqref="B2"/>
      <selection pane="bottomRight" activeCell="C7" sqref="C7:U2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15.57031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7"/>
  </cols>
  <sheetData>
    <row r="1" spans="1:22">
      <c r="A1" s="2" t="s">
        <v>35</v>
      </c>
      <c r="B1" s="4" t="str">
        <f>'Info '!C2</f>
        <v>JSC "VTB Bank (Georgia)"</v>
      </c>
    </row>
    <row r="2" spans="1:22">
      <c r="A2" s="2" t="s">
        <v>36</v>
      </c>
      <c r="B2" s="505">
        <v>43646</v>
      </c>
    </row>
    <row r="4" spans="1:22" ht="13.5" thickBot="1">
      <c r="A4" s="4" t="s">
        <v>377</v>
      </c>
      <c r="B4" s="150" t="s">
        <v>100</v>
      </c>
      <c r="V4" s="39" t="s">
        <v>78</v>
      </c>
    </row>
    <row r="5" spans="1:22" ht="12.75" customHeight="1">
      <c r="A5" s="151"/>
      <c r="B5" s="152"/>
      <c r="C5" s="556" t="s">
        <v>288</v>
      </c>
      <c r="D5" s="557"/>
      <c r="E5" s="557"/>
      <c r="F5" s="557"/>
      <c r="G5" s="557"/>
      <c r="H5" s="557"/>
      <c r="I5" s="557"/>
      <c r="J5" s="557"/>
      <c r="K5" s="557"/>
      <c r="L5" s="558"/>
      <c r="M5" s="559" t="s">
        <v>289</v>
      </c>
      <c r="N5" s="560"/>
      <c r="O5" s="560"/>
      <c r="P5" s="560"/>
      <c r="Q5" s="560"/>
      <c r="R5" s="560"/>
      <c r="S5" s="561"/>
      <c r="T5" s="564" t="s">
        <v>375</v>
      </c>
      <c r="U5" s="564" t="s">
        <v>376</v>
      </c>
      <c r="V5" s="562" t="s">
        <v>126</v>
      </c>
    </row>
    <row r="6" spans="1:22" s="90" customFormat="1" ht="191.25">
      <c r="A6" s="87"/>
      <c r="B6" s="153"/>
      <c r="C6" s="154" t="s">
        <v>115</v>
      </c>
      <c r="D6" s="230" t="s">
        <v>116</v>
      </c>
      <c r="E6" s="179" t="s">
        <v>291</v>
      </c>
      <c r="F6" s="179" t="s">
        <v>292</v>
      </c>
      <c r="G6" s="230" t="s">
        <v>295</v>
      </c>
      <c r="H6" s="230" t="s">
        <v>290</v>
      </c>
      <c r="I6" s="230" t="s">
        <v>117</v>
      </c>
      <c r="J6" s="230" t="s">
        <v>118</v>
      </c>
      <c r="K6" s="155" t="s">
        <v>119</v>
      </c>
      <c r="L6" s="156" t="s">
        <v>120</v>
      </c>
      <c r="M6" s="154" t="s">
        <v>293</v>
      </c>
      <c r="N6" s="155" t="s">
        <v>121</v>
      </c>
      <c r="O6" s="155" t="s">
        <v>122</v>
      </c>
      <c r="P6" s="155" t="s">
        <v>123</v>
      </c>
      <c r="Q6" s="155" t="s">
        <v>124</v>
      </c>
      <c r="R6" s="155" t="s">
        <v>125</v>
      </c>
      <c r="S6" s="256" t="s">
        <v>294</v>
      </c>
      <c r="T6" s="565"/>
      <c r="U6" s="565"/>
      <c r="V6" s="563"/>
    </row>
    <row r="7" spans="1:22" s="146" customFormat="1">
      <c r="A7" s="157">
        <v>1</v>
      </c>
      <c r="B7" s="1" t="s">
        <v>101</v>
      </c>
      <c r="C7" s="158"/>
      <c r="D7" s="482">
        <v>0</v>
      </c>
      <c r="E7" s="482"/>
      <c r="F7" s="482"/>
      <c r="G7" s="482"/>
      <c r="H7" s="482"/>
      <c r="I7" s="482"/>
      <c r="J7" s="482">
        <v>0</v>
      </c>
      <c r="K7" s="482"/>
      <c r="L7" s="465"/>
      <c r="M7" s="158"/>
      <c r="N7" s="482"/>
      <c r="O7" s="482"/>
      <c r="P7" s="482"/>
      <c r="Q7" s="482"/>
      <c r="R7" s="482"/>
      <c r="S7" s="465"/>
      <c r="T7" s="484">
        <v>0</v>
      </c>
      <c r="U7" s="484"/>
      <c r="V7" s="159">
        <f>SUM(C7:S7)</f>
        <v>0</v>
      </c>
    </row>
    <row r="8" spans="1:22" s="146" customFormat="1">
      <c r="A8" s="157">
        <v>2</v>
      </c>
      <c r="B8" s="1" t="s">
        <v>102</v>
      </c>
      <c r="C8" s="158"/>
      <c r="D8" s="482">
        <v>0</v>
      </c>
      <c r="E8" s="482"/>
      <c r="F8" s="482"/>
      <c r="G8" s="482"/>
      <c r="H8" s="482"/>
      <c r="I8" s="482"/>
      <c r="J8" s="482">
        <v>0</v>
      </c>
      <c r="K8" s="482"/>
      <c r="L8" s="465"/>
      <c r="M8" s="158"/>
      <c r="N8" s="482"/>
      <c r="O8" s="482"/>
      <c r="P8" s="482"/>
      <c r="Q8" s="482"/>
      <c r="R8" s="482"/>
      <c r="S8" s="465"/>
      <c r="T8" s="484">
        <v>0</v>
      </c>
      <c r="U8" s="484"/>
      <c r="V8" s="159">
        <f t="shared" ref="V8:V20" si="0">SUM(C8:S8)</f>
        <v>0</v>
      </c>
    </row>
    <row r="9" spans="1:22" s="146" customFormat="1">
      <c r="A9" s="157">
        <v>3</v>
      </c>
      <c r="B9" s="1" t="s">
        <v>281</v>
      </c>
      <c r="C9" s="158"/>
      <c r="D9" s="482">
        <v>0</v>
      </c>
      <c r="E9" s="482"/>
      <c r="F9" s="482"/>
      <c r="G9" s="482"/>
      <c r="H9" s="482"/>
      <c r="I9" s="482"/>
      <c r="J9" s="482">
        <v>0</v>
      </c>
      <c r="K9" s="482"/>
      <c r="L9" s="465"/>
      <c r="M9" s="158"/>
      <c r="N9" s="482"/>
      <c r="O9" s="482"/>
      <c r="P9" s="482"/>
      <c r="Q9" s="482"/>
      <c r="R9" s="482"/>
      <c r="S9" s="465"/>
      <c r="T9" s="484">
        <v>0</v>
      </c>
      <c r="U9" s="484"/>
      <c r="V9" s="159">
        <f t="shared" si="0"/>
        <v>0</v>
      </c>
    </row>
    <row r="10" spans="1:22" s="146" customFormat="1" ht="24" customHeight="1">
      <c r="A10" s="157">
        <v>4</v>
      </c>
      <c r="B10" s="1" t="s">
        <v>103</v>
      </c>
      <c r="C10" s="158"/>
      <c r="D10" s="482">
        <v>0</v>
      </c>
      <c r="E10" s="482"/>
      <c r="F10" s="482"/>
      <c r="G10" s="482"/>
      <c r="H10" s="482"/>
      <c r="I10" s="482"/>
      <c r="J10" s="482">
        <v>0</v>
      </c>
      <c r="K10" s="482"/>
      <c r="L10" s="465"/>
      <c r="M10" s="158"/>
      <c r="N10" s="482"/>
      <c r="O10" s="482"/>
      <c r="P10" s="482"/>
      <c r="Q10" s="482"/>
      <c r="R10" s="482"/>
      <c r="S10" s="465"/>
      <c r="T10" s="484">
        <v>0</v>
      </c>
      <c r="U10" s="484"/>
      <c r="V10" s="159">
        <f t="shared" si="0"/>
        <v>0</v>
      </c>
    </row>
    <row r="11" spans="1:22" s="146" customFormat="1" ht="24" customHeight="1">
      <c r="A11" s="157">
        <v>5</v>
      </c>
      <c r="B11" s="1" t="s">
        <v>104</v>
      </c>
      <c r="C11" s="158"/>
      <c r="D11" s="482">
        <v>0</v>
      </c>
      <c r="E11" s="482"/>
      <c r="F11" s="482"/>
      <c r="G11" s="482"/>
      <c r="H11" s="482"/>
      <c r="I11" s="482"/>
      <c r="J11" s="482">
        <v>0</v>
      </c>
      <c r="K11" s="482"/>
      <c r="L11" s="465"/>
      <c r="M11" s="158"/>
      <c r="N11" s="482"/>
      <c r="O11" s="482"/>
      <c r="P11" s="482"/>
      <c r="Q11" s="482"/>
      <c r="R11" s="482"/>
      <c r="S11" s="465"/>
      <c r="T11" s="484">
        <v>0</v>
      </c>
      <c r="U11" s="484"/>
      <c r="V11" s="159">
        <f t="shared" si="0"/>
        <v>0</v>
      </c>
    </row>
    <row r="12" spans="1:22" s="146" customFormat="1" ht="24" customHeight="1">
      <c r="A12" s="157">
        <v>6</v>
      </c>
      <c r="B12" s="1" t="s">
        <v>105</v>
      </c>
      <c r="C12" s="158"/>
      <c r="D12" s="482">
        <v>0</v>
      </c>
      <c r="E12" s="482"/>
      <c r="F12" s="482"/>
      <c r="G12" s="482"/>
      <c r="H12" s="482"/>
      <c r="I12" s="482"/>
      <c r="J12" s="482">
        <v>0</v>
      </c>
      <c r="K12" s="482"/>
      <c r="L12" s="465"/>
      <c r="M12" s="158"/>
      <c r="N12" s="482"/>
      <c r="O12" s="482"/>
      <c r="P12" s="482"/>
      <c r="Q12" s="482"/>
      <c r="R12" s="482"/>
      <c r="S12" s="465"/>
      <c r="T12" s="484">
        <v>0</v>
      </c>
      <c r="U12" s="484"/>
      <c r="V12" s="159">
        <f t="shared" si="0"/>
        <v>0</v>
      </c>
    </row>
    <row r="13" spans="1:22" s="146" customFormat="1" ht="24" customHeight="1">
      <c r="A13" s="157">
        <v>7</v>
      </c>
      <c r="B13" s="1" t="s">
        <v>106</v>
      </c>
      <c r="C13" s="158"/>
      <c r="D13" s="482">
        <v>33760847.051429994</v>
      </c>
      <c r="E13" s="482"/>
      <c r="F13" s="482"/>
      <c r="G13" s="482"/>
      <c r="H13" s="482"/>
      <c r="I13" s="482"/>
      <c r="J13" s="482">
        <v>0</v>
      </c>
      <c r="K13" s="482"/>
      <c r="L13" s="465"/>
      <c r="M13" s="158"/>
      <c r="N13" s="482"/>
      <c r="O13" s="482"/>
      <c r="P13" s="482"/>
      <c r="Q13" s="482"/>
      <c r="R13" s="482"/>
      <c r="S13" s="465"/>
      <c r="T13" s="484">
        <v>24279414.820904993</v>
      </c>
      <c r="U13" s="484">
        <v>9481432.230525</v>
      </c>
      <c r="V13" s="159">
        <f t="shared" si="0"/>
        <v>33760847.051429994</v>
      </c>
    </row>
    <row r="14" spans="1:22" s="146" customFormat="1" ht="24" customHeight="1">
      <c r="A14" s="157">
        <v>8</v>
      </c>
      <c r="B14" s="1" t="s">
        <v>107</v>
      </c>
      <c r="C14" s="158"/>
      <c r="D14" s="482">
        <v>8320908.2086900007</v>
      </c>
      <c r="E14" s="482"/>
      <c r="F14" s="482"/>
      <c r="G14" s="482"/>
      <c r="H14" s="482"/>
      <c r="I14" s="482"/>
      <c r="J14" s="482">
        <v>0</v>
      </c>
      <c r="K14" s="482"/>
      <c r="L14" s="465"/>
      <c r="M14" s="158"/>
      <c r="N14" s="482"/>
      <c r="O14" s="482"/>
      <c r="P14" s="482"/>
      <c r="Q14" s="482"/>
      <c r="R14" s="482"/>
      <c r="S14" s="465"/>
      <c r="T14" s="484">
        <v>7067457.1325745005</v>
      </c>
      <c r="U14" s="484">
        <v>1253451.0761155002</v>
      </c>
      <c r="V14" s="159">
        <f t="shared" si="0"/>
        <v>8320908.2086900007</v>
      </c>
    </row>
    <row r="15" spans="1:22" s="146" customFormat="1" ht="24" customHeight="1">
      <c r="A15" s="157">
        <v>9</v>
      </c>
      <c r="B15" s="1" t="s">
        <v>108</v>
      </c>
      <c r="C15" s="158"/>
      <c r="D15" s="482">
        <v>0</v>
      </c>
      <c r="E15" s="482"/>
      <c r="F15" s="482"/>
      <c r="G15" s="482"/>
      <c r="H15" s="482"/>
      <c r="I15" s="482"/>
      <c r="J15" s="482">
        <v>0</v>
      </c>
      <c r="K15" s="482"/>
      <c r="L15" s="465"/>
      <c r="M15" s="158"/>
      <c r="N15" s="482"/>
      <c r="O15" s="482"/>
      <c r="P15" s="482"/>
      <c r="Q15" s="482"/>
      <c r="R15" s="482"/>
      <c r="S15" s="465"/>
      <c r="T15" s="484">
        <v>0</v>
      </c>
      <c r="U15" s="484"/>
      <c r="V15" s="159">
        <f t="shared" si="0"/>
        <v>0</v>
      </c>
    </row>
    <row r="16" spans="1:22" s="146" customFormat="1" ht="24" customHeight="1">
      <c r="A16" s="157">
        <v>10</v>
      </c>
      <c r="B16" s="1" t="s">
        <v>109</v>
      </c>
      <c r="C16" s="158"/>
      <c r="D16" s="482">
        <v>41517.895864999999</v>
      </c>
      <c r="E16" s="482"/>
      <c r="F16" s="482"/>
      <c r="G16" s="482"/>
      <c r="H16" s="482"/>
      <c r="I16" s="482"/>
      <c r="J16" s="482">
        <v>0</v>
      </c>
      <c r="K16" s="482"/>
      <c r="L16" s="465"/>
      <c r="M16" s="158"/>
      <c r="N16" s="482"/>
      <c r="O16" s="482"/>
      <c r="P16" s="482"/>
      <c r="Q16" s="482"/>
      <c r="R16" s="482"/>
      <c r="S16" s="465"/>
      <c r="T16" s="484">
        <v>41517.895864999999</v>
      </c>
      <c r="U16" s="484"/>
      <c r="V16" s="159">
        <f t="shared" si="0"/>
        <v>41517.895864999999</v>
      </c>
    </row>
    <row r="17" spans="1:22" s="146" customFormat="1" ht="24" customHeight="1">
      <c r="A17" s="157">
        <v>11</v>
      </c>
      <c r="B17" s="1" t="s">
        <v>110</v>
      </c>
      <c r="C17" s="158"/>
      <c r="D17" s="482">
        <v>0</v>
      </c>
      <c r="E17" s="482"/>
      <c r="F17" s="482"/>
      <c r="G17" s="482"/>
      <c r="H17" s="482"/>
      <c r="I17" s="482"/>
      <c r="J17" s="482">
        <v>0</v>
      </c>
      <c r="K17" s="482"/>
      <c r="L17" s="465"/>
      <c r="M17" s="158"/>
      <c r="N17" s="482"/>
      <c r="O17" s="482"/>
      <c r="P17" s="482"/>
      <c r="Q17" s="482"/>
      <c r="R17" s="482"/>
      <c r="S17" s="465"/>
      <c r="T17" s="484">
        <v>0</v>
      </c>
      <c r="U17" s="484"/>
      <c r="V17" s="159">
        <f t="shared" si="0"/>
        <v>0</v>
      </c>
    </row>
    <row r="18" spans="1:22" s="146" customFormat="1" ht="24" customHeight="1">
      <c r="A18" s="157">
        <v>12</v>
      </c>
      <c r="B18" s="1" t="s">
        <v>111</v>
      </c>
      <c r="C18" s="158"/>
      <c r="D18" s="482">
        <v>0</v>
      </c>
      <c r="E18" s="482"/>
      <c r="F18" s="482"/>
      <c r="G18" s="482"/>
      <c r="H18" s="482"/>
      <c r="I18" s="482"/>
      <c r="J18" s="482">
        <v>0</v>
      </c>
      <c r="K18" s="482"/>
      <c r="L18" s="465"/>
      <c r="M18" s="158"/>
      <c r="N18" s="482"/>
      <c r="O18" s="482"/>
      <c r="P18" s="482"/>
      <c r="Q18" s="482"/>
      <c r="R18" s="482"/>
      <c r="S18" s="465"/>
      <c r="T18" s="484">
        <v>0</v>
      </c>
      <c r="U18" s="484"/>
      <c r="V18" s="159">
        <f t="shared" si="0"/>
        <v>0</v>
      </c>
    </row>
    <row r="19" spans="1:22" s="146" customFormat="1" ht="24" customHeight="1">
      <c r="A19" s="157">
        <v>13</v>
      </c>
      <c r="B19" s="1" t="s">
        <v>112</v>
      </c>
      <c r="C19" s="158"/>
      <c r="D19" s="482">
        <v>0</v>
      </c>
      <c r="E19" s="482"/>
      <c r="F19" s="482"/>
      <c r="G19" s="482"/>
      <c r="H19" s="482"/>
      <c r="I19" s="482"/>
      <c r="J19" s="482">
        <v>0</v>
      </c>
      <c r="K19" s="482"/>
      <c r="L19" s="465"/>
      <c r="M19" s="158"/>
      <c r="N19" s="482"/>
      <c r="O19" s="482"/>
      <c r="P19" s="482"/>
      <c r="Q19" s="482"/>
      <c r="R19" s="482"/>
      <c r="S19" s="465"/>
      <c r="T19" s="484">
        <v>0</v>
      </c>
      <c r="U19" s="484"/>
      <c r="V19" s="159">
        <f t="shared" si="0"/>
        <v>0</v>
      </c>
    </row>
    <row r="20" spans="1:22" s="146" customFormat="1">
      <c r="A20" s="157">
        <v>14</v>
      </c>
      <c r="B20" s="1" t="s">
        <v>113</v>
      </c>
      <c r="C20" s="158"/>
      <c r="D20" s="482">
        <v>0</v>
      </c>
      <c r="E20" s="482"/>
      <c r="F20" s="482"/>
      <c r="G20" s="482"/>
      <c r="H20" s="482"/>
      <c r="I20" s="482"/>
      <c r="J20" s="482">
        <v>0</v>
      </c>
      <c r="K20" s="482"/>
      <c r="L20" s="465"/>
      <c r="M20" s="158"/>
      <c r="N20" s="482"/>
      <c r="O20" s="482"/>
      <c r="P20" s="482"/>
      <c r="Q20" s="482"/>
      <c r="R20" s="482"/>
      <c r="S20" s="465"/>
      <c r="T20" s="484">
        <v>0</v>
      </c>
      <c r="U20" s="484"/>
      <c r="V20" s="159">
        <f t="shared" si="0"/>
        <v>0</v>
      </c>
    </row>
    <row r="21" spans="1:22" ht="13.5" thickBot="1">
      <c r="A21" s="147"/>
      <c r="B21" s="160" t="s">
        <v>114</v>
      </c>
      <c r="C21" s="161">
        <f>SUM(C7:C20)</f>
        <v>0</v>
      </c>
      <c r="D21" s="149">
        <f t="shared" ref="D21:V21" si="1">SUM(D7:D20)</f>
        <v>42123273.155984998</v>
      </c>
      <c r="E21" s="149">
        <f t="shared" si="1"/>
        <v>0</v>
      </c>
      <c r="F21" s="149">
        <f t="shared" si="1"/>
        <v>0</v>
      </c>
      <c r="G21" s="149">
        <f t="shared" si="1"/>
        <v>0</v>
      </c>
      <c r="H21" s="149">
        <f t="shared" si="1"/>
        <v>0</v>
      </c>
      <c r="I21" s="149">
        <f t="shared" si="1"/>
        <v>0</v>
      </c>
      <c r="J21" s="149">
        <f t="shared" si="1"/>
        <v>0</v>
      </c>
      <c r="K21" s="149">
        <f t="shared" si="1"/>
        <v>0</v>
      </c>
      <c r="L21" s="162">
        <f t="shared" si="1"/>
        <v>0</v>
      </c>
      <c r="M21" s="161">
        <f t="shared" si="1"/>
        <v>0</v>
      </c>
      <c r="N21" s="149">
        <f t="shared" si="1"/>
        <v>0</v>
      </c>
      <c r="O21" s="149">
        <f t="shared" si="1"/>
        <v>0</v>
      </c>
      <c r="P21" s="149">
        <f t="shared" si="1"/>
        <v>0</v>
      </c>
      <c r="Q21" s="149">
        <f t="shared" si="1"/>
        <v>0</v>
      </c>
      <c r="R21" s="149">
        <f t="shared" si="1"/>
        <v>0</v>
      </c>
      <c r="S21" s="162">
        <f>SUM(S7:S20)</f>
        <v>0</v>
      </c>
      <c r="T21" s="162">
        <f>SUM(T7:T20)</f>
        <v>31388389.849344492</v>
      </c>
      <c r="U21" s="162">
        <f t="shared" ref="U21" si="2">SUM(U7:U20)</f>
        <v>10734883.3066405</v>
      </c>
      <c r="V21" s="163">
        <f t="shared" si="1"/>
        <v>42123273.155984998</v>
      </c>
    </row>
    <row r="24" spans="1:22">
      <c r="A24" s="7"/>
      <c r="B24" s="7"/>
      <c r="C24" s="65"/>
      <c r="D24" s="65"/>
      <c r="E24" s="65"/>
    </row>
    <row r="25" spans="1:22">
      <c r="A25" s="164"/>
      <c r="B25" s="164"/>
      <c r="C25" s="7"/>
      <c r="D25" s="65"/>
      <c r="E25" s="65"/>
    </row>
    <row r="26" spans="1:22">
      <c r="A26" s="164"/>
      <c r="B26" s="66"/>
      <c r="C26" s="7"/>
      <c r="D26" s="65"/>
      <c r="E26" s="65"/>
    </row>
    <row r="27" spans="1:22">
      <c r="A27" s="164"/>
      <c r="B27" s="164"/>
      <c r="C27" s="7"/>
      <c r="D27" s="65"/>
      <c r="E27" s="65"/>
    </row>
    <row r="28" spans="1:22">
      <c r="A28" s="164"/>
      <c r="B28" s="66"/>
      <c r="C28" s="7"/>
      <c r="D28" s="65"/>
      <c r="E28" s="65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2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80" zoomScaleNormal="80" workbookViewId="0">
      <pane xSplit="1" ySplit="7" topLeftCell="B8" activePane="bottomRight" state="frozen"/>
      <selection activeCell="B2" sqref="B2"/>
      <selection pane="topRight" activeCell="B2" sqref="B2"/>
      <selection pane="bottomLeft" activeCell="B2" sqref="B2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65" customWidth="1"/>
    <col min="4" max="4" width="14.85546875" style="265" bestFit="1" customWidth="1"/>
    <col min="5" max="5" width="15.5703125" style="265" customWidth="1"/>
    <col min="6" max="6" width="15.85546875" style="265" customWidth="1"/>
    <col min="7" max="7" width="17.42578125" style="265" customWidth="1"/>
    <col min="8" max="8" width="15.28515625" style="265" customWidth="1"/>
    <col min="9" max="16384" width="9.140625" style="37"/>
  </cols>
  <sheetData>
    <row r="1" spans="1:9">
      <c r="A1" s="2" t="s">
        <v>35</v>
      </c>
      <c r="B1" s="4" t="str">
        <f>'Info '!C2</f>
        <v>JSC "VTB Bank (Georgia)"</v>
      </c>
    </row>
    <row r="2" spans="1:9">
      <c r="A2" s="2" t="s">
        <v>36</v>
      </c>
      <c r="B2" s="505">
        <v>43646</v>
      </c>
    </row>
    <row r="4" spans="1:9" ht="13.5" thickBot="1">
      <c r="A4" s="2" t="s">
        <v>263</v>
      </c>
      <c r="B4" s="150" t="s">
        <v>387</v>
      </c>
    </row>
    <row r="5" spans="1:9">
      <c r="A5" s="151"/>
      <c r="B5" s="165"/>
      <c r="C5" s="266" t="s">
        <v>0</v>
      </c>
      <c r="D5" s="266" t="s">
        <v>1</v>
      </c>
      <c r="E5" s="266" t="s">
        <v>2</v>
      </c>
      <c r="F5" s="266" t="s">
        <v>3</v>
      </c>
      <c r="G5" s="267" t="s">
        <v>4</v>
      </c>
      <c r="H5" s="268" t="s">
        <v>10</v>
      </c>
      <c r="I5" s="166"/>
    </row>
    <row r="6" spans="1:9" s="166" customFormat="1" ht="12.75" customHeight="1">
      <c r="A6" s="167"/>
      <c r="B6" s="568" t="s">
        <v>262</v>
      </c>
      <c r="C6" s="570" t="s">
        <v>379</v>
      </c>
      <c r="D6" s="572" t="s">
        <v>378</v>
      </c>
      <c r="E6" s="573"/>
      <c r="F6" s="570" t="s">
        <v>383</v>
      </c>
      <c r="G6" s="570" t="s">
        <v>384</v>
      </c>
      <c r="H6" s="566" t="s">
        <v>382</v>
      </c>
    </row>
    <row r="7" spans="1:9" ht="38.25">
      <c r="A7" s="169"/>
      <c r="B7" s="569"/>
      <c r="C7" s="571"/>
      <c r="D7" s="269" t="s">
        <v>381</v>
      </c>
      <c r="E7" s="269" t="s">
        <v>380</v>
      </c>
      <c r="F7" s="571"/>
      <c r="G7" s="571"/>
      <c r="H7" s="567"/>
      <c r="I7" s="166"/>
    </row>
    <row r="8" spans="1:9">
      <c r="A8" s="167">
        <v>1</v>
      </c>
      <c r="B8" s="1" t="s">
        <v>101</v>
      </c>
      <c r="C8" s="485">
        <v>372017000.0636</v>
      </c>
      <c r="D8" s="486">
        <v>0</v>
      </c>
      <c r="E8" s="485">
        <v>0</v>
      </c>
      <c r="F8" s="485">
        <v>216648226.6636</v>
      </c>
      <c r="G8" s="487">
        <v>216648226.6636</v>
      </c>
      <c r="H8" s="489">
        <f>IFERROR(G8/(C8+E8),0)</f>
        <v>0.58236109270963921</v>
      </c>
    </row>
    <row r="9" spans="1:9" ht="15" customHeight="1">
      <c r="A9" s="167">
        <v>2</v>
      </c>
      <c r="B9" s="1" t="s">
        <v>102</v>
      </c>
      <c r="C9" s="485">
        <v>0</v>
      </c>
      <c r="D9" s="486">
        <v>0</v>
      </c>
      <c r="E9" s="485">
        <v>0</v>
      </c>
      <c r="F9" s="485">
        <v>0</v>
      </c>
      <c r="G9" s="487">
        <v>0</v>
      </c>
      <c r="H9" s="489">
        <f t="shared" ref="H9:H20" si="0">IFERROR(G9/(C9+E9),0)</f>
        <v>0</v>
      </c>
    </row>
    <row r="10" spans="1:9">
      <c r="A10" s="167">
        <v>3</v>
      </c>
      <c r="B10" s="1" t="s">
        <v>281</v>
      </c>
      <c r="C10" s="485">
        <v>0</v>
      </c>
      <c r="D10" s="486">
        <v>0</v>
      </c>
      <c r="E10" s="485">
        <v>0</v>
      </c>
      <c r="F10" s="485">
        <v>0</v>
      </c>
      <c r="G10" s="487">
        <v>0</v>
      </c>
      <c r="H10" s="489">
        <f t="shared" si="0"/>
        <v>0</v>
      </c>
    </row>
    <row r="11" spans="1:9">
      <c r="A11" s="167">
        <v>4</v>
      </c>
      <c r="B11" s="1" t="s">
        <v>103</v>
      </c>
      <c r="C11" s="485">
        <v>0</v>
      </c>
      <c r="D11" s="486">
        <v>0</v>
      </c>
      <c r="E11" s="485">
        <v>0</v>
      </c>
      <c r="F11" s="485">
        <v>0</v>
      </c>
      <c r="G11" s="487">
        <v>0</v>
      </c>
      <c r="H11" s="489">
        <f t="shared" si="0"/>
        <v>0</v>
      </c>
    </row>
    <row r="12" spans="1:9">
      <c r="A12" s="167">
        <v>5</v>
      </c>
      <c r="B12" s="1" t="s">
        <v>104</v>
      </c>
      <c r="C12" s="485">
        <v>0</v>
      </c>
      <c r="D12" s="486">
        <v>0</v>
      </c>
      <c r="E12" s="485">
        <v>0</v>
      </c>
      <c r="F12" s="485">
        <v>0</v>
      </c>
      <c r="G12" s="487">
        <v>0</v>
      </c>
      <c r="H12" s="489">
        <f t="shared" si="0"/>
        <v>0</v>
      </c>
    </row>
    <row r="13" spans="1:9">
      <c r="A13" s="167">
        <v>6</v>
      </c>
      <c r="B13" s="1" t="s">
        <v>105</v>
      </c>
      <c r="C13" s="485">
        <v>54211964.936399996</v>
      </c>
      <c r="D13" s="486">
        <v>8566774.2245000005</v>
      </c>
      <c r="E13" s="485">
        <v>4283387.1122500002</v>
      </c>
      <c r="F13" s="485">
        <v>27499367.2075</v>
      </c>
      <c r="G13" s="487">
        <v>27499367.2075</v>
      </c>
      <c r="H13" s="489">
        <f t="shared" si="0"/>
        <v>0.47011200453377994</v>
      </c>
    </row>
    <row r="14" spans="1:9">
      <c r="A14" s="167">
        <v>7</v>
      </c>
      <c r="B14" s="1" t="s">
        <v>106</v>
      </c>
      <c r="C14" s="485">
        <v>522032467.8533498</v>
      </c>
      <c r="D14" s="486">
        <v>114712202.98887999</v>
      </c>
      <c r="E14" s="485">
        <v>67006043.433249995</v>
      </c>
      <c r="F14" s="486">
        <v>591765408.92896235</v>
      </c>
      <c r="G14" s="488">
        <v>558004561.87753236</v>
      </c>
      <c r="H14" s="489">
        <f t="shared" si="0"/>
        <v>0.94731422680448873</v>
      </c>
    </row>
    <row r="15" spans="1:9">
      <c r="A15" s="167">
        <v>8</v>
      </c>
      <c r="B15" s="1" t="s">
        <v>107</v>
      </c>
      <c r="C15" s="485">
        <v>374451289.71027005</v>
      </c>
      <c r="D15" s="486">
        <v>27633078.142270003</v>
      </c>
      <c r="E15" s="485">
        <v>15492196.035284003</v>
      </c>
      <c r="F15" s="486">
        <v>370320640.95979053</v>
      </c>
      <c r="G15" s="488">
        <v>361999732.75110054</v>
      </c>
      <c r="H15" s="489">
        <f>IFERROR(G15/(C15+E15),0)</f>
        <v>0.92833896701460128</v>
      </c>
    </row>
    <row r="16" spans="1:9">
      <c r="A16" s="167">
        <v>9</v>
      </c>
      <c r="B16" s="1" t="s">
        <v>108</v>
      </c>
      <c r="C16" s="485">
        <v>166013364.12843001</v>
      </c>
      <c r="D16" s="486">
        <v>2360768.4290100001</v>
      </c>
      <c r="E16" s="485">
        <v>1215884.214505</v>
      </c>
      <c r="F16" s="486">
        <v>58530236.920027249</v>
      </c>
      <c r="G16" s="488">
        <v>58530236.920027249</v>
      </c>
      <c r="H16" s="489">
        <f t="shared" si="0"/>
        <v>0.35</v>
      </c>
    </row>
    <row r="17" spans="1:8">
      <c r="A17" s="167">
        <v>10</v>
      </c>
      <c r="B17" s="1" t="s">
        <v>109</v>
      </c>
      <c r="C17" s="485">
        <v>16522348.514100002</v>
      </c>
      <c r="D17" s="486">
        <v>0</v>
      </c>
      <c r="E17" s="485">
        <v>0</v>
      </c>
      <c r="F17" s="486">
        <v>15905270.913175002</v>
      </c>
      <c r="G17" s="488">
        <v>15863753.017310001</v>
      </c>
      <c r="H17" s="489">
        <f t="shared" si="0"/>
        <v>0.96013911120274686</v>
      </c>
    </row>
    <row r="18" spans="1:8">
      <c r="A18" s="167">
        <v>11</v>
      </c>
      <c r="B18" s="1" t="s">
        <v>110</v>
      </c>
      <c r="C18" s="485">
        <v>0</v>
      </c>
      <c r="D18" s="486">
        <v>0</v>
      </c>
      <c r="E18" s="485">
        <v>0</v>
      </c>
      <c r="F18" s="486">
        <v>0</v>
      </c>
      <c r="G18" s="488">
        <v>0</v>
      </c>
      <c r="H18" s="489">
        <f t="shared" si="0"/>
        <v>0</v>
      </c>
    </row>
    <row r="19" spans="1:8">
      <c r="A19" s="167">
        <v>12</v>
      </c>
      <c r="B19" s="1" t="s">
        <v>111</v>
      </c>
      <c r="C19" s="485">
        <v>0</v>
      </c>
      <c r="D19" s="486">
        <v>0</v>
      </c>
      <c r="E19" s="485">
        <v>0</v>
      </c>
      <c r="F19" s="486">
        <v>0</v>
      </c>
      <c r="G19" s="488">
        <v>0</v>
      </c>
      <c r="H19" s="489">
        <f t="shared" si="0"/>
        <v>0</v>
      </c>
    </row>
    <row r="20" spans="1:8">
      <c r="A20" s="167">
        <v>13</v>
      </c>
      <c r="B20" s="1" t="s">
        <v>257</v>
      </c>
      <c r="C20" s="485">
        <v>0</v>
      </c>
      <c r="D20" s="486">
        <v>0</v>
      </c>
      <c r="E20" s="485">
        <v>0</v>
      </c>
      <c r="F20" s="486">
        <v>0</v>
      </c>
      <c r="G20" s="488">
        <v>0</v>
      </c>
      <c r="H20" s="489">
        <f t="shared" si="0"/>
        <v>0</v>
      </c>
    </row>
    <row r="21" spans="1:8">
      <c r="A21" s="167">
        <v>14</v>
      </c>
      <c r="B21" s="1" t="s">
        <v>113</v>
      </c>
      <c r="C21" s="485">
        <v>177340755.52399999</v>
      </c>
      <c r="D21" s="486">
        <v>0</v>
      </c>
      <c r="E21" s="485">
        <v>0</v>
      </c>
      <c r="F21" s="486">
        <v>123165507.024</v>
      </c>
      <c r="G21" s="488">
        <v>123165507.024</v>
      </c>
      <c r="H21" s="489">
        <f>IFERROR(G21/(C21+E21),0)</f>
        <v>0.69451326436540239</v>
      </c>
    </row>
    <row r="22" spans="1:8" ht="13.5" thickBot="1">
      <c r="A22" s="170"/>
      <c r="B22" s="171" t="s">
        <v>114</v>
      </c>
      <c r="C22" s="270">
        <f>SUM(C8:C21)</f>
        <v>1682589190.73015</v>
      </c>
      <c r="D22" s="270">
        <f>SUM(D8:D21)</f>
        <v>153272823.78466001</v>
      </c>
      <c r="E22" s="270">
        <f>SUM(E8:E21)</f>
        <v>87997510.795288995</v>
      </c>
      <c r="F22" s="270">
        <f>SUM(F8:F21)</f>
        <v>1403834658.6170552</v>
      </c>
      <c r="G22" s="270">
        <f>SUM(G8:G21)</f>
        <v>1361711385.4610701</v>
      </c>
      <c r="H22" s="271">
        <f>G22/(C22+E22)</f>
        <v>0.76907354171806175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scale="63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0" zoomScaleNormal="80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C10" sqref="C10"/>
    </sheetView>
  </sheetViews>
  <sheetFormatPr defaultColWidth="9.140625" defaultRowHeight="12.75"/>
  <cols>
    <col min="1" max="1" width="10.5703125" style="265" bestFit="1" customWidth="1"/>
    <col min="2" max="2" width="104.140625" style="265" customWidth="1"/>
    <col min="3" max="4" width="12.7109375" style="265" customWidth="1"/>
    <col min="5" max="5" width="15.5703125" style="265" customWidth="1"/>
    <col min="6" max="11" width="12.7109375" style="265" customWidth="1"/>
    <col min="12" max="16384" width="9.140625" style="265"/>
  </cols>
  <sheetData>
    <row r="1" spans="1:11">
      <c r="A1" s="265" t="s">
        <v>35</v>
      </c>
      <c r="B1" s="265" t="str">
        <f>'Info '!C2</f>
        <v>JSC "VTB Bank (Georgia)"</v>
      </c>
    </row>
    <row r="2" spans="1:11">
      <c r="A2" s="265" t="s">
        <v>36</v>
      </c>
      <c r="B2" s="506">
        <v>43646</v>
      </c>
      <c r="C2" s="285"/>
      <c r="D2" s="285"/>
    </row>
    <row r="3" spans="1:11">
      <c r="B3" s="285"/>
      <c r="C3" s="285"/>
      <c r="D3" s="285"/>
    </row>
    <row r="4" spans="1:11" ht="13.5" thickBot="1">
      <c r="A4" s="265" t="s">
        <v>259</v>
      </c>
      <c r="B4" s="312" t="s">
        <v>388</v>
      </c>
      <c r="C4" s="285"/>
      <c r="D4" s="285"/>
    </row>
    <row r="5" spans="1:11" ht="30" customHeight="1">
      <c r="A5" s="574"/>
      <c r="B5" s="575"/>
      <c r="C5" s="576" t="s">
        <v>441</v>
      </c>
      <c r="D5" s="576"/>
      <c r="E5" s="576"/>
      <c r="F5" s="576" t="s">
        <v>442</v>
      </c>
      <c r="G5" s="576"/>
      <c r="H5" s="576"/>
      <c r="I5" s="576" t="s">
        <v>443</v>
      </c>
      <c r="J5" s="576"/>
      <c r="K5" s="577"/>
    </row>
    <row r="6" spans="1:11">
      <c r="A6" s="286"/>
      <c r="B6" s="287"/>
      <c r="C6" s="44" t="s">
        <v>74</v>
      </c>
      <c r="D6" s="44" t="s">
        <v>75</v>
      </c>
      <c r="E6" s="44" t="s">
        <v>76</v>
      </c>
      <c r="F6" s="44" t="s">
        <v>74</v>
      </c>
      <c r="G6" s="44" t="s">
        <v>75</v>
      </c>
      <c r="H6" s="44" t="s">
        <v>76</v>
      </c>
      <c r="I6" s="44" t="s">
        <v>74</v>
      </c>
      <c r="J6" s="44" t="s">
        <v>75</v>
      </c>
      <c r="K6" s="44" t="s">
        <v>76</v>
      </c>
    </row>
    <row r="7" spans="1:11">
      <c r="A7" s="288" t="s">
        <v>391</v>
      </c>
      <c r="B7" s="289"/>
      <c r="C7" s="289"/>
      <c r="D7" s="289"/>
      <c r="E7" s="289"/>
      <c r="F7" s="289"/>
      <c r="G7" s="289"/>
      <c r="H7" s="289"/>
      <c r="I7" s="289"/>
      <c r="J7" s="289"/>
      <c r="K7" s="290"/>
    </row>
    <row r="8" spans="1:11">
      <c r="A8" s="291">
        <v>1</v>
      </c>
      <c r="B8" s="292" t="s">
        <v>389</v>
      </c>
      <c r="C8" s="510"/>
      <c r="D8" s="510"/>
      <c r="E8" s="510"/>
      <c r="F8" s="500">
        <v>187484285.56745049</v>
      </c>
      <c r="G8" s="500">
        <v>221099310.38284227</v>
      </c>
      <c r="H8" s="500">
        <v>408583595.95029289</v>
      </c>
      <c r="I8" s="500">
        <v>175588146.9048132</v>
      </c>
      <c r="J8" s="500">
        <v>216752168.11297917</v>
      </c>
      <c r="K8" s="501">
        <v>392340315.01779217</v>
      </c>
    </row>
    <row r="9" spans="1:11">
      <c r="A9" s="288" t="s">
        <v>392</v>
      </c>
      <c r="B9" s="289"/>
      <c r="C9" s="511"/>
      <c r="D9" s="511"/>
      <c r="E9" s="511"/>
      <c r="F9" s="511"/>
      <c r="G9" s="511"/>
      <c r="H9" s="511"/>
      <c r="I9" s="511"/>
      <c r="J9" s="511"/>
      <c r="K9" s="290"/>
    </row>
    <row r="10" spans="1:11">
      <c r="A10" s="294">
        <v>2</v>
      </c>
      <c r="B10" s="295" t="s">
        <v>400</v>
      </c>
      <c r="C10" s="490">
        <v>115567565.17901102</v>
      </c>
      <c r="D10" s="491">
        <v>340003226.16473073</v>
      </c>
      <c r="E10" s="491">
        <v>455570791.34374177</v>
      </c>
      <c r="F10" s="491">
        <v>9546440.1033829693</v>
      </c>
      <c r="G10" s="491">
        <v>28074297.333367378</v>
      </c>
      <c r="H10" s="491">
        <v>37620737.436750315</v>
      </c>
      <c r="I10" s="491">
        <v>2387073.7599164834</v>
      </c>
      <c r="J10" s="491">
        <v>6564911.6812939569</v>
      </c>
      <c r="K10" s="492">
        <v>8951985.4412104432</v>
      </c>
    </row>
    <row r="11" spans="1:11">
      <c r="A11" s="294">
        <v>3</v>
      </c>
      <c r="B11" s="295" t="s">
        <v>394</v>
      </c>
      <c r="C11" s="490">
        <v>405656510.61999989</v>
      </c>
      <c r="D11" s="491">
        <v>452884942.19946724</v>
      </c>
      <c r="E11" s="491">
        <v>858541452.81946659</v>
      </c>
      <c r="F11" s="491">
        <v>180354506.5449121</v>
      </c>
      <c r="G11" s="491">
        <v>84259407.888346329</v>
      </c>
      <c r="H11" s="491">
        <v>264613914.43325844</v>
      </c>
      <c r="I11" s="491">
        <v>138632366.66989565</v>
      </c>
      <c r="J11" s="491">
        <v>66567792.96055425</v>
      </c>
      <c r="K11" s="492">
        <v>205200159.63044986</v>
      </c>
    </row>
    <row r="12" spans="1:11">
      <c r="A12" s="294">
        <v>4</v>
      </c>
      <c r="B12" s="295" t="s">
        <v>395</v>
      </c>
      <c r="C12" s="490">
        <v>4615384.615384615</v>
      </c>
      <c r="D12" s="491">
        <v>654.73875384615383</v>
      </c>
      <c r="E12" s="491">
        <v>4616039.3541384619</v>
      </c>
      <c r="F12" s="491">
        <v>0</v>
      </c>
      <c r="G12" s="491">
        <v>654.73875384615383</v>
      </c>
      <c r="H12" s="491">
        <v>654.73875384615383</v>
      </c>
      <c r="I12" s="491">
        <v>0</v>
      </c>
      <c r="J12" s="491">
        <v>654.73875384615383</v>
      </c>
      <c r="K12" s="492">
        <v>654.73875384615383</v>
      </c>
    </row>
    <row r="13" spans="1:11">
      <c r="A13" s="294">
        <v>5</v>
      </c>
      <c r="B13" s="295" t="s">
        <v>403</v>
      </c>
      <c r="C13" s="490">
        <v>71499845.272527501</v>
      </c>
      <c r="D13" s="491">
        <v>71830867.821977988</v>
      </c>
      <c r="E13" s="491">
        <v>143330713.09450549</v>
      </c>
      <c r="F13" s="491">
        <v>14373754.173351649</v>
      </c>
      <c r="G13" s="491">
        <v>12192511.636187365</v>
      </c>
      <c r="H13" s="491">
        <v>26566265.809539013</v>
      </c>
      <c r="I13" s="491">
        <v>5174657.8747252757</v>
      </c>
      <c r="J13" s="491">
        <v>4693084.9135714294</v>
      </c>
      <c r="K13" s="492">
        <v>9867742.7882967032</v>
      </c>
    </row>
    <row r="14" spans="1:11">
      <c r="A14" s="294">
        <v>6</v>
      </c>
      <c r="B14" s="295" t="s">
        <v>436</v>
      </c>
      <c r="C14" s="490">
        <v>0</v>
      </c>
      <c r="D14" s="491">
        <v>0</v>
      </c>
      <c r="E14" s="491">
        <v>0</v>
      </c>
      <c r="F14" s="491">
        <v>0</v>
      </c>
      <c r="G14" s="491">
        <v>0</v>
      </c>
      <c r="H14" s="491">
        <v>0</v>
      </c>
      <c r="I14" s="491">
        <v>0</v>
      </c>
      <c r="J14" s="491">
        <v>0</v>
      </c>
      <c r="K14" s="492">
        <v>0</v>
      </c>
    </row>
    <row r="15" spans="1:11">
      <c r="A15" s="294">
        <v>7</v>
      </c>
      <c r="B15" s="295" t="s">
        <v>437</v>
      </c>
      <c r="C15" s="490">
        <v>20864456.167912092</v>
      </c>
      <c r="D15" s="491">
        <v>8500119.3279637378</v>
      </c>
      <c r="E15" s="491">
        <v>29364575.495875824</v>
      </c>
      <c r="F15" s="491">
        <v>4985619.4671428557</v>
      </c>
      <c r="G15" s="491">
        <v>2659931.4020934068</v>
      </c>
      <c r="H15" s="491">
        <v>7645550.8692362653</v>
      </c>
      <c r="I15" s="491">
        <v>4985619.4671428557</v>
      </c>
      <c r="J15" s="491">
        <v>2659931.4020934068</v>
      </c>
      <c r="K15" s="492">
        <v>7645550.8692362653</v>
      </c>
    </row>
    <row r="16" spans="1:11">
      <c r="A16" s="294">
        <v>8</v>
      </c>
      <c r="B16" s="296" t="s">
        <v>396</v>
      </c>
      <c r="C16" s="490">
        <v>618203761.85483503</v>
      </c>
      <c r="D16" s="491">
        <v>873219810.25289369</v>
      </c>
      <c r="E16" s="491">
        <v>1491423572.1077282</v>
      </c>
      <c r="F16" s="491">
        <v>209260320.28878963</v>
      </c>
      <c r="G16" s="491">
        <v>127186802.99874832</v>
      </c>
      <c r="H16" s="491">
        <v>336447123.28753787</v>
      </c>
      <c r="I16" s="491">
        <v>151179717.77168027</v>
      </c>
      <c r="J16" s="491">
        <v>80486375.696266934</v>
      </c>
      <c r="K16" s="492">
        <v>231666093.46794716</v>
      </c>
    </row>
    <row r="17" spans="1:11">
      <c r="A17" s="288" t="s">
        <v>393</v>
      </c>
      <c r="B17" s="289"/>
      <c r="C17" s="493"/>
      <c r="D17" s="493"/>
      <c r="E17" s="493"/>
      <c r="F17" s="494"/>
      <c r="G17" s="494"/>
      <c r="H17" s="494"/>
      <c r="I17" s="494"/>
      <c r="J17" s="494"/>
      <c r="K17" s="290"/>
    </row>
    <row r="18" spans="1:11">
      <c r="A18" s="294">
        <v>9</v>
      </c>
      <c r="B18" s="295" t="s">
        <v>399</v>
      </c>
      <c r="C18" s="490">
        <v>0</v>
      </c>
      <c r="D18" s="491">
        <v>0</v>
      </c>
      <c r="E18" s="491">
        <v>0</v>
      </c>
      <c r="F18" s="491">
        <v>0</v>
      </c>
      <c r="G18" s="491">
        <v>0</v>
      </c>
      <c r="H18" s="491">
        <v>0</v>
      </c>
      <c r="I18" s="491">
        <v>0</v>
      </c>
      <c r="J18" s="491">
        <v>0</v>
      </c>
      <c r="K18" s="492">
        <v>0</v>
      </c>
    </row>
    <row r="19" spans="1:11">
      <c r="A19" s="294">
        <v>10</v>
      </c>
      <c r="B19" s="295" t="s">
        <v>438</v>
      </c>
      <c r="C19" s="490">
        <v>590042283.12824154</v>
      </c>
      <c r="D19" s="491">
        <v>581636105.58205092</v>
      </c>
      <c r="E19" s="491">
        <v>1171678388.7102919</v>
      </c>
      <c r="F19" s="491">
        <v>16727617.341813192</v>
      </c>
      <c r="G19" s="491">
        <v>9916049.180109892</v>
      </c>
      <c r="H19" s="491">
        <v>26643666.52192308</v>
      </c>
      <c r="I19" s="491">
        <v>28623756.004450545</v>
      </c>
      <c r="J19" s="491">
        <v>63614601.993369237</v>
      </c>
      <c r="K19" s="492">
        <v>92238357.997819796</v>
      </c>
    </row>
    <row r="20" spans="1:11">
      <c r="A20" s="294">
        <v>11</v>
      </c>
      <c r="B20" s="295" t="s">
        <v>398</v>
      </c>
      <c r="C20" s="490">
        <v>24987716.22197802</v>
      </c>
      <c r="D20" s="491">
        <v>159102251.01738015</v>
      </c>
      <c r="E20" s="491">
        <v>184089967.23935819</v>
      </c>
      <c r="F20" s="491">
        <v>1765118.8582417585</v>
      </c>
      <c r="G20" s="491">
        <v>1.1439560439560441</v>
      </c>
      <c r="H20" s="491">
        <v>1765120.0021978023</v>
      </c>
      <c r="I20" s="491">
        <v>1765118.8582417585</v>
      </c>
      <c r="J20" s="491">
        <v>1.1439560439560441</v>
      </c>
      <c r="K20" s="492">
        <v>1765120.0021978023</v>
      </c>
    </row>
    <row r="21" spans="1:11" ht="13.5" thickBot="1">
      <c r="A21" s="297">
        <v>12</v>
      </c>
      <c r="B21" s="298" t="s">
        <v>397</v>
      </c>
      <c r="C21" s="495">
        <v>615029999.35021973</v>
      </c>
      <c r="D21" s="496">
        <v>740738356.59943092</v>
      </c>
      <c r="E21" s="495">
        <v>1355768355.9496515</v>
      </c>
      <c r="F21" s="496">
        <v>18492736.200054944</v>
      </c>
      <c r="G21" s="496">
        <v>9916050.3240659349</v>
      </c>
      <c r="H21" s="496">
        <v>28408786.524120882</v>
      </c>
      <c r="I21" s="496">
        <v>30388874.862692326</v>
      </c>
      <c r="J21" s="496">
        <v>63614603.137325287</v>
      </c>
      <c r="K21" s="497">
        <v>94003478.000017568</v>
      </c>
    </row>
    <row r="22" spans="1:11" ht="38.25" customHeight="1" thickBot="1">
      <c r="A22" s="299"/>
      <c r="B22" s="300"/>
      <c r="C22" s="300"/>
      <c r="D22" s="300"/>
      <c r="E22" s="300"/>
      <c r="F22" s="578" t="s">
        <v>440</v>
      </c>
      <c r="G22" s="576"/>
      <c r="H22" s="576"/>
      <c r="I22" s="578" t="s">
        <v>404</v>
      </c>
      <c r="J22" s="576"/>
      <c r="K22" s="577"/>
    </row>
    <row r="23" spans="1:11">
      <c r="A23" s="301">
        <v>13</v>
      </c>
      <c r="B23" s="302" t="s">
        <v>389</v>
      </c>
      <c r="C23" s="303"/>
      <c r="D23" s="303"/>
      <c r="E23" s="303"/>
      <c r="F23" s="526">
        <f>F8</f>
        <v>187484285.56745049</v>
      </c>
      <c r="G23" s="526">
        <f t="shared" ref="G23:H23" si="0">G8</f>
        <v>221099310.38284227</v>
      </c>
      <c r="H23" s="526">
        <f t="shared" si="0"/>
        <v>408583595.95029289</v>
      </c>
      <c r="I23" s="526">
        <f>I8</f>
        <v>175588146.9048132</v>
      </c>
      <c r="J23" s="526">
        <f t="shared" ref="J23:K23" si="1">J8</f>
        <v>216752168.11297917</v>
      </c>
      <c r="K23" s="527">
        <f t="shared" si="1"/>
        <v>392340315.01779217</v>
      </c>
    </row>
    <row r="24" spans="1:11" ht="13.5" thickBot="1">
      <c r="A24" s="304">
        <v>14</v>
      </c>
      <c r="B24" s="305" t="s">
        <v>401</v>
      </c>
      <c r="C24" s="306"/>
      <c r="D24" s="307"/>
      <c r="E24" s="308"/>
      <c r="F24" s="526">
        <f>MAX(F16-F21,F16*0.25)</f>
        <v>190767584.08873469</v>
      </c>
      <c r="G24" s="526">
        <f t="shared" ref="G24:K24" si="2">MAX(G16-G21,G16*0.25)</f>
        <v>117270752.67468238</v>
      </c>
      <c r="H24" s="526">
        <f t="shared" si="2"/>
        <v>308038336.76341701</v>
      </c>
      <c r="I24" s="526">
        <f t="shared" si="2"/>
        <v>120790842.90898794</v>
      </c>
      <c r="J24" s="526">
        <f t="shared" si="2"/>
        <v>20121593.924066734</v>
      </c>
      <c r="K24" s="527">
        <f t="shared" si="2"/>
        <v>137662615.4679296</v>
      </c>
    </row>
    <row r="25" spans="1:11" ht="13.5" thickBot="1">
      <c r="A25" s="309">
        <v>15</v>
      </c>
      <c r="B25" s="310" t="s">
        <v>402</v>
      </c>
      <c r="C25" s="311"/>
      <c r="D25" s="311"/>
      <c r="E25" s="311"/>
      <c r="F25" s="498">
        <f>F23/F24</f>
        <v>0.98278901241545846</v>
      </c>
      <c r="G25" s="498">
        <f t="shared" ref="G25:H25" si="3">G23/G24</f>
        <v>1.8853747020468767</v>
      </c>
      <c r="H25" s="498">
        <f t="shared" si="3"/>
        <v>1.3264050190742906</v>
      </c>
      <c r="I25" s="498">
        <f>I23/I24</f>
        <v>1.453654454892026</v>
      </c>
      <c r="J25" s="498">
        <f t="shared" ref="J25:K25" si="4">J23/J24</f>
        <v>10.772117205572343</v>
      </c>
      <c r="K25" s="499">
        <f t="shared" si="4"/>
        <v>2.8500135180795922</v>
      </c>
    </row>
    <row r="27" spans="1:11" ht="25.5">
      <c r="B27" s="284" t="s">
        <v>439</v>
      </c>
    </row>
    <row r="45" ht="13.5" customHeight="1"/>
    <row r="78" spans="3:11">
      <c r="C78" s="525"/>
      <c r="D78" s="525"/>
      <c r="E78" s="525"/>
      <c r="F78" s="525"/>
      <c r="G78" s="525"/>
      <c r="H78" s="525"/>
      <c r="I78" s="525"/>
      <c r="J78" s="525"/>
      <c r="K78" s="525"/>
    </row>
    <row r="79" spans="3:11">
      <c r="C79" s="525"/>
      <c r="D79" s="525"/>
      <c r="E79" s="525"/>
      <c r="F79" s="525"/>
      <c r="G79" s="525"/>
      <c r="H79" s="525"/>
      <c r="I79" s="525"/>
      <c r="J79" s="525"/>
      <c r="K79" s="525"/>
    </row>
    <row r="80" spans="3:11">
      <c r="C80" s="525"/>
      <c r="D80" s="525"/>
      <c r="E80" s="525"/>
      <c r="F80" s="525"/>
      <c r="G80" s="525"/>
      <c r="H80" s="525"/>
      <c r="I80" s="525"/>
      <c r="J80" s="525"/>
      <c r="K80" s="525"/>
    </row>
    <row r="81" spans="3:11">
      <c r="C81" s="525"/>
      <c r="D81" s="525"/>
      <c r="E81" s="525"/>
      <c r="F81" s="525"/>
      <c r="G81" s="525"/>
      <c r="H81" s="525"/>
      <c r="I81" s="525"/>
      <c r="J81" s="525"/>
      <c r="K81" s="525"/>
    </row>
    <row r="82" spans="3:11">
      <c r="C82" s="525"/>
      <c r="D82" s="525"/>
      <c r="E82" s="525"/>
      <c r="F82" s="525"/>
      <c r="G82" s="525"/>
      <c r="H82" s="525"/>
      <c r="I82" s="525"/>
      <c r="J82" s="525"/>
      <c r="K82" s="525"/>
    </row>
    <row r="83" spans="3:11">
      <c r="C83" s="525"/>
      <c r="D83" s="525"/>
      <c r="E83" s="525"/>
      <c r="F83" s="525"/>
      <c r="G83" s="525"/>
      <c r="H83" s="525"/>
      <c r="I83" s="525"/>
      <c r="J83" s="525"/>
      <c r="K83" s="525"/>
    </row>
    <row r="84" spans="3:11">
      <c r="C84" s="525"/>
      <c r="D84" s="525"/>
      <c r="E84" s="525"/>
      <c r="F84" s="525"/>
      <c r="G84" s="525"/>
      <c r="H84" s="525"/>
      <c r="I84" s="525"/>
      <c r="J84" s="525"/>
      <c r="K84" s="525"/>
    </row>
    <row r="85" spans="3:11">
      <c r="C85" s="525"/>
      <c r="D85" s="525"/>
      <c r="E85" s="525"/>
      <c r="F85" s="525"/>
      <c r="G85" s="525"/>
      <c r="H85" s="525"/>
      <c r="I85" s="525"/>
      <c r="J85" s="525"/>
      <c r="K85" s="525"/>
    </row>
    <row r="86" spans="3:11">
      <c r="C86" s="525"/>
      <c r="D86" s="525"/>
      <c r="E86" s="525"/>
      <c r="F86" s="525"/>
      <c r="G86" s="525"/>
      <c r="H86" s="525"/>
      <c r="I86" s="525"/>
      <c r="J86" s="525"/>
      <c r="K86" s="525"/>
    </row>
    <row r="87" spans="3:11">
      <c r="C87" s="525"/>
      <c r="D87" s="525"/>
      <c r="E87" s="525"/>
      <c r="F87" s="525"/>
      <c r="G87" s="525"/>
      <c r="H87" s="525"/>
      <c r="I87" s="525"/>
      <c r="J87" s="525"/>
      <c r="K87" s="525"/>
    </row>
    <row r="88" spans="3:11">
      <c r="C88" s="525"/>
      <c r="D88" s="525"/>
      <c r="E88" s="525"/>
      <c r="F88" s="525"/>
      <c r="G88" s="525"/>
      <c r="H88" s="525"/>
      <c r="I88" s="525"/>
      <c r="J88" s="525"/>
      <c r="K88" s="525"/>
    </row>
    <row r="89" spans="3:11">
      <c r="C89" s="525"/>
      <c r="D89" s="525"/>
      <c r="E89" s="525"/>
      <c r="F89" s="525"/>
      <c r="G89" s="525"/>
      <c r="H89" s="525"/>
      <c r="I89" s="525"/>
      <c r="J89" s="525"/>
      <c r="K89" s="525"/>
    </row>
    <row r="90" spans="3:11">
      <c r="C90" s="525"/>
      <c r="D90" s="525"/>
      <c r="E90" s="525"/>
      <c r="F90" s="525"/>
      <c r="G90" s="525"/>
      <c r="H90" s="525"/>
      <c r="I90" s="525"/>
      <c r="J90" s="525"/>
      <c r="K90" s="525"/>
    </row>
    <row r="91" spans="3:11">
      <c r="C91" s="525"/>
      <c r="D91" s="525"/>
      <c r="E91" s="525"/>
      <c r="F91" s="525"/>
      <c r="G91" s="525"/>
      <c r="H91" s="525"/>
      <c r="I91" s="525"/>
      <c r="J91" s="525"/>
      <c r="K91" s="525"/>
    </row>
    <row r="92" spans="3:11">
      <c r="C92" s="525"/>
      <c r="D92" s="525"/>
      <c r="E92" s="525"/>
      <c r="F92" s="525"/>
      <c r="G92" s="525"/>
      <c r="H92" s="525"/>
      <c r="I92" s="525"/>
      <c r="J92" s="525"/>
      <c r="K92" s="525"/>
    </row>
    <row r="93" spans="3:11">
      <c r="C93" s="525"/>
      <c r="D93" s="525"/>
      <c r="E93" s="525"/>
      <c r="F93" s="525"/>
      <c r="G93" s="525"/>
      <c r="H93" s="525"/>
      <c r="I93" s="525"/>
      <c r="J93" s="525"/>
      <c r="K93" s="525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90" zoomScaleNormal="9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I26" sqref="I26"/>
    </sheetView>
  </sheetViews>
  <sheetFormatPr defaultColWidth="9.140625" defaultRowHeight="12.75"/>
  <cols>
    <col min="1" max="1" width="10.5703125" style="4" bestFit="1" customWidth="1"/>
    <col min="2" max="2" width="34.140625" style="4" bestFit="1" customWidth="1"/>
    <col min="3" max="3" width="15.7109375" style="4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7"/>
  </cols>
  <sheetData>
    <row r="1" spans="1:14">
      <c r="A1" s="4" t="s">
        <v>35</v>
      </c>
      <c r="B1" s="4" t="str">
        <f>'Info '!C2</f>
        <v>JSC "VTB Bank (Georgia)"</v>
      </c>
    </row>
    <row r="2" spans="1:14" ht="14.25" customHeight="1">
      <c r="A2" s="4" t="s">
        <v>36</v>
      </c>
      <c r="B2" s="505">
        <v>43646</v>
      </c>
    </row>
    <row r="3" spans="1:14" ht="14.25" customHeight="1"/>
    <row r="4" spans="1:14" ht="13.5" thickBot="1">
      <c r="A4" s="4" t="s">
        <v>275</v>
      </c>
      <c r="B4" s="229" t="s">
        <v>33</v>
      </c>
    </row>
    <row r="5" spans="1:14" s="176" customFormat="1">
      <c r="A5" s="172"/>
      <c r="B5" s="173"/>
      <c r="C5" s="174" t="s">
        <v>0</v>
      </c>
      <c r="D5" s="174" t="s">
        <v>1</v>
      </c>
      <c r="E5" s="174" t="s">
        <v>2</v>
      </c>
      <c r="F5" s="174" t="s">
        <v>3</v>
      </c>
      <c r="G5" s="174" t="s">
        <v>4</v>
      </c>
      <c r="H5" s="174" t="s">
        <v>10</v>
      </c>
      <c r="I5" s="174" t="s">
        <v>13</v>
      </c>
      <c r="J5" s="174" t="s">
        <v>14</v>
      </c>
      <c r="K5" s="174" t="s">
        <v>15</v>
      </c>
      <c r="L5" s="174" t="s">
        <v>16</v>
      </c>
      <c r="M5" s="174" t="s">
        <v>17</v>
      </c>
      <c r="N5" s="175" t="s">
        <v>18</v>
      </c>
    </row>
    <row r="6" spans="1:14" ht="25.5">
      <c r="A6" s="177"/>
      <c r="B6" s="178"/>
      <c r="C6" s="179" t="s">
        <v>274</v>
      </c>
      <c r="D6" s="180" t="s">
        <v>273</v>
      </c>
      <c r="E6" s="181" t="s">
        <v>272</v>
      </c>
      <c r="F6" s="182">
        <v>0</v>
      </c>
      <c r="G6" s="182">
        <v>0.2</v>
      </c>
      <c r="H6" s="182">
        <v>0.35</v>
      </c>
      <c r="I6" s="182">
        <v>0.5</v>
      </c>
      <c r="J6" s="182">
        <v>0.75</v>
      </c>
      <c r="K6" s="182">
        <v>1</v>
      </c>
      <c r="L6" s="182">
        <v>1.5</v>
      </c>
      <c r="M6" s="182">
        <v>2.5</v>
      </c>
      <c r="N6" s="228" t="s">
        <v>287</v>
      </c>
    </row>
    <row r="7" spans="1:14" ht="15.75">
      <c r="A7" s="183">
        <v>1</v>
      </c>
      <c r="B7" s="184" t="s">
        <v>271</v>
      </c>
      <c r="C7" s="512">
        <f>SUM(C8:C13)</f>
        <v>165524223.5474</v>
      </c>
      <c r="D7" s="513"/>
      <c r="E7" s="514">
        <f t="shared" ref="E7:M7" si="0">SUM(E8:E13)</f>
        <v>12139290.242596</v>
      </c>
      <c r="F7" s="512">
        <f>SUM(F8:F13)</f>
        <v>0</v>
      </c>
      <c r="G7" s="512">
        <f t="shared" si="0"/>
        <v>0</v>
      </c>
      <c r="H7" s="512">
        <f t="shared" si="0"/>
        <v>0</v>
      </c>
      <c r="I7" s="512">
        <f t="shared" si="0"/>
        <v>0</v>
      </c>
      <c r="J7" s="512">
        <f t="shared" si="0"/>
        <v>0</v>
      </c>
      <c r="K7" s="512">
        <f t="shared" si="0"/>
        <v>12139290.242596</v>
      </c>
      <c r="L7" s="512">
        <f t="shared" si="0"/>
        <v>0</v>
      </c>
      <c r="M7" s="512">
        <f t="shared" si="0"/>
        <v>0</v>
      </c>
      <c r="N7" s="515">
        <f>SUM(N8:N13)</f>
        <v>12139290.242596</v>
      </c>
    </row>
    <row r="8" spans="1:14" ht="15">
      <c r="A8" s="183">
        <v>1.1000000000000001</v>
      </c>
      <c r="B8" s="185" t="s">
        <v>269</v>
      </c>
      <c r="C8" s="516">
        <v>42454100</v>
      </c>
      <c r="D8" s="517">
        <v>0.02</v>
      </c>
      <c r="E8" s="514">
        <f>C8*D8</f>
        <v>849082</v>
      </c>
      <c r="F8" s="516"/>
      <c r="G8" s="516"/>
      <c r="H8" s="516"/>
      <c r="I8" s="516"/>
      <c r="J8" s="516"/>
      <c r="K8" s="516">
        <v>849082</v>
      </c>
      <c r="L8" s="516"/>
      <c r="M8" s="516"/>
      <c r="N8" s="515">
        <f>SUMPRODUCT($F$6:$M$6,F8:M8)</f>
        <v>849082</v>
      </c>
    </row>
    <row r="9" spans="1:14" ht="15">
      <c r="A9" s="183">
        <v>1.2</v>
      </c>
      <c r="B9" s="185" t="s">
        <v>268</v>
      </c>
      <c r="C9" s="516">
        <v>187776</v>
      </c>
      <c r="D9" s="517">
        <v>0.05</v>
      </c>
      <c r="E9" s="514">
        <f>C9*D9</f>
        <v>9388.8000000000011</v>
      </c>
      <c r="F9" s="516"/>
      <c r="G9" s="516"/>
      <c r="H9" s="516"/>
      <c r="I9" s="516"/>
      <c r="J9" s="516"/>
      <c r="K9" s="516">
        <v>9388.8000000000011</v>
      </c>
      <c r="L9" s="516"/>
      <c r="M9" s="516"/>
      <c r="N9" s="515">
        <f t="shared" ref="N9:N12" si="1">SUMPRODUCT($F$6:$M$6,F9:M9)</f>
        <v>9388.8000000000011</v>
      </c>
    </row>
    <row r="10" spans="1:14" ht="15">
      <c r="A10" s="183">
        <v>1.3</v>
      </c>
      <c r="B10" s="185" t="s">
        <v>267</v>
      </c>
      <c r="C10" s="516">
        <v>97697745.384000003</v>
      </c>
      <c r="D10" s="517">
        <v>0.08</v>
      </c>
      <c r="E10" s="514">
        <f>C10*D10</f>
        <v>7815819.6307200007</v>
      </c>
      <c r="F10" s="516"/>
      <c r="G10" s="516"/>
      <c r="H10" s="516"/>
      <c r="I10" s="516"/>
      <c r="J10" s="516"/>
      <c r="K10" s="516">
        <v>7815819.6307200007</v>
      </c>
      <c r="L10" s="516"/>
      <c r="M10" s="516"/>
      <c r="N10" s="515">
        <f>SUMPRODUCT($F$6:$M$6,F10:M10)</f>
        <v>7815819.6307200007</v>
      </c>
    </row>
    <row r="11" spans="1:14" ht="15">
      <c r="A11" s="183">
        <v>1.4</v>
      </c>
      <c r="B11" s="185" t="s">
        <v>266</v>
      </c>
      <c r="C11" s="516">
        <v>738560</v>
      </c>
      <c r="D11" s="517">
        <v>0.11</v>
      </c>
      <c r="E11" s="514">
        <f>C11*D11</f>
        <v>81241.600000000006</v>
      </c>
      <c r="F11" s="516"/>
      <c r="G11" s="516"/>
      <c r="H11" s="516"/>
      <c r="I11" s="516"/>
      <c r="J11" s="516"/>
      <c r="K11" s="516">
        <v>81241.600000000006</v>
      </c>
      <c r="L11" s="516"/>
      <c r="M11" s="516"/>
      <c r="N11" s="515">
        <f t="shared" si="1"/>
        <v>81241.600000000006</v>
      </c>
    </row>
    <row r="12" spans="1:14" ht="15">
      <c r="A12" s="183">
        <v>1.5</v>
      </c>
      <c r="B12" s="185" t="s">
        <v>265</v>
      </c>
      <c r="C12" s="516">
        <v>24169701.5134</v>
      </c>
      <c r="D12" s="517">
        <v>0.14000000000000001</v>
      </c>
      <c r="E12" s="514">
        <f>C12*D12</f>
        <v>3383758.2118760003</v>
      </c>
      <c r="F12" s="516"/>
      <c r="G12" s="516"/>
      <c r="H12" s="516"/>
      <c r="I12" s="516"/>
      <c r="J12" s="516"/>
      <c r="K12" s="516">
        <v>3383758.2118760003</v>
      </c>
      <c r="L12" s="516"/>
      <c r="M12" s="516"/>
      <c r="N12" s="515">
        <f t="shared" si="1"/>
        <v>3383758.2118760003</v>
      </c>
    </row>
    <row r="13" spans="1:14" ht="15">
      <c r="A13" s="183">
        <v>1.6</v>
      </c>
      <c r="B13" s="186" t="s">
        <v>264</v>
      </c>
      <c r="C13" s="516">
        <v>276340.65000000002</v>
      </c>
      <c r="D13" s="518"/>
      <c r="E13" s="516"/>
      <c r="F13" s="516"/>
      <c r="G13" s="516"/>
      <c r="H13" s="516"/>
      <c r="I13" s="516"/>
      <c r="J13" s="516"/>
      <c r="K13" s="516"/>
      <c r="L13" s="516"/>
      <c r="M13" s="516"/>
      <c r="N13" s="515">
        <f>SUMPRODUCT($F$6:$M$6,F13:M13)</f>
        <v>0</v>
      </c>
    </row>
    <row r="14" spans="1:14" ht="15.75">
      <c r="A14" s="183">
        <v>2</v>
      </c>
      <c r="B14" s="187" t="s">
        <v>270</v>
      </c>
      <c r="C14" s="512">
        <f>SUM(C15:C20)</f>
        <v>0</v>
      </c>
      <c r="D14" s="513"/>
      <c r="E14" s="514">
        <f t="shared" ref="E14:M14" si="2">SUM(E15:E20)</f>
        <v>0</v>
      </c>
      <c r="F14" s="516">
        <f t="shared" si="2"/>
        <v>0</v>
      </c>
      <c r="G14" s="516">
        <f t="shared" si="2"/>
        <v>0</v>
      </c>
      <c r="H14" s="516">
        <f t="shared" si="2"/>
        <v>0</v>
      </c>
      <c r="I14" s="516">
        <f t="shared" si="2"/>
        <v>0</v>
      </c>
      <c r="J14" s="516">
        <f t="shared" si="2"/>
        <v>0</v>
      </c>
      <c r="K14" s="516">
        <f t="shared" si="2"/>
        <v>0</v>
      </c>
      <c r="L14" s="516">
        <f t="shared" si="2"/>
        <v>0</v>
      </c>
      <c r="M14" s="516">
        <f t="shared" si="2"/>
        <v>0</v>
      </c>
      <c r="N14" s="515">
        <f>SUM(N15:N20)</f>
        <v>0</v>
      </c>
    </row>
    <row r="15" spans="1:14" ht="15">
      <c r="A15" s="183">
        <v>2.1</v>
      </c>
      <c r="B15" s="186" t="s">
        <v>269</v>
      </c>
      <c r="C15" s="516"/>
      <c r="D15" s="517">
        <v>5.0000000000000001E-3</v>
      </c>
      <c r="E15" s="514">
        <f>C15*D15</f>
        <v>0</v>
      </c>
      <c r="F15" s="516"/>
      <c r="G15" s="516"/>
      <c r="H15" s="516"/>
      <c r="I15" s="516"/>
      <c r="J15" s="516"/>
      <c r="K15" s="516"/>
      <c r="L15" s="516"/>
      <c r="M15" s="516"/>
      <c r="N15" s="515">
        <f>SUMPRODUCT($F$6:$M$6,F15:M15)</f>
        <v>0</v>
      </c>
    </row>
    <row r="16" spans="1:14" ht="15">
      <c r="A16" s="183">
        <v>2.2000000000000002</v>
      </c>
      <c r="B16" s="186" t="s">
        <v>268</v>
      </c>
      <c r="C16" s="516"/>
      <c r="D16" s="517">
        <v>0.01</v>
      </c>
      <c r="E16" s="514">
        <f>C16*D16</f>
        <v>0</v>
      </c>
      <c r="F16" s="516"/>
      <c r="G16" s="516"/>
      <c r="H16" s="516"/>
      <c r="I16" s="516"/>
      <c r="J16" s="516"/>
      <c r="K16" s="516"/>
      <c r="L16" s="516"/>
      <c r="M16" s="516"/>
      <c r="N16" s="515">
        <f t="shared" ref="N16:N20" si="3">SUMPRODUCT($F$6:$M$6,F16:M16)</f>
        <v>0</v>
      </c>
    </row>
    <row r="17" spans="1:14" ht="15">
      <c r="A17" s="183">
        <v>2.2999999999999998</v>
      </c>
      <c r="B17" s="186" t="s">
        <v>267</v>
      </c>
      <c r="C17" s="516"/>
      <c r="D17" s="517">
        <v>0.02</v>
      </c>
      <c r="E17" s="514">
        <f>C17*D17</f>
        <v>0</v>
      </c>
      <c r="F17" s="516"/>
      <c r="G17" s="516"/>
      <c r="H17" s="516"/>
      <c r="I17" s="516"/>
      <c r="J17" s="516"/>
      <c r="K17" s="516"/>
      <c r="L17" s="516"/>
      <c r="M17" s="516"/>
      <c r="N17" s="515">
        <f t="shared" si="3"/>
        <v>0</v>
      </c>
    </row>
    <row r="18" spans="1:14" ht="15">
      <c r="A18" s="183">
        <v>2.4</v>
      </c>
      <c r="B18" s="186" t="s">
        <v>266</v>
      </c>
      <c r="C18" s="516"/>
      <c r="D18" s="517">
        <v>0.03</v>
      </c>
      <c r="E18" s="514">
        <f>C18*D18</f>
        <v>0</v>
      </c>
      <c r="F18" s="516"/>
      <c r="G18" s="516"/>
      <c r="H18" s="516"/>
      <c r="I18" s="516"/>
      <c r="J18" s="516"/>
      <c r="K18" s="516"/>
      <c r="L18" s="516"/>
      <c r="M18" s="516"/>
      <c r="N18" s="515">
        <f t="shared" si="3"/>
        <v>0</v>
      </c>
    </row>
    <row r="19" spans="1:14" ht="15">
      <c r="A19" s="183">
        <v>2.5</v>
      </c>
      <c r="B19" s="186" t="s">
        <v>265</v>
      </c>
      <c r="C19" s="516"/>
      <c r="D19" s="517">
        <v>0.04</v>
      </c>
      <c r="E19" s="514">
        <f>C19*D19</f>
        <v>0</v>
      </c>
      <c r="F19" s="516"/>
      <c r="G19" s="516"/>
      <c r="H19" s="516"/>
      <c r="I19" s="516"/>
      <c r="J19" s="516"/>
      <c r="K19" s="516"/>
      <c r="L19" s="516"/>
      <c r="M19" s="516"/>
      <c r="N19" s="515">
        <f t="shared" si="3"/>
        <v>0</v>
      </c>
    </row>
    <row r="20" spans="1:14" ht="15">
      <c r="A20" s="183">
        <v>2.6</v>
      </c>
      <c r="B20" s="186" t="s">
        <v>264</v>
      </c>
      <c r="C20" s="516"/>
      <c r="D20" s="518"/>
      <c r="E20" s="519"/>
      <c r="F20" s="516"/>
      <c r="G20" s="516"/>
      <c r="H20" s="516"/>
      <c r="I20" s="516"/>
      <c r="J20" s="516"/>
      <c r="K20" s="516"/>
      <c r="L20" s="516"/>
      <c r="M20" s="516"/>
      <c r="N20" s="515">
        <f t="shared" si="3"/>
        <v>0</v>
      </c>
    </row>
    <row r="21" spans="1:14" ht="16.5" thickBot="1">
      <c r="A21" s="188"/>
      <c r="B21" s="189" t="s">
        <v>114</v>
      </c>
      <c r="C21" s="520">
        <f>C14+C7</f>
        <v>165524223.5474</v>
      </c>
      <c r="D21" s="521"/>
      <c r="E21" s="522">
        <f>E14+E7</f>
        <v>12139290.242596</v>
      </c>
      <c r="F21" s="523">
        <f>F7+F14</f>
        <v>0</v>
      </c>
      <c r="G21" s="523">
        <f t="shared" ref="G21:L21" si="4">G7+G14</f>
        <v>0</v>
      </c>
      <c r="H21" s="523">
        <f t="shared" si="4"/>
        <v>0</v>
      </c>
      <c r="I21" s="523">
        <f t="shared" si="4"/>
        <v>0</v>
      </c>
      <c r="J21" s="523">
        <f t="shared" si="4"/>
        <v>0</v>
      </c>
      <c r="K21" s="523">
        <f t="shared" si="4"/>
        <v>12139290.242596</v>
      </c>
      <c r="L21" s="523">
        <f t="shared" si="4"/>
        <v>0</v>
      </c>
      <c r="M21" s="523">
        <f>M7+M14</f>
        <v>0</v>
      </c>
      <c r="N21" s="524">
        <f>N14+N7</f>
        <v>12139290.242596</v>
      </c>
    </row>
    <row r="22" spans="1:14">
      <c r="E22" s="190"/>
      <c r="F22" s="190"/>
      <c r="G22" s="190"/>
      <c r="H22" s="190"/>
      <c r="I22" s="190"/>
      <c r="J22" s="190"/>
      <c r="K22" s="190"/>
      <c r="L22" s="190"/>
      <c r="M22" s="19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54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zoomScale="90" zoomScaleNormal="90" workbookViewId="0"/>
  </sheetViews>
  <sheetFormatPr defaultRowHeight="15"/>
  <cols>
    <col min="1" max="1" width="11.42578125" customWidth="1"/>
    <col min="2" max="2" width="76.85546875" style="357" customWidth="1"/>
    <col min="3" max="3" width="22.85546875" customWidth="1"/>
  </cols>
  <sheetData>
    <row r="1" spans="1:3">
      <c r="A1" s="2" t="s">
        <v>35</v>
      </c>
      <c r="B1" t="str">
        <f>'Info '!C2</f>
        <v>JSC "VTB Bank (Georgia)"</v>
      </c>
    </row>
    <row r="2" spans="1:3">
      <c r="A2" s="2" t="s">
        <v>36</v>
      </c>
      <c r="B2" s="504">
        <v>43646</v>
      </c>
    </row>
    <row r="3" spans="1:3">
      <c r="A3" s="4"/>
      <c r="B3"/>
    </row>
    <row r="4" spans="1:3">
      <c r="A4" s="4" t="s">
        <v>444</v>
      </c>
      <c r="B4" t="s">
        <v>445</v>
      </c>
    </row>
    <row r="5" spans="1:3">
      <c r="A5" s="358" t="s">
        <v>446</v>
      </c>
      <c r="B5" s="359"/>
      <c r="C5" s="360"/>
    </row>
    <row r="6" spans="1:3" ht="24">
      <c r="A6" s="361">
        <v>1</v>
      </c>
      <c r="B6" s="362" t="s">
        <v>447</v>
      </c>
      <c r="C6" s="363">
        <v>1691268784.7301502</v>
      </c>
    </row>
    <row r="7" spans="1:3">
      <c r="A7" s="361">
        <v>2</v>
      </c>
      <c r="B7" s="362" t="s">
        <v>448</v>
      </c>
      <c r="C7" s="363">
        <v>-18035171</v>
      </c>
    </row>
    <row r="8" spans="1:3" ht="24">
      <c r="A8" s="364">
        <v>3</v>
      </c>
      <c r="B8" s="365" t="s">
        <v>449</v>
      </c>
      <c r="C8" s="363">
        <f>C6+C7</f>
        <v>1673233613.7301502</v>
      </c>
    </row>
    <row r="9" spans="1:3">
      <c r="A9" s="358" t="s">
        <v>450</v>
      </c>
      <c r="B9" s="359"/>
      <c r="C9" s="366"/>
    </row>
    <row r="10" spans="1:3" ht="24">
      <c r="A10" s="367">
        <v>4</v>
      </c>
      <c r="B10" s="368" t="s">
        <v>451</v>
      </c>
      <c r="C10" s="363"/>
    </row>
    <row r="11" spans="1:3">
      <c r="A11" s="367">
        <v>5</v>
      </c>
      <c r="B11" s="369" t="s">
        <v>452</v>
      </c>
      <c r="C11" s="363"/>
    </row>
    <row r="12" spans="1:3">
      <c r="A12" s="367" t="s">
        <v>453</v>
      </c>
      <c r="B12" s="369" t="s">
        <v>454</v>
      </c>
      <c r="C12" s="363">
        <v>12139290.242596</v>
      </c>
    </row>
    <row r="13" spans="1:3" ht="24">
      <c r="A13" s="370">
        <v>6</v>
      </c>
      <c r="B13" s="368" t="s">
        <v>455</v>
      </c>
      <c r="C13" s="363"/>
    </row>
    <row r="14" spans="1:3">
      <c r="A14" s="370">
        <v>7</v>
      </c>
      <c r="B14" s="371" t="s">
        <v>456</v>
      </c>
      <c r="C14" s="363"/>
    </row>
    <row r="15" spans="1:3">
      <c r="A15" s="372">
        <v>8</v>
      </c>
      <c r="B15" s="373" t="s">
        <v>457</v>
      </c>
      <c r="C15" s="363"/>
    </row>
    <row r="16" spans="1:3">
      <c r="A16" s="370">
        <v>9</v>
      </c>
      <c r="B16" s="371" t="s">
        <v>458</v>
      </c>
      <c r="C16" s="363"/>
    </row>
    <row r="17" spans="1:3">
      <c r="A17" s="370">
        <v>10</v>
      </c>
      <c r="B17" s="371" t="s">
        <v>459</v>
      </c>
      <c r="C17" s="363"/>
    </row>
    <row r="18" spans="1:3">
      <c r="A18" s="374">
        <v>11</v>
      </c>
      <c r="B18" s="375" t="s">
        <v>460</v>
      </c>
      <c r="C18" s="376">
        <f>SUM(C10:C17)</f>
        <v>12139290.242596</v>
      </c>
    </row>
    <row r="19" spans="1:3">
      <c r="A19" s="377" t="s">
        <v>461</v>
      </c>
      <c r="B19" s="378"/>
      <c r="C19" s="379"/>
    </row>
    <row r="20" spans="1:3" ht="24">
      <c r="A20" s="380">
        <v>12</v>
      </c>
      <c r="B20" s="368" t="s">
        <v>462</v>
      </c>
      <c r="C20" s="363"/>
    </row>
    <row r="21" spans="1:3">
      <c r="A21" s="380">
        <v>13</v>
      </c>
      <c r="B21" s="368" t="s">
        <v>463</v>
      </c>
      <c r="C21" s="363"/>
    </row>
    <row r="22" spans="1:3">
      <c r="A22" s="380">
        <v>14</v>
      </c>
      <c r="B22" s="368" t="s">
        <v>464</v>
      </c>
      <c r="C22" s="363"/>
    </row>
    <row r="23" spans="1:3" ht="24">
      <c r="A23" s="380" t="s">
        <v>465</v>
      </c>
      <c r="B23" s="368" t="s">
        <v>466</v>
      </c>
      <c r="C23" s="363"/>
    </row>
    <row r="24" spans="1:3">
      <c r="A24" s="380">
        <v>15</v>
      </c>
      <c r="B24" s="368" t="s">
        <v>467</v>
      </c>
      <c r="C24" s="363"/>
    </row>
    <row r="25" spans="1:3">
      <c r="A25" s="380" t="s">
        <v>468</v>
      </c>
      <c r="B25" s="368" t="s">
        <v>469</v>
      </c>
      <c r="C25" s="363"/>
    </row>
    <row r="26" spans="1:3">
      <c r="A26" s="381">
        <v>16</v>
      </c>
      <c r="B26" s="382" t="s">
        <v>470</v>
      </c>
      <c r="C26" s="376">
        <f>SUM(C20:C25)</f>
        <v>0</v>
      </c>
    </row>
    <row r="27" spans="1:3">
      <c r="A27" s="358" t="s">
        <v>471</v>
      </c>
      <c r="B27" s="359"/>
      <c r="C27" s="366"/>
    </row>
    <row r="28" spans="1:3">
      <c r="A28" s="383">
        <v>17</v>
      </c>
      <c r="B28" s="369" t="s">
        <v>472</v>
      </c>
      <c r="C28" s="363">
        <v>153272823.78465998</v>
      </c>
    </row>
    <row r="29" spans="1:3">
      <c r="A29" s="383">
        <v>18</v>
      </c>
      <c r="B29" s="369" t="s">
        <v>473</v>
      </c>
      <c r="C29" s="363">
        <v>-65275312.989370972</v>
      </c>
    </row>
    <row r="30" spans="1:3">
      <c r="A30" s="381">
        <v>19</v>
      </c>
      <c r="B30" s="382" t="s">
        <v>474</v>
      </c>
      <c r="C30" s="376">
        <f>C28+C29</f>
        <v>87997510.79528901</v>
      </c>
    </row>
    <row r="31" spans="1:3">
      <c r="A31" s="358" t="s">
        <v>475</v>
      </c>
      <c r="B31" s="359"/>
      <c r="C31" s="366"/>
    </row>
    <row r="32" spans="1:3" ht="24">
      <c r="A32" s="383" t="s">
        <v>476</v>
      </c>
      <c r="B32" s="368" t="s">
        <v>477</v>
      </c>
      <c r="C32" s="384"/>
    </row>
    <row r="33" spans="1:3">
      <c r="A33" s="383" t="s">
        <v>478</v>
      </c>
      <c r="B33" s="369" t="s">
        <v>479</v>
      </c>
      <c r="C33" s="384"/>
    </row>
    <row r="34" spans="1:3">
      <c r="A34" s="358" t="s">
        <v>480</v>
      </c>
      <c r="B34" s="359"/>
      <c r="C34" s="366"/>
    </row>
    <row r="35" spans="1:3">
      <c r="A35" s="385">
        <v>20</v>
      </c>
      <c r="B35" s="386" t="s">
        <v>481</v>
      </c>
      <c r="C35" s="376">
        <v>204317477</v>
      </c>
    </row>
    <row r="36" spans="1:3">
      <c r="A36" s="381">
        <v>21</v>
      </c>
      <c r="B36" s="382" t="s">
        <v>482</v>
      </c>
      <c r="C36" s="376">
        <f>C30+C18+C8</f>
        <v>1773370414.7680352</v>
      </c>
    </row>
    <row r="37" spans="1:3">
      <c r="A37" s="358" t="s">
        <v>483</v>
      </c>
      <c r="B37" s="359"/>
      <c r="C37" s="366"/>
    </row>
    <row r="38" spans="1:3">
      <c r="A38" s="381">
        <v>22</v>
      </c>
      <c r="B38" s="382" t="s">
        <v>483</v>
      </c>
      <c r="C38" s="502">
        <f>C35/C36</f>
        <v>0.11521421317199861</v>
      </c>
    </row>
    <row r="39" spans="1:3">
      <c r="A39" s="358" t="s">
        <v>484</v>
      </c>
      <c r="B39" s="359"/>
      <c r="C39" s="366"/>
    </row>
    <row r="40" spans="1:3">
      <c r="A40" s="387" t="s">
        <v>485</v>
      </c>
      <c r="B40" s="368" t="s">
        <v>486</v>
      </c>
      <c r="C40" s="384"/>
    </row>
    <row r="41" spans="1:3" ht="24">
      <c r="A41" s="388" t="s">
        <v>487</v>
      </c>
      <c r="B41" s="362" t="s">
        <v>488</v>
      </c>
      <c r="C41" s="384"/>
    </row>
  </sheetData>
  <pageMargins left="0.7" right="0.7" top="0.75" bottom="0.75" header="0.3" footer="0.3"/>
  <pageSetup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80" zoomScaleNormal="80" workbookViewId="0">
      <pane xSplit="1" ySplit="5" topLeftCell="B6" activePane="bottomRight" state="frozen"/>
      <selection activeCell="B22" sqref="B22"/>
      <selection pane="topRight" activeCell="B22" sqref="B22"/>
      <selection pane="bottomLeft" activeCell="B22" sqref="B22"/>
      <selection pane="bottomRight" activeCell="C8" sqref="C8:G38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7.85546875" style="3" customWidth="1"/>
    <col min="4" max="7" width="17.8554687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JSC "VTB Bank (Georgia)"</v>
      </c>
    </row>
    <row r="2" spans="1:8">
      <c r="A2" s="2" t="s">
        <v>36</v>
      </c>
      <c r="B2" s="503">
        <v>43646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83" t="s">
        <v>6</v>
      </c>
      <c r="E5" s="83" t="s">
        <v>7</v>
      </c>
      <c r="F5" s="83" t="s">
        <v>8</v>
      </c>
      <c r="G5" s="14" t="s">
        <v>9</v>
      </c>
    </row>
    <row r="6" spans="1:8">
      <c r="B6" s="206" t="s">
        <v>147</v>
      </c>
      <c r="C6" s="293"/>
      <c r="D6" s="293"/>
      <c r="E6" s="293"/>
      <c r="F6" s="293"/>
      <c r="G6" s="320"/>
    </row>
    <row r="7" spans="1:8">
      <c r="A7" s="15"/>
      <c r="B7" s="207" t="s">
        <v>141</v>
      </c>
      <c r="C7" s="293"/>
      <c r="D7" s="293"/>
      <c r="E7" s="293"/>
      <c r="F7" s="293"/>
      <c r="G7" s="320"/>
    </row>
    <row r="8" spans="1:8" ht="15">
      <c r="A8" s="351">
        <v>1</v>
      </c>
      <c r="B8" s="16" t="s">
        <v>146</v>
      </c>
      <c r="C8" s="413">
        <v>190672877</v>
      </c>
      <c r="D8" s="414">
        <v>191195007</v>
      </c>
      <c r="E8" s="414">
        <v>189346177.90000001</v>
      </c>
      <c r="F8" s="414">
        <v>187074033.81</v>
      </c>
      <c r="G8" s="415">
        <v>184255785</v>
      </c>
    </row>
    <row r="9" spans="1:8" ht="15">
      <c r="A9" s="351">
        <v>2</v>
      </c>
      <c r="B9" s="16" t="s">
        <v>145</v>
      </c>
      <c r="C9" s="413">
        <v>204317477</v>
      </c>
      <c r="D9" s="414">
        <v>203686407</v>
      </c>
      <c r="E9" s="414">
        <v>200922577.90000001</v>
      </c>
      <c r="F9" s="414">
        <v>198996633.81</v>
      </c>
      <c r="G9" s="415">
        <v>195961485</v>
      </c>
    </row>
    <row r="10" spans="1:8" ht="15">
      <c r="A10" s="351">
        <v>3</v>
      </c>
      <c r="B10" s="16" t="s">
        <v>144</v>
      </c>
      <c r="C10" s="413">
        <v>283227204.07920831</v>
      </c>
      <c r="D10" s="414">
        <v>276552071.08819979</v>
      </c>
      <c r="E10" s="414">
        <v>269689213.36938137</v>
      </c>
      <c r="F10" s="414">
        <v>252100717.3035689</v>
      </c>
      <c r="G10" s="415">
        <v>219221448.08730027</v>
      </c>
    </row>
    <row r="11" spans="1:8" ht="15">
      <c r="A11" s="352"/>
      <c r="B11" s="206" t="s">
        <v>143</v>
      </c>
      <c r="C11" s="293"/>
      <c r="D11" s="293"/>
      <c r="E11" s="293"/>
      <c r="F11" s="293"/>
      <c r="G11" s="320"/>
    </row>
    <row r="12" spans="1:8" ht="15" customHeight="1">
      <c r="A12" s="351">
        <v>4</v>
      </c>
      <c r="B12" s="16" t="s">
        <v>276</v>
      </c>
      <c r="C12" s="416">
        <v>1561893291.8764589</v>
      </c>
      <c r="D12" s="414">
        <v>1494786839.5580237</v>
      </c>
      <c r="E12" s="414">
        <v>1503903293.7350767</v>
      </c>
      <c r="F12" s="414">
        <v>1435729454.0707879</v>
      </c>
      <c r="G12" s="415">
        <v>1336668933.6722581</v>
      </c>
    </row>
    <row r="13" spans="1:8" ht="15">
      <c r="A13" s="352"/>
      <c r="B13" s="206" t="s">
        <v>142</v>
      </c>
      <c r="C13" s="293"/>
      <c r="D13" s="293"/>
      <c r="E13" s="293"/>
      <c r="F13" s="293"/>
      <c r="G13" s="320"/>
    </row>
    <row r="14" spans="1:8" s="17" customFormat="1" ht="15">
      <c r="A14" s="351"/>
      <c r="B14" s="207" t="s">
        <v>141</v>
      </c>
      <c r="C14" s="293"/>
      <c r="D14" s="293"/>
      <c r="E14" s="293"/>
      <c r="F14" s="293"/>
      <c r="G14" s="320"/>
    </row>
    <row r="15" spans="1:8" ht="15">
      <c r="A15" s="353">
        <v>5</v>
      </c>
      <c r="B15" s="16" t="str">
        <f>"Common equity Tier 1 ratio &gt;="&amp;'9.1. Capital Requirements'!C19*100&amp;"%"</f>
        <v>Common equity Tier 1 ratio &gt;=8.81228055035098%</v>
      </c>
      <c r="C15" s="417">
        <v>0.12207804335398968</v>
      </c>
      <c r="D15" s="418">
        <v>0.12790787417992805</v>
      </c>
      <c r="E15" s="418">
        <v>0.12590316058803358</v>
      </c>
      <c r="F15" s="418">
        <v>0.13029894544517467</v>
      </c>
      <c r="G15" s="419">
        <v>0.13784698690781291</v>
      </c>
    </row>
    <row r="16" spans="1:8" ht="15" customHeight="1">
      <c r="A16" s="353">
        <v>6</v>
      </c>
      <c r="B16" s="16" t="str">
        <f>"Tier 1 ratio &gt;="&amp;'9.1. Capital Requirements'!C20*100&amp;"%"</f>
        <v>Tier 1 ratio &gt;=10.9229157248831%</v>
      </c>
      <c r="C16" s="417">
        <v>0.13081397945856657</v>
      </c>
      <c r="D16" s="418">
        <v>0.13626451719378643</v>
      </c>
      <c r="E16" s="418">
        <v>0.13360073000504644</v>
      </c>
      <c r="F16" s="418">
        <v>0.13860315621844768</v>
      </c>
      <c r="G16" s="419">
        <v>0.14660435360132967</v>
      </c>
    </row>
    <row r="17" spans="1:7" ht="15">
      <c r="A17" s="353">
        <v>7</v>
      </c>
      <c r="B17" s="16" t="str">
        <f>"Total Regulatory Capital ratio &gt;="&amp;'9.1. Capital Requirements'!C21*100&amp;"%"</f>
        <v>Total Regulatory Capital ratio &gt;=17.2177109819558%</v>
      </c>
      <c r="C17" s="417">
        <v>0.18133582207715299</v>
      </c>
      <c r="D17" s="418">
        <v>0.18501104222323117</v>
      </c>
      <c r="E17" s="418">
        <v>0.17932616710984414</v>
      </c>
      <c r="F17" s="418">
        <v>0.17559068429555197</v>
      </c>
      <c r="G17" s="419">
        <v>0.16400579273210805</v>
      </c>
    </row>
    <row r="18" spans="1:7" ht="15">
      <c r="A18" s="352"/>
      <c r="B18" s="208" t="s">
        <v>140</v>
      </c>
      <c r="C18" s="293"/>
      <c r="D18" s="293"/>
      <c r="E18" s="293"/>
      <c r="F18" s="293"/>
      <c r="G18" s="320"/>
    </row>
    <row r="19" spans="1:7" ht="15" customHeight="1">
      <c r="A19" s="354">
        <v>8</v>
      </c>
      <c r="B19" s="16" t="s">
        <v>139</v>
      </c>
      <c r="C19" s="417">
        <v>7.5116220911442433E-2</v>
      </c>
      <c r="D19" s="418">
        <v>7.7577351205399214E-2</v>
      </c>
      <c r="E19" s="418">
        <v>7.6815297180344411E-2</v>
      </c>
      <c r="F19" s="418">
        <v>7.562758131092126E-2</v>
      </c>
      <c r="G19" s="419">
        <v>7.4821789996772206E-2</v>
      </c>
    </row>
    <row r="20" spans="1:7" ht="15">
      <c r="A20" s="354">
        <v>9</v>
      </c>
      <c r="B20" s="16" t="s">
        <v>138</v>
      </c>
      <c r="C20" s="417">
        <v>4.1265536344615432E-2</v>
      </c>
      <c r="D20" s="418">
        <v>4.124963225299938E-2</v>
      </c>
      <c r="E20" s="418">
        <v>3.8569490737193922E-2</v>
      </c>
      <c r="F20" s="418">
        <v>3.8995828909361638E-2</v>
      </c>
      <c r="G20" s="419">
        <v>3.8673817527660512E-2</v>
      </c>
    </row>
    <row r="21" spans="1:7" ht="15">
      <c r="A21" s="354">
        <v>10</v>
      </c>
      <c r="B21" s="16" t="s">
        <v>137</v>
      </c>
      <c r="C21" s="417">
        <v>2.6592364518573091E-2</v>
      </c>
      <c r="D21" s="418">
        <v>3.4231938558806782E-2</v>
      </c>
      <c r="E21" s="418">
        <v>6.3384338206587745E-3</v>
      </c>
      <c r="F21" s="418">
        <v>6.0334482941334869E-3</v>
      </c>
      <c r="G21" s="419">
        <v>9.8355212825963247E-3</v>
      </c>
    </row>
    <row r="22" spans="1:7" ht="15">
      <c r="A22" s="354">
        <v>11</v>
      </c>
      <c r="B22" s="16" t="s">
        <v>136</v>
      </c>
      <c r="C22" s="417">
        <v>3.3850684566827001E-2</v>
      </c>
      <c r="D22" s="418">
        <v>3.6182704435050179E-2</v>
      </c>
      <c r="E22" s="418">
        <v>3.7923981504142827E-2</v>
      </c>
      <c r="F22" s="418">
        <v>3.6631752401559609E-2</v>
      </c>
      <c r="G22" s="419">
        <v>3.6147972469111701E-2</v>
      </c>
    </row>
    <row r="23" spans="1:7" ht="15">
      <c r="A23" s="354">
        <v>12</v>
      </c>
      <c r="B23" s="16" t="s">
        <v>282</v>
      </c>
      <c r="C23" s="417">
        <v>1.8882251395953798E-3</v>
      </c>
      <c r="D23" s="418">
        <v>6.0779743205702612E-3</v>
      </c>
      <c r="E23" s="418">
        <v>1.977463841949359E-2</v>
      </c>
      <c r="F23" s="418">
        <v>2.376481098999041E-2</v>
      </c>
      <c r="G23" s="419">
        <v>3.296199959455471E-2</v>
      </c>
    </row>
    <row r="24" spans="1:7" ht="15">
      <c r="A24" s="354">
        <v>13</v>
      </c>
      <c r="B24" s="16" t="s">
        <v>283</v>
      </c>
      <c r="C24" s="417">
        <v>1.4388229017479288E-2</v>
      </c>
      <c r="D24" s="418">
        <v>4.7808066125161107E-2</v>
      </c>
      <c r="E24" s="418">
        <v>0.16254498974001547</v>
      </c>
      <c r="F24" s="418">
        <v>0.19839051280004</v>
      </c>
      <c r="G24" s="419">
        <v>0.28399000099153404</v>
      </c>
    </row>
    <row r="25" spans="1:7" ht="15">
      <c r="A25" s="352"/>
      <c r="B25" s="208" t="s">
        <v>362</v>
      </c>
      <c r="C25" s="293"/>
      <c r="D25" s="293"/>
      <c r="E25" s="293"/>
      <c r="F25" s="293"/>
      <c r="G25" s="320"/>
    </row>
    <row r="26" spans="1:7" ht="15">
      <c r="A26" s="354">
        <v>14</v>
      </c>
      <c r="B26" s="16" t="s">
        <v>135</v>
      </c>
      <c r="C26" s="417">
        <v>6.9636876331316419E-2</v>
      </c>
      <c r="D26" s="418">
        <v>6.6454751177656479E-2</v>
      </c>
      <c r="E26" s="418">
        <v>6.0492478264320561E-2</v>
      </c>
      <c r="F26" s="418">
        <v>5.470245405770563E-2</v>
      </c>
      <c r="G26" s="419">
        <v>5.2442148535654771E-2</v>
      </c>
    </row>
    <row r="27" spans="1:7" ht="15" customHeight="1">
      <c r="A27" s="354">
        <v>15</v>
      </c>
      <c r="B27" s="16" t="s">
        <v>134</v>
      </c>
      <c r="C27" s="417">
        <v>6.3042046025703846E-2</v>
      </c>
      <c r="D27" s="418">
        <v>5.9365367303941631E-2</v>
      </c>
      <c r="E27" s="418">
        <v>5.6183889273856986E-2</v>
      </c>
      <c r="F27" s="418">
        <v>5.6586753140638553E-2</v>
      </c>
      <c r="G27" s="419">
        <v>5.446164263435356E-2</v>
      </c>
    </row>
    <row r="28" spans="1:7" ht="15">
      <c r="A28" s="354">
        <v>16</v>
      </c>
      <c r="B28" s="16" t="s">
        <v>133</v>
      </c>
      <c r="C28" s="417">
        <v>0.50337959100570639</v>
      </c>
      <c r="D28" s="418">
        <v>0.50685454136862462</v>
      </c>
      <c r="E28" s="418">
        <v>0.50460499899911593</v>
      </c>
      <c r="F28" s="418">
        <v>0.50820806280077135</v>
      </c>
      <c r="G28" s="419">
        <v>0.52606383942414447</v>
      </c>
    </row>
    <row r="29" spans="1:7" ht="15" customHeight="1">
      <c r="A29" s="354">
        <v>17</v>
      </c>
      <c r="B29" s="16" t="s">
        <v>132</v>
      </c>
      <c r="C29" s="417">
        <v>0.49823852775864585</v>
      </c>
      <c r="D29" s="418">
        <v>0.49759235627240828</v>
      </c>
      <c r="E29" s="418">
        <v>0.49456169800854755</v>
      </c>
      <c r="F29" s="418">
        <v>0.50508656753169112</v>
      </c>
      <c r="G29" s="419">
        <v>0.50817648949330707</v>
      </c>
    </row>
    <row r="30" spans="1:7" ht="15">
      <c r="A30" s="354">
        <v>18</v>
      </c>
      <c r="B30" s="16" t="s">
        <v>131</v>
      </c>
      <c r="C30" s="417">
        <v>3.1468573053284191E-3</v>
      </c>
      <c r="D30" s="418">
        <v>-7.7734629392752315E-3</v>
      </c>
      <c r="E30" s="418">
        <v>0.14669185085607969</v>
      </c>
      <c r="F30" s="418">
        <v>0.10833803104728162</v>
      </c>
      <c r="G30" s="419">
        <v>7.4470351551861894E-2</v>
      </c>
    </row>
    <row r="31" spans="1:7" ht="15" customHeight="1">
      <c r="A31" s="352"/>
      <c r="B31" s="208" t="s">
        <v>363</v>
      </c>
      <c r="C31" s="293"/>
      <c r="D31" s="293"/>
      <c r="E31" s="293"/>
      <c r="F31" s="293"/>
      <c r="G31" s="320"/>
    </row>
    <row r="32" spans="1:7" ht="15" customHeight="1">
      <c r="A32" s="354">
        <v>19</v>
      </c>
      <c r="B32" s="16" t="s">
        <v>130</v>
      </c>
      <c r="C32" s="417">
        <v>0.29727353529229567</v>
      </c>
      <c r="D32" s="418">
        <v>0.2629962175855069</v>
      </c>
      <c r="E32" s="418">
        <v>0.23691487373950526</v>
      </c>
      <c r="F32" s="418">
        <v>0.23380619892519283</v>
      </c>
      <c r="G32" s="419">
        <v>0.24737253604290804</v>
      </c>
    </row>
    <row r="33" spans="1:7" ht="15" customHeight="1">
      <c r="A33" s="354">
        <v>20</v>
      </c>
      <c r="B33" s="16" t="s">
        <v>129</v>
      </c>
      <c r="C33" s="417">
        <v>0.60453369346857477</v>
      </c>
      <c r="D33" s="418">
        <v>0.60982898535297714</v>
      </c>
      <c r="E33" s="418">
        <v>0.6003721055747776</v>
      </c>
      <c r="F33" s="418">
        <v>0.59247315082215035</v>
      </c>
      <c r="G33" s="419">
        <v>0.59834244554935789</v>
      </c>
    </row>
    <row r="34" spans="1:7" ht="15" customHeight="1">
      <c r="A34" s="354">
        <v>21</v>
      </c>
      <c r="B34" s="16" t="s">
        <v>128</v>
      </c>
      <c r="C34" s="417">
        <v>0.39780240358510788</v>
      </c>
      <c r="D34" s="418">
        <v>0.33347252895384666</v>
      </c>
      <c r="E34" s="418">
        <v>0.35909015542764494</v>
      </c>
      <c r="F34" s="418">
        <v>0.33627690641084618</v>
      </c>
      <c r="G34" s="419">
        <v>0.33927693554489874</v>
      </c>
    </row>
    <row r="35" spans="1:7" ht="15" customHeight="1">
      <c r="A35" s="355"/>
      <c r="B35" s="208" t="s">
        <v>406</v>
      </c>
      <c r="C35" s="293"/>
      <c r="D35" s="293"/>
      <c r="E35" s="293"/>
      <c r="F35" s="293"/>
      <c r="G35" s="320"/>
    </row>
    <row r="36" spans="1:7" ht="15">
      <c r="A36" s="354">
        <v>22</v>
      </c>
      <c r="B36" s="16" t="s">
        <v>389</v>
      </c>
      <c r="C36" s="420">
        <v>440793593.17995</v>
      </c>
      <c r="D36" s="420">
        <v>366119622.28017497</v>
      </c>
      <c r="E36" s="420">
        <v>369227759.44299996</v>
      </c>
      <c r="F36" s="420">
        <v>310923623.191275</v>
      </c>
      <c r="G36" s="421">
        <v>323900478</v>
      </c>
    </row>
    <row r="37" spans="1:7" ht="15" customHeight="1">
      <c r="A37" s="354">
        <v>23</v>
      </c>
      <c r="B37" s="16" t="s">
        <v>401</v>
      </c>
      <c r="C37" s="420">
        <v>359825699.75804245</v>
      </c>
      <c r="D37" s="422">
        <v>272760623.19399709</v>
      </c>
      <c r="E37" s="422">
        <v>337331836.77424401</v>
      </c>
      <c r="F37" s="422">
        <v>286897014.04675293</v>
      </c>
      <c r="G37" s="423">
        <v>308607900</v>
      </c>
    </row>
    <row r="38" spans="1:7" ht="15.75" thickBot="1">
      <c r="A38" s="356">
        <v>24</v>
      </c>
      <c r="B38" s="209" t="s">
        <v>390</v>
      </c>
      <c r="C38" s="424">
        <v>1.2250197622803285</v>
      </c>
      <c r="D38" s="424">
        <v>1.3422744749332005</v>
      </c>
      <c r="E38" s="424">
        <v>1.0945535499221259</v>
      </c>
      <c r="F38" s="424">
        <v>1.0837464594197801</v>
      </c>
      <c r="G38" s="425">
        <v>1.0496000000000001</v>
      </c>
    </row>
    <row r="39" spans="1:7">
      <c r="A39" s="18"/>
    </row>
    <row r="40" spans="1:7">
      <c r="B40" s="284"/>
    </row>
    <row r="41" spans="1:7" ht="51">
      <c r="B41" s="284" t="s">
        <v>405</v>
      </c>
    </row>
    <row r="43" spans="1:7">
      <c r="B43" s="283"/>
    </row>
  </sheetData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80" zoomScaleNormal="8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C7" sqref="C7:H4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5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tr">
        <f>'Info '!C2</f>
        <v>JSC "VTB Bank (Georgia)"</v>
      </c>
    </row>
    <row r="2" spans="1:8">
      <c r="A2" s="2" t="s">
        <v>36</v>
      </c>
      <c r="B2" s="505">
        <v>43646</v>
      </c>
    </row>
    <row r="3" spans="1:8">
      <c r="A3" s="2"/>
    </row>
    <row r="4" spans="1:8" ht="15" thickBot="1">
      <c r="A4" s="19" t="s">
        <v>37</v>
      </c>
      <c r="B4" s="20" t="s">
        <v>38</v>
      </c>
      <c r="C4" s="19"/>
      <c r="D4" s="21"/>
      <c r="E4" s="21"/>
      <c r="F4" s="22"/>
      <c r="G4" s="22"/>
      <c r="H4" s="23" t="s">
        <v>78</v>
      </c>
    </row>
    <row r="5" spans="1:8">
      <c r="A5" s="24"/>
      <c r="B5" s="25"/>
      <c r="C5" s="530" t="s">
        <v>73</v>
      </c>
      <c r="D5" s="531"/>
      <c r="E5" s="532"/>
      <c r="F5" s="530" t="s">
        <v>77</v>
      </c>
      <c r="G5" s="531"/>
      <c r="H5" s="533"/>
    </row>
    <row r="6" spans="1:8">
      <c r="A6" s="26" t="s">
        <v>11</v>
      </c>
      <c r="B6" s="27" t="s">
        <v>39</v>
      </c>
      <c r="C6" s="28" t="s">
        <v>74</v>
      </c>
      <c r="D6" s="28" t="s">
        <v>75</v>
      </c>
      <c r="E6" s="28" t="s">
        <v>76</v>
      </c>
      <c r="F6" s="28" t="s">
        <v>74</v>
      </c>
      <c r="G6" s="28" t="s">
        <v>75</v>
      </c>
      <c r="H6" s="29" t="s">
        <v>76</v>
      </c>
    </row>
    <row r="7" spans="1:8" ht="15.75">
      <c r="A7" s="26">
        <v>1</v>
      </c>
      <c r="B7" s="30" t="s">
        <v>40</v>
      </c>
      <c r="C7" s="426">
        <v>25304049</v>
      </c>
      <c r="D7" s="426">
        <v>19698070</v>
      </c>
      <c r="E7" s="427">
        <v>45002119</v>
      </c>
      <c r="F7" s="428">
        <v>31782509</v>
      </c>
      <c r="G7" s="429">
        <v>27892012</v>
      </c>
      <c r="H7" s="430">
        <v>59674521</v>
      </c>
    </row>
    <row r="8" spans="1:8" ht="15.75">
      <c r="A8" s="26">
        <v>2</v>
      </c>
      <c r="B8" s="30" t="s">
        <v>41</v>
      </c>
      <c r="C8" s="426">
        <v>46577509</v>
      </c>
      <c r="D8" s="426">
        <v>216604573</v>
      </c>
      <c r="E8" s="427">
        <v>263182082</v>
      </c>
      <c r="F8" s="428">
        <v>52905340</v>
      </c>
      <c r="G8" s="429">
        <v>139196507</v>
      </c>
      <c r="H8" s="430">
        <v>192101847</v>
      </c>
    </row>
    <row r="9" spans="1:8" ht="15.75">
      <c r="A9" s="26">
        <v>3</v>
      </c>
      <c r="B9" s="30" t="s">
        <v>42</v>
      </c>
      <c r="C9" s="426">
        <v>1608878</v>
      </c>
      <c r="D9" s="426">
        <v>52599109</v>
      </c>
      <c r="E9" s="427">
        <v>54207987</v>
      </c>
      <c r="F9" s="428">
        <v>626740</v>
      </c>
      <c r="G9" s="429">
        <v>62557121</v>
      </c>
      <c r="H9" s="430">
        <v>63183861</v>
      </c>
    </row>
    <row r="10" spans="1:8" ht="15.75">
      <c r="A10" s="26">
        <v>4</v>
      </c>
      <c r="B10" s="30" t="s">
        <v>43</v>
      </c>
      <c r="C10" s="426">
        <v>0</v>
      </c>
      <c r="D10" s="426">
        <v>0</v>
      </c>
      <c r="E10" s="427">
        <v>0</v>
      </c>
      <c r="F10" s="428">
        <v>0</v>
      </c>
      <c r="G10" s="429">
        <v>0</v>
      </c>
      <c r="H10" s="430">
        <v>0</v>
      </c>
    </row>
    <row r="11" spans="1:8" ht="15.75">
      <c r="A11" s="26">
        <v>5</v>
      </c>
      <c r="B11" s="30" t="s">
        <v>44</v>
      </c>
      <c r="C11" s="426">
        <v>126454883</v>
      </c>
      <c r="D11" s="426">
        <v>67747</v>
      </c>
      <c r="E11" s="427">
        <v>126522630</v>
      </c>
      <c r="F11" s="428">
        <v>100994397</v>
      </c>
      <c r="G11" s="429">
        <v>0</v>
      </c>
      <c r="H11" s="430">
        <v>100994397</v>
      </c>
    </row>
    <row r="12" spans="1:8" ht="15.75">
      <c r="A12" s="26">
        <v>6.1</v>
      </c>
      <c r="B12" s="31" t="s">
        <v>45</v>
      </c>
      <c r="C12" s="426">
        <v>557356465.9900068</v>
      </c>
      <c r="D12" s="426">
        <v>564942287.53627264</v>
      </c>
      <c r="E12" s="427">
        <v>1122298753.5262794</v>
      </c>
      <c r="F12" s="428">
        <v>496834241.76001555</v>
      </c>
      <c r="G12" s="429">
        <v>551480453.52792728</v>
      </c>
      <c r="H12" s="430">
        <v>1048314695.2879429</v>
      </c>
    </row>
    <row r="13" spans="1:8" ht="15.75">
      <c r="A13" s="26">
        <v>6.2</v>
      </c>
      <c r="B13" s="31" t="s">
        <v>46</v>
      </c>
      <c r="C13" s="426">
        <v>-34906801.435002387</v>
      </c>
      <c r="D13" s="426">
        <v>-35845208.239391394</v>
      </c>
      <c r="E13" s="427">
        <v>-70752009.674393773</v>
      </c>
      <c r="F13" s="428">
        <v>-27120877.650398403</v>
      </c>
      <c r="G13" s="429">
        <v>-29972062.652714789</v>
      </c>
      <c r="H13" s="430">
        <v>-57092940.303113192</v>
      </c>
    </row>
    <row r="14" spans="1:8" ht="15.75">
      <c r="A14" s="26">
        <v>6</v>
      </c>
      <c r="B14" s="30" t="s">
        <v>47</v>
      </c>
      <c r="C14" s="427">
        <v>522449664.55500442</v>
      </c>
      <c r="D14" s="427">
        <v>529097079.29688126</v>
      </c>
      <c r="E14" s="427">
        <v>1051546743.8518857</v>
      </c>
      <c r="F14" s="427">
        <v>469713364.10961711</v>
      </c>
      <c r="G14" s="427">
        <v>521508390.87521249</v>
      </c>
      <c r="H14" s="430">
        <v>991221754.98482966</v>
      </c>
    </row>
    <row r="15" spans="1:8" ht="15.75">
      <c r="A15" s="26">
        <v>7</v>
      </c>
      <c r="B15" s="30" t="s">
        <v>48</v>
      </c>
      <c r="C15" s="426">
        <v>7492641</v>
      </c>
      <c r="D15" s="426">
        <v>2662492</v>
      </c>
      <c r="E15" s="427">
        <v>10155133</v>
      </c>
      <c r="F15" s="428">
        <v>6486012</v>
      </c>
      <c r="G15" s="429">
        <v>2809383</v>
      </c>
      <c r="H15" s="430">
        <v>9295395</v>
      </c>
    </row>
    <row r="16" spans="1:8" ht="15.75">
      <c r="A16" s="26">
        <v>8</v>
      </c>
      <c r="B16" s="30" t="s">
        <v>209</v>
      </c>
      <c r="C16" s="426">
        <v>8471698.9699999988</v>
      </c>
      <c r="D16" s="426" t="s">
        <v>523</v>
      </c>
      <c r="E16" s="427">
        <v>8471698.9699999988</v>
      </c>
      <c r="F16" s="428">
        <v>9135972.3499999996</v>
      </c>
      <c r="G16" s="426" t="s">
        <v>523</v>
      </c>
      <c r="H16" s="430">
        <v>9135972.3499999996</v>
      </c>
    </row>
    <row r="17" spans="1:8" ht="15.75">
      <c r="A17" s="26">
        <v>9</v>
      </c>
      <c r="B17" s="30" t="s">
        <v>49</v>
      </c>
      <c r="C17" s="426">
        <v>54000</v>
      </c>
      <c r="D17" s="426">
        <v>0</v>
      </c>
      <c r="E17" s="427">
        <v>54000</v>
      </c>
      <c r="F17" s="428">
        <v>54000</v>
      </c>
      <c r="G17" s="426">
        <v>0</v>
      </c>
      <c r="H17" s="430">
        <v>54000</v>
      </c>
    </row>
    <row r="18" spans="1:8" ht="15.75">
      <c r="A18" s="26">
        <v>10</v>
      </c>
      <c r="B18" s="30" t="s">
        <v>50</v>
      </c>
      <c r="C18" s="426">
        <v>60515992</v>
      </c>
      <c r="D18" s="426" t="s">
        <v>523</v>
      </c>
      <c r="E18" s="427">
        <v>60515992</v>
      </c>
      <c r="F18" s="428">
        <v>43778281</v>
      </c>
      <c r="G18" s="426" t="s">
        <v>523</v>
      </c>
      <c r="H18" s="430">
        <v>43778281</v>
      </c>
    </row>
    <row r="19" spans="1:8" ht="15.75">
      <c r="A19" s="26">
        <v>11</v>
      </c>
      <c r="B19" s="30" t="s">
        <v>51</v>
      </c>
      <c r="C19" s="426">
        <v>39726978.079999998</v>
      </c>
      <c r="D19" s="426">
        <v>12038888.460000001</v>
      </c>
      <c r="E19" s="427">
        <v>51765866.539999999</v>
      </c>
      <c r="F19" s="428">
        <v>26871180.77</v>
      </c>
      <c r="G19" s="429">
        <v>13067216.039999999</v>
      </c>
      <c r="H19" s="430">
        <v>39938396.810000002</v>
      </c>
    </row>
    <row r="20" spans="1:8" ht="15.75">
      <c r="A20" s="26">
        <v>12</v>
      </c>
      <c r="B20" s="33" t="s">
        <v>52</v>
      </c>
      <c r="C20" s="427">
        <v>838656293.60500443</v>
      </c>
      <c r="D20" s="427">
        <v>832767958.75688124</v>
      </c>
      <c r="E20" s="427">
        <v>1671424252.3618855</v>
      </c>
      <c r="F20" s="427">
        <v>742347796.22961712</v>
      </c>
      <c r="G20" s="427">
        <v>767030629.91521239</v>
      </c>
      <c r="H20" s="430">
        <v>1509378426.1448295</v>
      </c>
    </row>
    <row r="21" spans="1:8" ht="15.75">
      <c r="A21" s="26"/>
      <c r="B21" s="27" t="s">
        <v>53</v>
      </c>
      <c r="C21" s="431"/>
      <c r="D21" s="431"/>
      <c r="E21" s="431"/>
      <c r="F21" s="432"/>
      <c r="G21" s="433"/>
      <c r="H21" s="434"/>
    </row>
    <row r="22" spans="1:8" ht="15.75">
      <c r="A22" s="26">
        <v>13</v>
      </c>
      <c r="B22" s="30" t="s">
        <v>54</v>
      </c>
      <c r="C22" s="426">
        <v>1143540</v>
      </c>
      <c r="D22" s="426">
        <v>206206</v>
      </c>
      <c r="E22" s="427">
        <v>1349746</v>
      </c>
      <c r="F22" s="428">
        <v>5633775</v>
      </c>
      <c r="G22" s="429">
        <v>11087341</v>
      </c>
      <c r="H22" s="430">
        <v>16721116</v>
      </c>
    </row>
    <row r="23" spans="1:8" ht="15.75">
      <c r="A23" s="26">
        <v>14</v>
      </c>
      <c r="B23" s="30" t="s">
        <v>55</v>
      </c>
      <c r="C23" s="426">
        <v>250258063</v>
      </c>
      <c r="D23" s="426">
        <v>148447891</v>
      </c>
      <c r="E23" s="427">
        <v>398705954</v>
      </c>
      <c r="F23" s="428">
        <v>133939395</v>
      </c>
      <c r="G23" s="429">
        <v>137895776</v>
      </c>
      <c r="H23" s="430">
        <v>271835171</v>
      </c>
    </row>
    <row r="24" spans="1:8" ht="15.75">
      <c r="A24" s="26">
        <v>15</v>
      </c>
      <c r="B24" s="30" t="s">
        <v>56</v>
      </c>
      <c r="C24" s="426">
        <v>165001931</v>
      </c>
      <c r="D24" s="426">
        <v>101188700</v>
      </c>
      <c r="E24" s="427">
        <v>266190631</v>
      </c>
      <c r="F24" s="428">
        <v>154394397</v>
      </c>
      <c r="G24" s="429">
        <v>85867719</v>
      </c>
      <c r="H24" s="430">
        <v>240262116</v>
      </c>
    </row>
    <row r="25" spans="1:8" ht="15.75">
      <c r="A25" s="26">
        <v>16</v>
      </c>
      <c r="B25" s="30" t="s">
        <v>57</v>
      </c>
      <c r="C25" s="426">
        <v>142613726</v>
      </c>
      <c r="D25" s="426">
        <v>363391203</v>
      </c>
      <c r="E25" s="427">
        <v>506004929</v>
      </c>
      <c r="F25" s="428">
        <v>174954597</v>
      </c>
      <c r="G25" s="429">
        <v>325498554</v>
      </c>
      <c r="H25" s="430">
        <v>500453151</v>
      </c>
    </row>
    <row r="26" spans="1:8" ht="15.75">
      <c r="A26" s="26">
        <v>17</v>
      </c>
      <c r="B26" s="30" t="s">
        <v>58</v>
      </c>
      <c r="C26" s="431"/>
      <c r="D26" s="431"/>
      <c r="E26" s="427">
        <v>0</v>
      </c>
      <c r="F26" s="432"/>
      <c r="G26" s="433"/>
      <c r="H26" s="430">
        <v>0</v>
      </c>
    </row>
    <row r="27" spans="1:8" ht="15.75">
      <c r="A27" s="26">
        <v>18</v>
      </c>
      <c r="B27" s="30" t="s">
        <v>59</v>
      </c>
      <c r="C27" s="426">
        <v>0</v>
      </c>
      <c r="D27" s="426">
        <v>174791925.45000002</v>
      </c>
      <c r="E27" s="427">
        <v>174791925.45000002</v>
      </c>
      <c r="F27" s="428">
        <v>39100000</v>
      </c>
      <c r="G27" s="429">
        <v>167225857.18000001</v>
      </c>
      <c r="H27" s="430">
        <v>206325857.18000001</v>
      </c>
    </row>
    <row r="28" spans="1:8" ht="15.75">
      <c r="A28" s="26">
        <v>19</v>
      </c>
      <c r="B28" s="30" t="s">
        <v>60</v>
      </c>
      <c r="C28" s="426">
        <v>4314674</v>
      </c>
      <c r="D28" s="426">
        <v>6203192</v>
      </c>
      <c r="E28" s="427">
        <v>10517866</v>
      </c>
      <c r="F28" s="428">
        <v>5984365</v>
      </c>
      <c r="G28" s="429">
        <v>6535018</v>
      </c>
      <c r="H28" s="430">
        <v>12519383</v>
      </c>
    </row>
    <row r="29" spans="1:8" ht="15.75">
      <c r="A29" s="26">
        <v>20</v>
      </c>
      <c r="B29" s="30" t="s">
        <v>61</v>
      </c>
      <c r="C29" s="426">
        <v>15123040.66</v>
      </c>
      <c r="D29" s="426">
        <v>14650918.119999999</v>
      </c>
      <c r="E29" s="427">
        <v>29773958.780000001</v>
      </c>
      <c r="F29" s="428">
        <v>14074321.610000001</v>
      </c>
      <c r="G29" s="429">
        <v>6505918.54</v>
      </c>
      <c r="H29" s="430">
        <v>20580240.150000002</v>
      </c>
    </row>
    <row r="30" spans="1:8" ht="15.75">
      <c r="A30" s="26">
        <v>21</v>
      </c>
      <c r="B30" s="30" t="s">
        <v>62</v>
      </c>
      <c r="C30" s="426">
        <v>0</v>
      </c>
      <c r="D30" s="426">
        <v>75381193.670000002</v>
      </c>
      <c r="E30" s="427">
        <v>75381193.670000002</v>
      </c>
      <c r="F30" s="428">
        <v>0</v>
      </c>
      <c r="G30" s="429">
        <v>46056901.600000001</v>
      </c>
      <c r="H30" s="430">
        <v>46056901.600000001</v>
      </c>
    </row>
    <row r="31" spans="1:8" ht="15.75">
      <c r="A31" s="26">
        <v>22</v>
      </c>
      <c r="B31" s="33" t="s">
        <v>63</v>
      </c>
      <c r="C31" s="427">
        <v>578454974.65999997</v>
      </c>
      <c r="D31" s="427">
        <v>884261229.24000001</v>
      </c>
      <c r="E31" s="427">
        <v>1462716203.9000001</v>
      </c>
      <c r="F31" s="427">
        <v>528080850.61000001</v>
      </c>
      <c r="G31" s="427">
        <v>786673085.32000005</v>
      </c>
      <c r="H31" s="430">
        <v>1314753935.9300001</v>
      </c>
    </row>
    <row r="32" spans="1:8" ht="15.75">
      <c r="A32" s="26"/>
      <c r="B32" s="27" t="s">
        <v>64</v>
      </c>
      <c r="C32" s="431"/>
      <c r="D32" s="431"/>
      <c r="E32" s="426"/>
      <c r="F32" s="432"/>
      <c r="G32" s="433"/>
      <c r="H32" s="434"/>
    </row>
    <row r="33" spans="1:8" ht="15.75">
      <c r="A33" s="26">
        <v>23</v>
      </c>
      <c r="B33" s="30" t="s">
        <v>65</v>
      </c>
      <c r="C33" s="426">
        <v>209008277</v>
      </c>
      <c r="D33" s="431" t="s">
        <v>523</v>
      </c>
      <c r="E33" s="427">
        <v>209008277</v>
      </c>
      <c r="F33" s="428">
        <v>209008277</v>
      </c>
      <c r="G33" s="431" t="s">
        <v>523</v>
      </c>
      <c r="H33" s="430">
        <v>209008277</v>
      </c>
    </row>
    <row r="34" spans="1:8" ht="15.75">
      <c r="A34" s="26">
        <v>24</v>
      </c>
      <c r="B34" s="30" t="s">
        <v>66</v>
      </c>
      <c r="C34" s="426">
        <v>0</v>
      </c>
      <c r="D34" s="431" t="s">
        <v>523</v>
      </c>
      <c r="E34" s="427">
        <v>0</v>
      </c>
      <c r="F34" s="428">
        <v>0</v>
      </c>
      <c r="G34" s="431" t="s">
        <v>523</v>
      </c>
      <c r="H34" s="430">
        <v>0</v>
      </c>
    </row>
    <row r="35" spans="1:8" ht="15.75">
      <c r="A35" s="26">
        <v>25</v>
      </c>
      <c r="B35" s="32" t="s">
        <v>67</v>
      </c>
      <c r="C35" s="426">
        <v>0</v>
      </c>
      <c r="D35" s="431" t="s">
        <v>523</v>
      </c>
      <c r="E35" s="427">
        <v>0</v>
      </c>
      <c r="F35" s="428">
        <v>0</v>
      </c>
      <c r="G35" s="431" t="s">
        <v>523</v>
      </c>
      <c r="H35" s="430">
        <v>0</v>
      </c>
    </row>
    <row r="36" spans="1:8" ht="15.75">
      <c r="A36" s="26">
        <v>26</v>
      </c>
      <c r="B36" s="30" t="s">
        <v>68</v>
      </c>
      <c r="C36" s="426">
        <v>0</v>
      </c>
      <c r="D36" s="431" t="s">
        <v>523</v>
      </c>
      <c r="E36" s="427">
        <v>0</v>
      </c>
      <c r="F36" s="428">
        <v>0</v>
      </c>
      <c r="G36" s="431" t="s">
        <v>523</v>
      </c>
      <c r="H36" s="430">
        <v>0</v>
      </c>
    </row>
    <row r="37" spans="1:8" ht="15.75">
      <c r="A37" s="26">
        <v>27</v>
      </c>
      <c r="B37" s="30" t="s">
        <v>69</v>
      </c>
      <c r="C37" s="426">
        <v>0</v>
      </c>
      <c r="D37" s="431" t="s">
        <v>523</v>
      </c>
      <c r="E37" s="427">
        <v>0</v>
      </c>
      <c r="F37" s="428">
        <v>0</v>
      </c>
      <c r="G37" s="431" t="s">
        <v>523</v>
      </c>
      <c r="H37" s="430">
        <v>0</v>
      </c>
    </row>
    <row r="38" spans="1:8" ht="15.75">
      <c r="A38" s="26">
        <v>28</v>
      </c>
      <c r="B38" s="30" t="s">
        <v>70</v>
      </c>
      <c r="C38" s="426">
        <v>-10026695.000000007</v>
      </c>
      <c r="D38" s="431" t="s">
        <v>523</v>
      </c>
      <c r="E38" s="427">
        <v>-10026695.000000007</v>
      </c>
      <c r="F38" s="428">
        <v>-17392454</v>
      </c>
      <c r="G38" s="431" t="s">
        <v>523</v>
      </c>
      <c r="H38" s="430">
        <v>-17392454</v>
      </c>
    </row>
    <row r="39" spans="1:8" ht="15.75">
      <c r="A39" s="26">
        <v>29</v>
      </c>
      <c r="B39" s="30" t="s">
        <v>71</v>
      </c>
      <c r="C39" s="426">
        <v>9726466</v>
      </c>
      <c r="D39" s="431" t="s">
        <v>523</v>
      </c>
      <c r="E39" s="427">
        <v>9726466</v>
      </c>
      <c r="F39" s="428">
        <v>3008667</v>
      </c>
      <c r="G39" s="431" t="s">
        <v>523</v>
      </c>
      <c r="H39" s="430">
        <v>3008667</v>
      </c>
    </row>
    <row r="40" spans="1:8" ht="15.75">
      <c r="A40" s="26">
        <v>30</v>
      </c>
      <c r="B40" s="257" t="s">
        <v>277</v>
      </c>
      <c r="C40" s="426">
        <v>208708048</v>
      </c>
      <c r="D40" s="431" t="s">
        <v>523</v>
      </c>
      <c r="E40" s="427">
        <v>208708048</v>
      </c>
      <c r="F40" s="428">
        <v>194624490</v>
      </c>
      <c r="G40" s="431" t="s">
        <v>523</v>
      </c>
      <c r="H40" s="430">
        <v>194624490</v>
      </c>
    </row>
    <row r="41" spans="1:8" ht="16.5" thickBot="1">
      <c r="A41" s="34">
        <v>31</v>
      </c>
      <c r="B41" s="35" t="s">
        <v>72</v>
      </c>
      <c r="C41" s="435">
        <v>787163022.65999997</v>
      </c>
      <c r="D41" s="435">
        <v>884261229.24000001</v>
      </c>
      <c r="E41" s="435">
        <v>1671424251.9000001</v>
      </c>
      <c r="F41" s="435">
        <v>722705340.61000001</v>
      </c>
      <c r="G41" s="435">
        <v>786673085.32000005</v>
      </c>
      <c r="H41" s="436">
        <v>1509378425.9300001</v>
      </c>
    </row>
    <row r="43" spans="1:8">
      <c r="B43" s="36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80" zoomScaleNormal="80" workbookViewId="0">
      <pane xSplit="1" ySplit="6" topLeftCell="B40" activePane="bottomRight" state="frozen"/>
      <selection activeCell="B2" sqref="B2"/>
      <selection pane="topRight" activeCell="B2" sqref="B2"/>
      <selection pane="bottomLeft" activeCell="B2" sqref="B2"/>
      <selection pane="bottomRight" activeCell="C8" sqref="C8:H67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4" width="12.7109375" style="4" customWidth="1"/>
    <col min="5" max="5" width="15.5703125" style="4" customWidth="1"/>
    <col min="6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JSC "VTB Bank (Georgia)"</v>
      </c>
      <c r="C1" s="3"/>
    </row>
    <row r="2" spans="1:8">
      <c r="A2" s="2" t="s">
        <v>36</v>
      </c>
      <c r="B2" s="503">
        <v>43646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8" t="s">
        <v>204</v>
      </c>
      <c r="B4" s="210" t="s">
        <v>27</v>
      </c>
      <c r="C4" s="19"/>
      <c r="D4" s="21"/>
      <c r="E4" s="21"/>
      <c r="F4" s="22"/>
      <c r="G4" s="22"/>
      <c r="H4" s="39" t="s">
        <v>78</v>
      </c>
    </row>
    <row r="5" spans="1:8">
      <c r="A5" s="40" t="s">
        <v>11</v>
      </c>
      <c r="B5" s="41"/>
      <c r="C5" s="530" t="s">
        <v>73</v>
      </c>
      <c r="D5" s="531"/>
      <c r="E5" s="532"/>
      <c r="F5" s="530" t="s">
        <v>77</v>
      </c>
      <c r="G5" s="531"/>
      <c r="H5" s="533"/>
    </row>
    <row r="6" spans="1:8">
      <c r="A6" s="42" t="s">
        <v>11</v>
      </c>
      <c r="B6" s="43"/>
      <c r="C6" s="44" t="s">
        <v>74</v>
      </c>
      <c r="D6" s="44" t="s">
        <v>75</v>
      </c>
      <c r="E6" s="44" t="s">
        <v>76</v>
      </c>
      <c r="F6" s="44" t="s">
        <v>74</v>
      </c>
      <c r="G6" s="44" t="s">
        <v>75</v>
      </c>
      <c r="H6" s="45" t="s">
        <v>76</v>
      </c>
    </row>
    <row r="7" spans="1:8">
      <c r="A7" s="46"/>
      <c r="B7" s="210" t="s">
        <v>203</v>
      </c>
      <c r="C7" s="47"/>
      <c r="D7" s="47"/>
      <c r="E7" s="47"/>
      <c r="F7" s="47"/>
      <c r="G7" s="47"/>
      <c r="H7" s="48"/>
    </row>
    <row r="8" spans="1:8" ht="15">
      <c r="A8" s="46">
        <v>1</v>
      </c>
      <c r="B8" s="49" t="s">
        <v>202</v>
      </c>
      <c r="C8" s="437">
        <v>1208302</v>
      </c>
      <c r="D8" s="437">
        <v>599877</v>
      </c>
      <c r="E8" s="427">
        <v>1808179</v>
      </c>
      <c r="F8" s="437">
        <v>959897</v>
      </c>
      <c r="G8" s="437">
        <v>1846892</v>
      </c>
      <c r="H8" s="438">
        <v>2806789</v>
      </c>
    </row>
    <row r="9" spans="1:8" ht="15">
      <c r="A9" s="46">
        <v>2</v>
      </c>
      <c r="B9" s="49" t="s">
        <v>201</v>
      </c>
      <c r="C9" s="439">
        <v>34212635</v>
      </c>
      <c r="D9" s="439">
        <v>19492208.999999996</v>
      </c>
      <c r="E9" s="427">
        <v>53704844</v>
      </c>
      <c r="F9" s="439">
        <v>30690693.000000004</v>
      </c>
      <c r="G9" s="439">
        <v>20385690</v>
      </c>
      <c r="H9" s="438">
        <v>51076383</v>
      </c>
    </row>
    <row r="10" spans="1:8" ht="15">
      <c r="A10" s="46">
        <v>2.1</v>
      </c>
      <c r="B10" s="50" t="s">
        <v>200</v>
      </c>
      <c r="C10" s="437">
        <v>147682</v>
      </c>
      <c r="D10" s="437">
        <v>0</v>
      </c>
      <c r="E10" s="427">
        <v>147682</v>
      </c>
      <c r="F10" s="437">
        <v>43359</v>
      </c>
      <c r="G10" s="437">
        <v>58879</v>
      </c>
      <c r="H10" s="438">
        <v>102238</v>
      </c>
    </row>
    <row r="11" spans="1:8" ht="15">
      <c r="A11" s="46">
        <v>2.2000000000000002</v>
      </c>
      <c r="B11" s="50" t="s">
        <v>199</v>
      </c>
      <c r="C11" s="437">
        <v>4453147.2899999991</v>
      </c>
      <c r="D11" s="437">
        <v>6558652.0099999979</v>
      </c>
      <c r="E11" s="427">
        <v>11011799.299999997</v>
      </c>
      <c r="F11" s="437">
        <v>3775232.0400000005</v>
      </c>
      <c r="G11" s="437">
        <v>6907698.9099999983</v>
      </c>
      <c r="H11" s="438">
        <v>10682930.949999999</v>
      </c>
    </row>
    <row r="12" spans="1:8" ht="15">
      <c r="A12" s="46">
        <v>2.2999999999999998</v>
      </c>
      <c r="B12" s="50" t="s">
        <v>198</v>
      </c>
      <c r="C12" s="437">
        <v>1163171.28</v>
      </c>
      <c r="D12" s="437">
        <v>488566.88</v>
      </c>
      <c r="E12" s="427">
        <v>1651738.1600000001</v>
      </c>
      <c r="F12" s="437">
        <v>1227892.8299999998</v>
      </c>
      <c r="G12" s="437">
        <v>1118098.58</v>
      </c>
      <c r="H12" s="438">
        <v>2345991.41</v>
      </c>
    </row>
    <row r="13" spans="1:8" ht="15">
      <c r="A13" s="46">
        <v>2.4</v>
      </c>
      <c r="B13" s="50" t="s">
        <v>197</v>
      </c>
      <c r="C13" s="437">
        <v>1731204.74</v>
      </c>
      <c r="D13" s="437">
        <v>900002.54</v>
      </c>
      <c r="E13" s="427">
        <v>2631207.2800000003</v>
      </c>
      <c r="F13" s="437">
        <v>993755.64000000013</v>
      </c>
      <c r="G13" s="437">
        <v>1277013.17</v>
      </c>
      <c r="H13" s="438">
        <v>2270768.81</v>
      </c>
    </row>
    <row r="14" spans="1:8" ht="15">
      <c r="A14" s="46">
        <v>2.5</v>
      </c>
      <c r="B14" s="50" t="s">
        <v>196</v>
      </c>
      <c r="C14" s="437">
        <v>109984.24</v>
      </c>
      <c r="D14" s="437">
        <v>1045733.6799999999</v>
      </c>
      <c r="E14" s="427">
        <v>1155717.92</v>
      </c>
      <c r="F14" s="437">
        <v>207004.87</v>
      </c>
      <c r="G14" s="437">
        <v>1167296.1500000001</v>
      </c>
      <c r="H14" s="438">
        <v>1374301.02</v>
      </c>
    </row>
    <row r="15" spans="1:8" ht="15">
      <c r="A15" s="46">
        <v>2.6</v>
      </c>
      <c r="B15" s="50" t="s">
        <v>195</v>
      </c>
      <c r="C15" s="437">
        <v>1154956.0899999999</v>
      </c>
      <c r="D15" s="437">
        <v>1427088.1000000003</v>
      </c>
      <c r="E15" s="427">
        <v>2582044.1900000004</v>
      </c>
      <c r="F15" s="437">
        <v>925362.85999999987</v>
      </c>
      <c r="G15" s="437">
        <v>2271562.2200000007</v>
      </c>
      <c r="H15" s="438">
        <v>3196925.0800000005</v>
      </c>
    </row>
    <row r="16" spans="1:8" ht="15">
      <c r="A16" s="46">
        <v>2.7</v>
      </c>
      <c r="B16" s="50" t="s">
        <v>194</v>
      </c>
      <c r="C16" s="437">
        <v>118446.54</v>
      </c>
      <c r="D16" s="437">
        <v>929289.49</v>
      </c>
      <c r="E16" s="427">
        <v>1047736.03</v>
      </c>
      <c r="F16" s="437">
        <v>97038.900000000009</v>
      </c>
      <c r="G16" s="437">
        <v>1012242.96</v>
      </c>
      <c r="H16" s="438">
        <v>1109281.8599999999</v>
      </c>
    </row>
    <row r="17" spans="1:8" ht="15">
      <c r="A17" s="46">
        <v>2.8</v>
      </c>
      <c r="B17" s="50" t="s">
        <v>193</v>
      </c>
      <c r="C17" s="437">
        <v>23410270</v>
      </c>
      <c r="D17" s="437">
        <v>5705171</v>
      </c>
      <c r="E17" s="427">
        <v>29115441</v>
      </c>
      <c r="F17" s="437">
        <v>22515194</v>
      </c>
      <c r="G17" s="437">
        <v>5467987</v>
      </c>
      <c r="H17" s="438">
        <v>27983181</v>
      </c>
    </row>
    <row r="18" spans="1:8" ht="15">
      <c r="A18" s="46">
        <v>2.9</v>
      </c>
      <c r="B18" s="50" t="s">
        <v>192</v>
      </c>
      <c r="C18" s="437">
        <v>1923772.820000004</v>
      </c>
      <c r="D18" s="437">
        <v>2437705.3000000007</v>
      </c>
      <c r="E18" s="427">
        <v>4361478.1200000048</v>
      </c>
      <c r="F18" s="437">
        <v>905852.86000000313</v>
      </c>
      <c r="G18" s="437">
        <v>1104912.0100000007</v>
      </c>
      <c r="H18" s="438">
        <v>2010764.8700000038</v>
      </c>
    </row>
    <row r="19" spans="1:8" ht="15">
      <c r="A19" s="46">
        <v>3</v>
      </c>
      <c r="B19" s="49" t="s">
        <v>191</v>
      </c>
      <c r="C19" s="437"/>
      <c r="D19" s="437"/>
      <c r="E19" s="427">
        <v>0</v>
      </c>
      <c r="F19" s="437"/>
      <c r="G19" s="437"/>
      <c r="H19" s="438">
        <v>0</v>
      </c>
    </row>
    <row r="20" spans="1:8" ht="15">
      <c r="A20" s="46">
        <v>4</v>
      </c>
      <c r="B20" s="49" t="s">
        <v>190</v>
      </c>
      <c r="C20" s="437">
        <v>3808597</v>
      </c>
      <c r="D20" s="437">
        <v>633</v>
      </c>
      <c r="E20" s="427">
        <v>3809230</v>
      </c>
      <c r="F20" s="437">
        <v>4003848</v>
      </c>
      <c r="G20" s="437">
        <v>0</v>
      </c>
      <c r="H20" s="438">
        <v>4003848</v>
      </c>
    </row>
    <row r="21" spans="1:8" ht="15">
      <c r="A21" s="46">
        <v>5</v>
      </c>
      <c r="B21" s="49" t="s">
        <v>189</v>
      </c>
      <c r="C21" s="437">
        <v>449326.73</v>
      </c>
      <c r="D21" s="437">
        <v>119740.69</v>
      </c>
      <c r="E21" s="427">
        <v>569067.41999999993</v>
      </c>
      <c r="F21" s="437">
        <v>99978.92</v>
      </c>
      <c r="G21" s="437">
        <v>309711</v>
      </c>
      <c r="H21" s="438">
        <v>409689.92</v>
      </c>
    </row>
    <row r="22" spans="1:8" ht="15">
      <c r="A22" s="46">
        <v>6</v>
      </c>
      <c r="B22" s="51" t="s">
        <v>188</v>
      </c>
      <c r="C22" s="439">
        <v>39678860.729999997</v>
      </c>
      <c r="D22" s="439">
        <v>20212459.689999998</v>
      </c>
      <c r="E22" s="427">
        <v>59891320.419999994</v>
      </c>
      <c r="F22" s="439">
        <v>35754416.920000002</v>
      </c>
      <c r="G22" s="439">
        <v>22542293</v>
      </c>
      <c r="H22" s="438">
        <v>58296709.920000002</v>
      </c>
    </row>
    <row r="23" spans="1:8" ht="15">
      <c r="A23" s="46"/>
      <c r="B23" s="210" t="s">
        <v>187</v>
      </c>
      <c r="C23" s="437"/>
      <c r="D23" s="437"/>
      <c r="E23" s="426"/>
      <c r="F23" s="437"/>
      <c r="G23" s="437"/>
      <c r="H23" s="440"/>
    </row>
    <row r="24" spans="1:8" ht="15">
      <c r="A24" s="46">
        <v>7</v>
      </c>
      <c r="B24" s="49" t="s">
        <v>186</v>
      </c>
      <c r="C24" s="437">
        <v>8178612.3200000003</v>
      </c>
      <c r="D24" s="437">
        <v>672168.57000000007</v>
      </c>
      <c r="E24" s="427">
        <v>8850780.8900000006</v>
      </c>
      <c r="F24" s="437">
        <v>3998094.33</v>
      </c>
      <c r="G24" s="437">
        <v>706344.18</v>
      </c>
      <c r="H24" s="438">
        <v>4704438.51</v>
      </c>
    </row>
    <row r="25" spans="1:8" ht="15">
      <c r="A25" s="46">
        <v>8</v>
      </c>
      <c r="B25" s="49" t="s">
        <v>185</v>
      </c>
      <c r="C25" s="437">
        <v>9617107.6799999997</v>
      </c>
      <c r="D25" s="437">
        <v>5586292.4299999997</v>
      </c>
      <c r="E25" s="427">
        <v>15203400.109999999</v>
      </c>
      <c r="F25" s="437">
        <v>11252247.67</v>
      </c>
      <c r="G25" s="437">
        <v>5235814.82</v>
      </c>
      <c r="H25" s="438">
        <v>16488062.49</v>
      </c>
    </row>
    <row r="26" spans="1:8" ht="15">
      <c r="A26" s="46">
        <v>9</v>
      </c>
      <c r="B26" s="49" t="s">
        <v>184</v>
      </c>
      <c r="C26" s="437">
        <v>179120</v>
      </c>
      <c r="D26" s="437">
        <v>1735</v>
      </c>
      <c r="E26" s="427">
        <v>180855</v>
      </c>
      <c r="F26" s="437">
        <v>425675</v>
      </c>
      <c r="G26" s="437">
        <v>333973</v>
      </c>
      <c r="H26" s="438">
        <v>759648</v>
      </c>
    </row>
    <row r="27" spans="1:8" ht="15">
      <c r="A27" s="46">
        <v>10</v>
      </c>
      <c r="B27" s="49" t="s">
        <v>183</v>
      </c>
      <c r="C27" s="437">
        <v>0</v>
      </c>
      <c r="D27" s="437">
        <v>0</v>
      </c>
      <c r="E27" s="427">
        <v>0</v>
      </c>
      <c r="F27" s="437">
        <v>0</v>
      </c>
      <c r="G27" s="437">
        <v>0</v>
      </c>
      <c r="H27" s="438">
        <v>0</v>
      </c>
    </row>
    <row r="28" spans="1:8" ht="15">
      <c r="A28" s="46">
        <v>11</v>
      </c>
      <c r="B28" s="49" t="s">
        <v>182</v>
      </c>
      <c r="C28" s="437">
        <v>229399</v>
      </c>
      <c r="D28" s="437">
        <v>7775291</v>
      </c>
      <c r="E28" s="427">
        <v>8004690</v>
      </c>
      <c r="F28" s="437">
        <v>874867</v>
      </c>
      <c r="G28" s="437">
        <v>7220122</v>
      </c>
      <c r="H28" s="438">
        <v>8094989</v>
      </c>
    </row>
    <row r="29" spans="1:8" ht="15">
      <c r="A29" s="46">
        <v>12</v>
      </c>
      <c r="B29" s="49" t="s">
        <v>181</v>
      </c>
      <c r="C29" s="437">
        <v>416689</v>
      </c>
      <c r="D29" s="437">
        <v>245233</v>
      </c>
      <c r="E29" s="427">
        <v>661922</v>
      </c>
      <c r="F29" s="437">
        <v>58289.440000000002</v>
      </c>
      <c r="G29" s="437">
        <v>26922</v>
      </c>
      <c r="H29" s="438">
        <v>85211.44</v>
      </c>
    </row>
    <row r="30" spans="1:8" ht="15">
      <c r="A30" s="46">
        <v>13</v>
      </c>
      <c r="B30" s="52" t="s">
        <v>180</v>
      </c>
      <c r="C30" s="439">
        <v>18620928</v>
      </c>
      <c r="D30" s="439">
        <v>14280720</v>
      </c>
      <c r="E30" s="427">
        <v>32901648</v>
      </c>
      <c r="F30" s="439">
        <v>16609173.439999999</v>
      </c>
      <c r="G30" s="439">
        <v>13523176</v>
      </c>
      <c r="H30" s="438">
        <v>30132349.439999998</v>
      </c>
    </row>
    <row r="31" spans="1:8" ht="15">
      <c r="A31" s="46">
        <v>14</v>
      </c>
      <c r="B31" s="52" t="s">
        <v>179</v>
      </c>
      <c r="C31" s="439">
        <v>21057932.729999997</v>
      </c>
      <c r="D31" s="439">
        <v>5931739.6899999976</v>
      </c>
      <c r="E31" s="427">
        <v>26989672.419999994</v>
      </c>
      <c r="F31" s="439">
        <v>19145243.480000004</v>
      </c>
      <c r="G31" s="439">
        <v>9019117</v>
      </c>
      <c r="H31" s="438">
        <v>28164360.480000004</v>
      </c>
    </row>
    <row r="32" spans="1:8">
      <c r="A32" s="46"/>
      <c r="B32" s="53"/>
      <c r="C32" s="441"/>
      <c r="D32" s="441"/>
      <c r="E32" s="441"/>
      <c r="F32" s="441"/>
      <c r="G32" s="441"/>
      <c r="H32" s="442"/>
    </row>
    <row r="33" spans="1:8" ht="15">
      <c r="A33" s="46"/>
      <c r="B33" s="53" t="s">
        <v>178</v>
      </c>
      <c r="C33" s="437"/>
      <c r="D33" s="437"/>
      <c r="E33" s="426"/>
      <c r="F33" s="437"/>
      <c r="G33" s="437"/>
      <c r="H33" s="440"/>
    </row>
    <row r="34" spans="1:8" ht="15">
      <c r="A34" s="46">
        <v>15</v>
      </c>
      <c r="B34" s="54" t="s">
        <v>177</v>
      </c>
      <c r="C34" s="443">
        <v>5810374.25</v>
      </c>
      <c r="D34" s="443">
        <v>249901.39999999991</v>
      </c>
      <c r="E34" s="427">
        <v>6060275.6500000004</v>
      </c>
      <c r="F34" s="443">
        <v>9078597.2899999991</v>
      </c>
      <c r="G34" s="443">
        <v>542684.75999999978</v>
      </c>
      <c r="H34" s="438">
        <v>9621282.0499999989</v>
      </c>
    </row>
    <row r="35" spans="1:8" ht="15">
      <c r="A35" s="46">
        <v>15.1</v>
      </c>
      <c r="B35" s="50" t="s">
        <v>176</v>
      </c>
      <c r="C35" s="437">
        <v>7029259.25</v>
      </c>
      <c r="D35" s="437">
        <v>3083044.57</v>
      </c>
      <c r="E35" s="427">
        <v>10112303.82</v>
      </c>
      <c r="F35" s="437">
        <v>9889773.2899999991</v>
      </c>
      <c r="G35" s="437">
        <v>3166749</v>
      </c>
      <c r="H35" s="438">
        <v>13056522.289999999</v>
      </c>
    </row>
    <row r="36" spans="1:8" ht="15">
      <c r="A36" s="46">
        <v>15.2</v>
      </c>
      <c r="B36" s="50" t="s">
        <v>175</v>
      </c>
      <c r="C36" s="437">
        <v>1218885</v>
      </c>
      <c r="D36" s="437">
        <v>2833143.17</v>
      </c>
      <c r="E36" s="427">
        <v>4052028.17</v>
      </c>
      <c r="F36" s="437">
        <v>811176</v>
      </c>
      <c r="G36" s="437">
        <v>2624064.2400000002</v>
      </c>
      <c r="H36" s="438">
        <v>3435240.24</v>
      </c>
    </row>
    <row r="37" spans="1:8" ht="15">
      <c r="A37" s="46">
        <v>16</v>
      </c>
      <c r="B37" s="49" t="s">
        <v>174</v>
      </c>
      <c r="C37" s="437">
        <v>0</v>
      </c>
      <c r="D37" s="437">
        <v>0</v>
      </c>
      <c r="E37" s="427">
        <v>0</v>
      </c>
      <c r="F37" s="437">
        <v>0</v>
      </c>
      <c r="G37" s="437">
        <v>0</v>
      </c>
      <c r="H37" s="438">
        <v>0</v>
      </c>
    </row>
    <row r="38" spans="1:8" ht="15">
      <c r="A38" s="46">
        <v>17</v>
      </c>
      <c r="B38" s="49" t="s">
        <v>173</v>
      </c>
      <c r="C38" s="437">
        <v>0</v>
      </c>
      <c r="D38" s="437">
        <v>0</v>
      </c>
      <c r="E38" s="427">
        <v>0</v>
      </c>
      <c r="F38" s="437">
        <v>0</v>
      </c>
      <c r="G38" s="437">
        <v>0</v>
      </c>
      <c r="H38" s="438">
        <v>0</v>
      </c>
    </row>
    <row r="39" spans="1:8" ht="15">
      <c r="A39" s="46">
        <v>18</v>
      </c>
      <c r="B39" s="49" t="s">
        <v>172</v>
      </c>
      <c r="C39" s="437">
        <v>0</v>
      </c>
      <c r="D39" s="437">
        <v>0</v>
      </c>
      <c r="E39" s="427">
        <v>0</v>
      </c>
      <c r="F39" s="437">
        <v>0</v>
      </c>
      <c r="G39" s="437">
        <v>0</v>
      </c>
      <c r="H39" s="438">
        <v>0</v>
      </c>
    </row>
    <row r="40" spans="1:8" ht="15">
      <c r="A40" s="46">
        <v>19</v>
      </c>
      <c r="B40" s="49" t="s">
        <v>171</v>
      </c>
      <c r="C40" s="437">
        <v>16299147</v>
      </c>
      <c r="D40" s="437">
        <v>0</v>
      </c>
      <c r="E40" s="427">
        <v>16299147</v>
      </c>
      <c r="F40" s="437">
        <v>-2767714</v>
      </c>
      <c r="G40" s="437">
        <v>0</v>
      </c>
      <c r="H40" s="438">
        <v>-2767714</v>
      </c>
    </row>
    <row r="41" spans="1:8" ht="15">
      <c r="A41" s="46">
        <v>20</v>
      </c>
      <c r="B41" s="49" t="s">
        <v>170</v>
      </c>
      <c r="C41" s="437">
        <v>-11790272</v>
      </c>
      <c r="D41" s="437">
        <v>0</v>
      </c>
      <c r="E41" s="427">
        <v>-11790272</v>
      </c>
      <c r="F41" s="437">
        <v>10529473</v>
      </c>
      <c r="G41" s="437">
        <v>0</v>
      </c>
      <c r="H41" s="438">
        <v>10529473</v>
      </c>
    </row>
    <row r="42" spans="1:8" ht="15">
      <c r="A42" s="46">
        <v>21</v>
      </c>
      <c r="B42" s="49" t="s">
        <v>169</v>
      </c>
      <c r="C42" s="437">
        <v>171399</v>
      </c>
      <c r="D42" s="437">
        <v>0</v>
      </c>
      <c r="E42" s="427">
        <v>171399</v>
      </c>
      <c r="F42" s="437">
        <v>5326759</v>
      </c>
      <c r="G42" s="437">
        <v>0</v>
      </c>
      <c r="H42" s="438">
        <v>5326759</v>
      </c>
    </row>
    <row r="43" spans="1:8" ht="15">
      <c r="A43" s="46">
        <v>22</v>
      </c>
      <c r="B43" s="49" t="s">
        <v>168</v>
      </c>
      <c r="C43" s="437">
        <v>333460.39</v>
      </c>
      <c r="D43" s="437">
        <v>0</v>
      </c>
      <c r="E43" s="427">
        <v>333460.39</v>
      </c>
      <c r="F43" s="437">
        <v>494132.81999999995</v>
      </c>
      <c r="G43" s="437">
        <v>0</v>
      </c>
      <c r="H43" s="438">
        <v>494132.81999999995</v>
      </c>
    </row>
    <row r="44" spans="1:8" ht="15">
      <c r="A44" s="46">
        <v>23</v>
      </c>
      <c r="B44" s="49" t="s">
        <v>167</v>
      </c>
      <c r="C44" s="437">
        <v>1743338.63</v>
      </c>
      <c r="D44" s="437">
        <v>1243403.74</v>
      </c>
      <c r="E44" s="427">
        <v>2986742.37</v>
      </c>
      <c r="F44" s="437">
        <v>1913236.97</v>
      </c>
      <c r="G44" s="437">
        <v>675081</v>
      </c>
      <c r="H44" s="438">
        <v>2588317.9699999997</v>
      </c>
    </row>
    <row r="45" spans="1:8" ht="15">
      <c r="A45" s="46">
        <v>24</v>
      </c>
      <c r="B45" s="52" t="s">
        <v>284</v>
      </c>
      <c r="C45" s="439">
        <v>12567447.27</v>
      </c>
      <c r="D45" s="439">
        <v>1493305.14</v>
      </c>
      <c r="E45" s="427">
        <v>14060752.41</v>
      </c>
      <c r="F45" s="439">
        <v>24574485.079999998</v>
      </c>
      <c r="G45" s="439">
        <v>1217765.7599999998</v>
      </c>
      <c r="H45" s="438">
        <v>25792250.839999996</v>
      </c>
    </row>
    <row r="46" spans="1:8">
      <c r="A46" s="46"/>
      <c r="B46" s="210" t="s">
        <v>166</v>
      </c>
      <c r="C46" s="437"/>
      <c r="D46" s="437"/>
      <c r="E46" s="437"/>
      <c r="F46" s="437"/>
      <c r="G46" s="437"/>
      <c r="H46" s="444"/>
    </row>
    <row r="47" spans="1:8" ht="15">
      <c r="A47" s="46">
        <v>25</v>
      </c>
      <c r="B47" s="49" t="s">
        <v>165</v>
      </c>
      <c r="C47" s="437">
        <v>1097338</v>
      </c>
      <c r="D47" s="437">
        <v>1076974.83</v>
      </c>
      <c r="E47" s="427">
        <v>2174312.83</v>
      </c>
      <c r="F47" s="437">
        <v>2547342.56</v>
      </c>
      <c r="G47" s="437">
        <v>1111032.76</v>
      </c>
      <c r="H47" s="438">
        <v>3658375.3200000003</v>
      </c>
    </row>
    <row r="48" spans="1:8" ht="15">
      <c r="A48" s="46">
        <v>26</v>
      </c>
      <c r="B48" s="49" t="s">
        <v>164</v>
      </c>
      <c r="C48" s="437">
        <v>2234679</v>
      </c>
      <c r="D48" s="437">
        <v>350370</v>
      </c>
      <c r="E48" s="427">
        <v>2585049</v>
      </c>
      <c r="F48" s="437">
        <v>2536819</v>
      </c>
      <c r="G48" s="437">
        <v>517468</v>
      </c>
      <c r="H48" s="438">
        <v>3054287</v>
      </c>
    </row>
    <row r="49" spans="1:8" ht="15">
      <c r="A49" s="46">
        <v>27</v>
      </c>
      <c r="B49" s="49" t="s">
        <v>163</v>
      </c>
      <c r="C49" s="437">
        <v>19463651</v>
      </c>
      <c r="D49" s="437">
        <v>0</v>
      </c>
      <c r="E49" s="427">
        <v>19463651</v>
      </c>
      <c r="F49" s="437">
        <v>17457947</v>
      </c>
      <c r="G49" s="437">
        <v>0</v>
      </c>
      <c r="H49" s="438">
        <v>17457947</v>
      </c>
    </row>
    <row r="50" spans="1:8" ht="15">
      <c r="A50" s="46">
        <v>28</v>
      </c>
      <c r="B50" s="49" t="s">
        <v>162</v>
      </c>
      <c r="C50" s="437">
        <v>281469</v>
      </c>
      <c r="D50" s="437">
        <v>0</v>
      </c>
      <c r="E50" s="427">
        <v>281469</v>
      </c>
      <c r="F50" s="437">
        <v>337484</v>
      </c>
      <c r="G50" s="437">
        <v>0</v>
      </c>
      <c r="H50" s="438">
        <v>337484</v>
      </c>
    </row>
    <row r="51" spans="1:8" ht="15">
      <c r="A51" s="46">
        <v>29</v>
      </c>
      <c r="B51" s="49" t="s">
        <v>161</v>
      </c>
      <c r="C51" s="437">
        <v>3977520</v>
      </c>
      <c r="D51" s="437">
        <v>0</v>
      </c>
      <c r="E51" s="427">
        <v>3977520</v>
      </c>
      <c r="F51" s="437">
        <v>2455076</v>
      </c>
      <c r="G51" s="437">
        <v>0</v>
      </c>
      <c r="H51" s="438">
        <v>2455076</v>
      </c>
    </row>
    <row r="52" spans="1:8" ht="15">
      <c r="A52" s="46">
        <v>30</v>
      </c>
      <c r="B52" s="49" t="s">
        <v>160</v>
      </c>
      <c r="C52" s="437">
        <v>2923120</v>
      </c>
      <c r="D52" s="437">
        <v>61674</v>
      </c>
      <c r="E52" s="427">
        <v>2984794</v>
      </c>
      <c r="F52" s="437">
        <v>3414138</v>
      </c>
      <c r="G52" s="437">
        <v>59816</v>
      </c>
      <c r="H52" s="438">
        <v>3473954</v>
      </c>
    </row>
    <row r="53" spans="1:8" ht="15">
      <c r="A53" s="46">
        <v>31</v>
      </c>
      <c r="B53" s="52" t="s">
        <v>285</v>
      </c>
      <c r="C53" s="439">
        <v>29977777</v>
      </c>
      <c r="D53" s="439">
        <v>1489018.83</v>
      </c>
      <c r="E53" s="427">
        <v>31466795.829999998</v>
      </c>
      <c r="F53" s="439">
        <v>28748806.560000002</v>
      </c>
      <c r="G53" s="439">
        <v>1688316.76</v>
      </c>
      <c r="H53" s="438">
        <v>30437123.320000004</v>
      </c>
    </row>
    <row r="54" spans="1:8" ht="15">
      <c r="A54" s="46">
        <v>32</v>
      </c>
      <c r="B54" s="52" t="s">
        <v>286</v>
      </c>
      <c r="C54" s="439">
        <v>-17410329.73</v>
      </c>
      <c r="D54" s="439">
        <v>4286.309999999823</v>
      </c>
      <c r="E54" s="427">
        <v>-17406043.420000002</v>
      </c>
      <c r="F54" s="439">
        <v>-4174321.4800000042</v>
      </c>
      <c r="G54" s="439">
        <v>-470551.00000000023</v>
      </c>
      <c r="H54" s="438">
        <v>-4644872.4800000042</v>
      </c>
    </row>
    <row r="55" spans="1:8">
      <c r="A55" s="46"/>
      <c r="B55" s="53"/>
      <c r="C55" s="441"/>
      <c r="D55" s="441"/>
      <c r="E55" s="441"/>
      <c r="F55" s="441"/>
      <c r="G55" s="441"/>
      <c r="H55" s="442"/>
    </row>
    <row r="56" spans="1:8" ht="15">
      <c r="A56" s="46">
        <v>33</v>
      </c>
      <c r="B56" s="52" t="s">
        <v>159</v>
      </c>
      <c r="C56" s="439">
        <v>3647602.9999999963</v>
      </c>
      <c r="D56" s="439">
        <v>5936025.9999999972</v>
      </c>
      <c r="E56" s="427">
        <v>9583628.9999999925</v>
      </c>
      <c r="F56" s="439">
        <v>14970922</v>
      </c>
      <c r="G56" s="439">
        <v>8548566</v>
      </c>
      <c r="H56" s="438">
        <v>23519488</v>
      </c>
    </row>
    <row r="57" spans="1:8">
      <c r="A57" s="46"/>
      <c r="B57" s="53"/>
      <c r="C57" s="441"/>
      <c r="D57" s="441"/>
      <c r="E57" s="441"/>
      <c r="F57" s="441"/>
      <c r="G57" s="441"/>
      <c r="H57" s="442"/>
    </row>
    <row r="58" spans="1:8" ht="15">
      <c r="A58" s="46">
        <v>34</v>
      </c>
      <c r="B58" s="49" t="s">
        <v>158</v>
      </c>
      <c r="C58" s="437">
        <v>6920718</v>
      </c>
      <c r="D58" s="445" t="s">
        <v>523</v>
      </c>
      <c r="E58" s="427">
        <v>6920718</v>
      </c>
      <c r="F58" s="437">
        <v>6797363</v>
      </c>
      <c r="G58" s="445" t="s">
        <v>523</v>
      </c>
      <c r="H58" s="438">
        <v>6797363</v>
      </c>
    </row>
    <row r="59" spans="1:8" s="211" customFormat="1" ht="15">
      <c r="A59" s="46">
        <v>35</v>
      </c>
      <c r="B59" s="49" t="s">
        <v>157</v>
      </c>
      <c r="C59" s="445">
        <v>144000</v>
      </c>
      <c r="D59" s="445" t="s">
        <v>523</v>
      </c>
      <c r="E59" s="446">
        <v>144000</v>
      </c>
      <c r="F59" s="447">
        <v>0</v>
      </c>
      <c r="G59" s="445" t="s">
        <v>523</v>
      </c>
      <c r="H59" s="448">
        <v>0</v>
      </c>
    </row>
    <row r="60" spans="1:8" ht="15">
      <c r="A60" s="46">
        <v>36</v>
      </c>
      <c r="B60" s="49" t="s">
        <v>156</v>
      </c>
      <c r="C60" s="437">
        <v>453436</v>
      </c>
      <c r="D60" s="445" t="s">
        <v>523</v>
      </c>
      <c r="E60" s="427">
        <v>453436</v>
      </c>
      <c r="F60" s="437">
        <v>-12624894</v>
      </c>
      <c r="G60" s="445" t="s">
        <v>523</v>
      </c>
      <c r="H60" s="438">
        <v>-12624894</v>
      </c>
    </row>
    <row r="61" spans="1:8" ht="15">
      <c r="A61" s="46">
        <v>37</v>
      </c>
      <c r="B61" s="52" t="s">
        <v>155</v>
      </c>
      <c r="C61" s="439">
        <v>7518154</v>
      </c>
      <c r="D61" s="439">
        <v>0</v>
      </c>
      <c r="E61" s="427">
        <v>7518154</v>
      </c>
      <c r="F61" s="439">
        <v>-5827531</v>
      </c>
      <c r="G61" s="439">
        <v>0</v>
      </c>
      <c r="H61" s="438">
        <v>-5827531</v>
      </c>
    </row>
    <row r="62" spans="1:8">
      <c r="A62" s="46"/>
      <c r="B62" s="55"/>
      <c r="C62" s="437"/>
      <c r="D62" s="437"/>
      <c r="E62" s="437"/>
      <c r="F62" s="437"/>
      <c r="G62" s="437"/>
      <c r="H62" s="444"/>
    </row>
    <row r="63" spans="1:8" ht="15">
      <c r="A63" s="46">
        <v>38</v>
      </c>
      <c r="B63" s="56" t="s">
        <v>154</v>
      </c>
      <c r="C63" s="439">
        <v>-3870551.0000000037</v>
      </c>
      <c r="D63" s="439">
        <v>5936025.9999999972</v>
      </c>
      <c r="E63" s="427">
        <v>2065474.9999999935</v>
      </c>
      <c r="F63" s="439">
        <v>20798453</v>
      </c>
      <c r="G63" s="439">
        <v>8548566</v>
      </c>
      <c r="H63" s="438">
        <v>29347019</v>
      </c>
    </row>
    <row r="64" spans="1:8" ht="15">
      <c r="A64" s="42">
        <v>39</v>
      </c>
      <c r="B64" s="49" t="s">
        <v>153</v>
      </c>
      <c r="C64" s="449">
        <v>559964</v>
      </c>
      <c r="D64" s="449">
        <v>0</v>
      </c>
      <c r="E64" s="427">
        <v>559964</v>
      </c>
      <c r="F64" s="449">
        <v>3664980</v>
      </c>
      <c r="G64" s="449">
        <v>0</v>
      </c>
      <c r="H64" s="438">
        <v>3664980</v>
      </c>
    </row>
    <row r="65" spans="1:8" ht="15">
      <c r="A65" s="46">
        <v>40</v>
      </c>
      <c r="B65" s="52" t="s">
        <v>152</v>
      </c>
      <c r="C65" s="439">
        <v>-4430515.0000000037</v>
      </c>
      <c r="D65" s="439">
        <v>5936025.9999999972</v>
      </c>
      <c r="E65" s="427">
        <v>1505510.9999999935</v>
      </c>
      <c r="F65" s="439">
        <v>17133473</v>
      </c>
      <c r="G65" s="439">
        <v>8548566</v>
      </c>
      <c r="H65" s="438">
        <v>25682039</v>
      </c>
    </row>
    <row r="66" spans="1:8" ht="15">
      <c r="A66" s="42">
        <v>41</v>
      </c>
      <c r="B66" s="49" t="s">
        <v>151</v>
      </c>
      <c r="C66" s="449"/>
      <c r="D66" s="449"/>
      <c r="E66" s="427">
        <v>0</v>
      </c>
      <c r="F66" s="449"/>
      <c r="G66" s="449"/>
      <c r="H66" s="438">
        <v>0</v>
      </c>
    </row>
    <row r="67" spans="1:8" ht="15.75" thickBot="1">
      <c r="A67" s="57">
        <v>42</v>
      </c>
      <c r="B67" s="58" t="s">
        <v>150</v>
      </c>
      <c r="C67" s="450">
        <v>-4430515.0000000037</v>
      </c>
      <c r="D67" s="450">
        <v>5936025.9999999972</v>
      </c>
      <c r="E67" s="435">
        <v>1505510.9999999935</v>
      </c>
      <c r="F67" s="450">
        <v>17133473</v>
      </c>
      <c r="G67" s="450">
        <v>8548566</v>
      </c>
      <c r="H67" s="451">
        <v>25682039</v>
      </c>
    </row>
  </sheetData>
  <mergeCells count="2">
    <mergeCell ref="C5:E5"/>
    <mergeCell ref="F5:H5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80" zoomScaleNormal="80" workbookViewId="0">
      <selection activeCell="C7" sqref="C7:H53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4" width="16.7109375" style="5" customWidth="1"/>
    <col min="5" max="5" width="15.5703125" style="5" customWidth="1"/>
    <col min="6" max="6" width="12.42578125" style="5" bestFit="1" customWidth="1"/>
    <col min="7" max="8" width="15.28515625" style="5" bestFit="1" customWidth="1"/>
    <col min="9" max="16384" width="9.140625" style="5"/>
  </cols>
  <sheetData>
    <row r="1" spans="1:8">
      <c r="A1" s="2" t="s">
        <v>35</v>
      </c>
      <c r="B1" s="5" t="str">
        <f>'Info '!C2</f>
        <v>JSC "VTB Bank (Georgia)"</v>
      </c>
    </row>
    <row r="2" spans="1:8">
      <c r="A2" s="2" t="s">
        <v>36</v>
      </c>
      <c r="B2" s="509">
        <v>43646</v>
      </c>
    </row>
    <row r="3" spans="1:8">
      <c r="A3" s="4"/>
    </row>
    <row r="4" spans="1:8" ht="15" thickBot="1">
      <c r="A4" s="4" t="s">
        <v>79</v>
      </c>
      <c r="B4" s="4"/>
      <c r="C4" s="191"/>
      <c r="D4" s="191"/>
      <c r="E4" s="191"/>
      <c r="F4" s="192"/>
      <c r="G4" s="192"/>
      <c r="H4" s="193" t="s">
        <v>78</v>
      </c>
    </row>
    <row r="5" spans="1:8">
      <c r="A5" s="534" t="s">
        <v>11</v>
      </c>
      <c r="B5" s="536" t="s">
        <v>351</v>
      </c>
      <c r="C5" s="530" t="s">
        <v>73</v>
      </c>
      <c r="D5" s="531"/>
      <c r="E5" s="532"/>
      <c r="F5" s="530" t="s">
        <v>77</v>
      </c>
      <c r="G5" s="531"/>
      <c r="H5" s="533"/>
    </row>
    <row r="6" spans="1:8">
      <c r="A6" s="535"/>
      <c r="B6" s="537"/>
      <c r="C6" s="28" t="s">
        <v>298</v>
      </c>
      <c r="D6" s="28" t="s">
        <v>127</v>
      </c>
      <c r="E6" s="28" t="s">
        <v>114</v>
      </c>
      <c r="F6" s="28" t="s">
        <v>298</v>
      </c>
      <c r="G6" s="28" t="s">
        <v>127</v>
      </c>
      <c r="H6" s="29" t="s">
        <v>114</v>
      </c>
    </row>
    <row r="7" spans="1:8" s="17" customFormat="1" ht="15.75">
      <c r="A7" s="194">
        <v>1</v>
      </c>
      <c r="B7" s="195" t="s">
        <v>385</v>
      </c>
      <c r="C7" s="429">
        <v>81289967</v>
      </c>
      <c r="D7" s="429">
        <v>72057371</v>
      </c>
      <c r="E7" s="452">
        <v>153347338</v>
      </c>
      <c r="F7" s="429">
        <v>67219138</v>
      </c>
      <c r="G7" s="429">
        <v>96690006</v>
      </c>
      <c r="H7" s="430">
        <v>163909144</v>
      </c>
    </row>
    <row r="8" spans="1:8" s="17" customFormat="1" ht="15.75">
      <c r="A8" s="194">
        <v>1.1000000000000001</v>
      </c>
      <c r="B8" s="245" t="s">
        <v>316</v>
      </c>
      <c r="C8" s="429">
        <v>42613449</v>
      </c>
      <c r="D8" s="429">
        <v>44068159</v>
      </c>
      <c r="E8" s="452">
        <v>86681608</v>
      </c>
      <c r="F8" s="429">
        <v>32013788</v>
      </c>
      <c r="G8" s="429">
        <v>35861646</v>
      </c>
      <c r="H8" s="430">
        <v>67875434</v>
      </c>
    </row>
    <row r="9" spans="1:8" s="17" customFormat="1" ht="15.75">
      <c r="A9" s="194">
        <v>1.2</v>
      </c>
      <c r="B9" s="245" t="s">
        <v>317</v>
      </c>
      <c r="C9" s="429">
        <v>0</v>
      </c>
      <c r="D9" s="429">
        <v>3993422.41</v>
      </c>
      <c r="E9" s="452">
        <v>3993422.41</v>
      </c>
      <c r="F9" s="429">
        <v>0</v>
      </c>
      <c r="G9" s="429">
        <v>33979032.300000004</v>
      </c>
      <c r="H9" s="430">
        <v>33979032.300000004</v>
      </c>
    </row>
    <row r="10" spans="1:8" s="17" customFormat="1" ht="15.75">
      <c r="A10" s="194">
        <v>1.3</v>
      </c>
      <c r="B10" s="245" t="s">
        <v>318</v>
      </c>
      <c r="C10" s="429">
        <v>38676518</v>
      </c>
      <c r="D10" s="429">
        <v>23995789.59</v>
      </c>
      <c r="E10" s="452">
        <v>62672307.590000004</v>
      </c>
      <c r="F10" s="429">
        <v>35205350</v>
      </c>
      <c r="G10" s="429">
        <v>26849327.699999996</v>
      </c>
      <c r="H10" s="430">
        <v>62054677.699999996</v>
      </c>
    </row>
    <row r="11" spans="1:8" s="17" customFormat="1" ht="15.75">
      <c r="A11" s="194">
        <v>1.4</v>
      </c>
      <c r="B11" s="245" t="s">
        <v>299</v>
      </c>
      <c r="C11" s="429">
        <v>12800</v>
      </c>
      <c r="D11" s="429">
        <v>0</v>
      </c>
      <c r="E11" s="452">
        <v>12800</v>
      </c>
      <c r="F11" s="429">
        <v>12800</v>
      </c>
      <c r="G11" s="429">
        <v>0</v>
      </c>
      <c r="H11" s="430">
        <v>12800</v>
      </c>
    </row>
    <row r="12" spans="1:8" s="17" customFormat="1" ht="29.25" customHeight="1">
      <c r="A12" s="194">
        <v>2</v>
      </c>
      <c r="B12" s="197" t="s">
        <v>320</v>
      </c>
      <c r="C12" s="429">
        <v>0</v>
      </c>
      <c r="D12" s="429">
        <v>0</v>
      </c>
      <c r="E12" s="452">
        <v>0</v>
      </c>
      <c r="F12" s="429">
        <v>0</v>
      </c>
      <c r="G12" s="429">
        <v>0</v>
      </c>
      <c r="H12" s="430">
        <v>0</v>
      </c>
    </row>
    <row r="13" spans="1:8" s="17" customFormat="1" ht="19.899999999999999" customHeight="1">
      <c r="A13" s="194">
        <v>3</v>
      </c>
      <c r="B13" s="197" t="s">
        <v>319</v>
      </c>
      <c r="C13" s="429">
        <v>0</v>
      </c>
      <c r="D13" s="429">
        <v>0</v>
      </c>
      <c r="E13" s="452">
        <v>0</v>
      </c>
      <c r="F13" s="429">
        <v>72785852</v>
      </c>
      <c r="G13" s="429">
        <v>0</v>
      </c>
      <c r="H13" s="430">
        <v>72785852</v>
      </c>
    </row>
    <row r="14" spans="1:8" s="17" customFormat="1" ht="15.75">
      <c r="A14" s="194">
        <v>3.1</v>
      </c>
      <c r="B14" s="246" t="s">
        <v>300</v>
      </c>
      <c r="C14" s="429">
        <v>0</v>
      </c>
      <c r="D14" s="429">
        <v>0</v>
      </c>
      <c r="E14" s="452">
        <v>0</v>
      </c>
      <c r="F14" s="429">
        <v>72785852</v>
      </c>
      <c r="G14" s="429">
        <v>0</v>
      </c>
      <c r="H14" s="430">
        <v>72785852</v>
      </c>
    </row>
    <row r="15" spans="1:8" s="17" customFormat="1" ht="15.75">
      <c r="A15" s="194">
        <v>3.2</v>
      </c>
      <c r="B15" s="246" t="s">
        <v>301</v>
      </c>
      <c r="C15" s="429">
        <v>0</v>
      </c>
      <c r="D15" s="429">
        <v>0</v>
      </c>
      <c r="E15" s="452">
        <v>0</v>
      </c>
      <c r="F15" s="429">
        <v>0</v>
      </c>
      <c r="G15" s="429">
        <v>0</v>
      </c>
      <c r="H15" s="430">
        <v>0</v>
      </c>
    </row>
    <row r="16" spans="1:8" s="17" customFormat="1" ht="15.75">
      <c r="A16" s="194">
        <v>4</v>
      </c>
      <c r="B16" s="249" t="s">
        <v>330</v>
      </c>
      <c r="C16" s="429">
        <v>342537387</v>
      </c>
      <c r="D16" s="429">
        <v>31955640635</v>
      </c>
      <c r="E16" s="452">
        <v>32298178022</v>
      </c>
      <c r="F16" s="429">
        <v>389249375</v>
      </c>
      <c r="G16" s="429">
        <v>25088558182</v>
      </c>
      <c r="H16" s="430">
        <v>25477807557</v>
      </c>
    </row>
    <row r="17" spans="1:8" s="17" customFormat="1" ht="15.75">
      <c r="A17" s="194">
        <v>4.0999999999999996</v>
      </c>
      <c r="B17" s="246" t="s">
        <v>321</v>
      </c>
      <c r="C17" s="429">
        <v>342537387</v>
      </c>
      <c r="D17" s="429">
        <v>31858183710.883202</v>
      </c>
      <c r="E17" s="452">
        <v>32200721097.883202</v>
      </c>
      <c r="F17" s="429">
        <v>389249375</v>
      </c>
      <c r="G17" s="429">
        <v>25027136038.452202</v>
      </c>
      <c r="H17" s="430">
        <v>25416385413.452202</v>
      </c>
    </row>
    <row r="18" spans="1:8" s="17" customFormat="1" ht="15.75">
      <c r="A18" s="194">
        <v>4.2</v>
      </c>
      <c r="B18" s="246" t="s">
        <v>315</v>
      </c>
      <c r="C18" s="429">
        <v>0</v>
      </c>
      <c r="D18" s="429">
        <v>97456924.11680001</v>
      </c>
      <c r="E18" s="452">
        <v>97456924.11680001</v>
      </c>
      <c r="F18" s="429">
        <v>0</v>
      </c>
      <c r="G18" s="429">
        <v>61422143.547799997</v>
      </c>
      <c r="H18" s="430">
        <v>61422143.547799997</v>
      </c>
    </row>
    <row r="19" spans="1:8" s="17" customFormat="1" ht="15.75">
      <c r="A19" s="194">
        <v>5</v>
      </c>
      <c r="B19" s="197" t="s">
        <v>329</v>
      </c>
      <c r="C19" s="429">
        <v>170671243.91</v>
      </c>
      <c r="D19" s="429">
        <v>4396676712.3186998</v>
      </c>
      <c r="E19" s="452">
        <v>4567347956.2286997</v>
      </c>
      <c r="F19" s="429">
        <v>77757114.920000002</v>
      </c>
      <c r="G19" s="429">
        <v>3320700969.8805995</v>
      </c>
      <c r="H19" s="430">
        <v>3398458084.8005996</v>
      </c>
    </row>
    <row r="20" spans="1:8" s="17" customFormat="1" ht="15.75">
      <c r="A20" s="194">
        <v>5.0999999999999996</v>
      </c>
      <c r="B20" s="247" t="s">
        <v>304</v>
      </c>
      <c r="C20" s="429">
        <v>15719448.74</v>
      </c>
      <c r="D20" s="429">
        <v>41387576.761699997</v>
      </c>
      <c r="E20" s="452">
        <v>57107025.501699999</v>
      </c>
      <c r="F20" s="429">
        <v>24347849.93</v>
      </c>
      <c r="G20" s="429">
        <v>74865824.190899998</v>
      </c>
      <c r="H20" s="430">
        <v>99213674.120900005</v>
      </c>
    </row>
    <row r="21" spans="1:8" s="17" customFormat="1" ht="15.75">
      <c r="A21" s="194">
        <v>5.2</v>
      </c>
      <c r="B21" s="247" t="s">
        <v>303</v>
      </c>
      <c r="C21" s="429">
        <v>1</v>
      </c>
      <c r="D21" s="429">
        <v>19168840.927099999</v>
      </c>
      <c r="E21" s="452">
        <v>19168841.927099999</v>
      </c>
      <c r="F21" s="429">
        <v>1</v>
      </c>
      <c r="G21" s="429">
        <v>17358378.628800001</v>
      </c>
      <c r="H21" s="430">
        <v>17358379.628800001</v>
      </c>
    </row>
    <row r="22" spans="1:8" s="17" customFormat="1" ht="15.75">
      <c r="A22" s="194">
        <v>5.3</v>
      </c>
      <c r="B22" s="247" t="s">
        <v>302</v>
      </c>
      <c r="C22" s="429">
        <v>127746226.09999999</v>
      </c>
      <c r="D22" s="429">
        <v>3332990430.4770999</v>
      </c>
      <c r="E22" s="452">
        <v>3460736656.5770998</v>
      </c>
      <c r="F22" s="429">
        <v>37820784.799999997</v>
      </c>
      <c r="G22" s="429">
        <v>2593032065.8590999</v>
      </c>
      <c r="H22" s="430">
        <v>2630852850.6591001</v>
      </c>
    </row>
    <row r="23" spans="1:8" s="17" customFormat="1" ht="15.75">
      <c r="A23" s="194" t="s">
        <v>20</v>
      </c>
      <c r="B23" s="198" t="s">
        <v>80</v>
      </c>
      <c r="C23" s="429">
        <v>5966875.7999999998</v>
      </c>
      <c r="D23" s="429">
        <v>1170393449.1714001</v>
      </c>
      <c r="E23" s="452">
        <v>1176360324.9714</v>
      </c>
      <c r="F23" s="429">
        <v>6715855</v>
      </c>
      <c r="G23" s="429">
        <v>913341105.68499994</v>
      </c>
      <c r="H23" s="430">
        <v>920056960.68499994</v>
      </c>
    </row>
    <row r="24" spans="1:8" s="17" customFormat="1" ht="15.75">
      <c r="A24" s="194" t="s">
        <v>21</v>
      </c>
      <c r="B24" s="198" t="s">
        <v>81</v>
      </c>
      <c r="C24" s="429">
        <v>28590778</v>
      </c>
      <c r="D24" s="429">
        <v>1278951174.1454</v>
      </c>
      <c r="E24" s="452">
        <v>1307541952.1454</v>
      </c>
      <c r="F24" s="429">
        <v>23590784</v>
      </c>
      <c r="G24" s="429">
        <v>1032398922.0348001</v>
      </c>
      <c r="H24" s="430">
        <v>1055989706.0348001</v>
      </c>
    </row>
    <row r="25" spans="1:8" s="17" customFormat="1" ht="15.75">
      <c r="A25" s="194" t="s">
        <v>22</v>
      </c>
      <c r="B25" s="198" t="s">
        <v>82</v>
      </c>
      <c r="C25" s="429">
        <v>0</v>
      </c>
      <c r="D25" s="429">
        <v>36015905.9921</v>
      </c>
      <c r="E25" s="452">
        <v>36015905.9921</v>
      </c>
      <c r="F25" s="429">
        <v>0</v>
      </c>
      <c r="G25" s="429">
        <v>29134039.694400001</v>
      </c>
      <c r="H25" s="430">
        <v>29134039.694400001</v>
      </c>
    </row>
    <row r="26" spans="1:8" s="17" customFormat="1" ht="15.75">
      <c r="A26" s="194" t="s">
        <v>23</v>
      </c>
      <c r="B26" s="198" t="s">
        <v>83</v>
      </c>
      <c r="C26" s="429">
        <v>7126027.2999999998</v>
      </c>
      <c r="D26" s="429">
        <v>406858129.3581</v>
      </c>
      <c r="E26" s="452">
        <v>413984156.65810001</v>
      </c>
      <c r="F26" s="429">
        <v>7470601.7999999998</v>
      </c>
      <c r="G26" s="429">
        <v>276128096.8053</v>
      </c>
      <c r="H26" s="430">
        <v>283598698.60530001</v>
      </c>
    </row>
    <row r="27" spans="1:8" s="17" customFormat="1" ht="15.75">
      <c r="A27" s="194" t="s">
        <v>24</v>
      </c>
      <c r="B27" s="198" t="s">
        <v>84</v>
      </c>
      <c r="C27" s="429">
        <v>86062545</v>
      </c>
      <c r="D27" s="429">
        <v>440771771.81010002</v>
      </c>
      <c r="E27" s="452">
        <v>526834316.81010002</v>
      </c>
      <c r="F27" s="429">
        <v>43544</v>
      </c>
      <c r="G27" s="429">
        <v>342029901.63959998</v>
      </c>
      <c r="H27" s="430">
        <v>342073445.63959998</v>
      </c>
    </row>
    <row r="28" spans="1:8" s="17" customFormat="1" ht="15.75">
      <c r="A28" s="194">
        <v>5.4</v>
      </c>
      <c r="B28" s="247" t="s">
        <v>305</v>
      </c>
      <c r="C28" s="429">
        <v>23721403.07</v>
      </c>
      <c r="D28" s="429">
        <v>328946430.68409997</v>
      </c>
      <c r="E28" s="452">
        <v>352667833.75409997</v>
      </c>
      <c r="F28" s="429">
        <v>12369676.189999999</v>
      </c>
      <c r="G28" s="429">
        <v>254219780.65700001</v>
      </c>
      <c r="H28" s="430">
        <v>266589456.847</v>
      </c>
    </row>
    <row r="29" spans="1:8" s="17" customFormat="1" ht="15.75">
      <c r="A29" s="194">
        <v>5.5</v>
      </c>
      <c r="B29" s="247" t="s">
        <v>306</v>
      </c>
      <c r="C29" s="429">
        <v>12</v>
      </c>
      <c r="D29" s="429">
        <v>534021907.22210002</v>
      </c>
      <c r="E29" s="452">
        <v>534021919.22210002</v>
      </c>
      <c r="F29" s="429">
        <v>0</v>
      </c>
      <c r="G29" s="429">
        <v>258907702.7762</v>
      </c>
      <c r="H29" s="430">
        <v>258907702.7762</v>
      </c>
    </row>
    <row r="30" spans="1:8" s="17" customFormat="1" ht="15.75">
      <c r="A30" s="194">
        <v>5.6</v>
      </c>
      <c r="B30" s="247" t="s">
        <v>307</v>
      </c>
      <c r="C30" s="429">
        <v>0</v>
      </c>
      <c r="D30" s="429">
        <v>59566111.195500001</v>
      </c>
      <c r="E30" s="452">
        <v>59566111.195500001</v>
      </c>
      <c r="F30" s="429">
        <v>0</v>
      </c>
      <c r="G30" s="429">
        <v>52889955.583899997</v>
      </c>
      <c r="H30" s="430">
        <v>52889955.583899997</v>
      </c>
    </row>
    <row r="31" spans="1:8" s="17" customFormat="1" ht="15.75">
      <c r="A31" s="194">
        <v>5.7</v>
      </c>
      <c r="B31" s="247" t="s">
        <v>84</v>
      </c>
      <c r="C31" s="429">
        <v>3484153</v>
      </c>
      <c r="D31" s="429">
        <v>80595415.051100001</v>
      </c>
      <c r="E31" s="452">
        <v>84079568.051100001</v>
      </c>
      <c r="F31" s="429">
        <v>3218803</v>
      </c>
      <c r="G31" s="429">
        <v>69427262.184699997</v>
      </c>
      <c r="H31" s="430">
        <v>72646065.184699997</v>
      </c>
    </row>
    <row r="32" spans="1:8" s="17" customFormat="1" ht="15.75">
      <c r="A32" s="194">
        <v>6</v>
      </c>
      <c r="B32" s="197" t="s">
        <v>335</v>
      </c>
      <c r="C32" s="429">
        <v>1600783</v>
      </c>
      <c r="D32" s="429">
        <v>346168511</v>
      </c>
      <c r="E32" s="452">
        <v>347769294</v>
      </c>
      <c r="F32" s="429">
        <v>2963200</v>
      </c>
      <c r="G32" s="429">
        <v>63416914</v>
      </c>
      <c r="H32" s="430">
        <v>66380114</v>
      </c>
    </row>
    <row r="33" spans="1:8" s="17" customFormat="1" ht="15.75">
      <c r="A33" s="194">
        <v>6.1</v>
      </c>
      <c r="B33" s="248" t="s">
        <v>325</v>
      </c>
      <c r="C33" s="429">
        <v>0</v>
      </c>
      <c r="D33" s="429">
        <v>182245070</v>
      </c>
      <c r="E33" s="452">
        <v>182245070</v>
      </c>
      <c r="F33" s="429">
        <v>2963200</v>
      </c>
      <c r="G33" s="429">
        <v>30699526</v>
      </c>
      <c r="H33" s="430">
        <v>33662726</v>
      </c>
    </row>
    <row r="34" spans="1:8" s="17" customFormat="1" ht="15.75">
      <c r="A34" s="194">
        <v>6.2</v>
      </c>
      <c r="B34" s="248" t="s">
        <v>326</v>
      </c>
      <c r="C34" s="429">
        <v>1600783</v>
      </c>
      <c r="D34" s="429">
        <v>163923441</v>
      </c>
      <c r="E34" s="452">
        <v>165524224</v>
      </c>
      <c r="F34" s="429">
        <v>0</v>
      </c>
      <c r="G34" s="429">
        <v>32717388</v>
      </c>
      <c r="H34" s="430">
        <v>32717388</v>
      </c>
    </row>
    <row r="35" spans="1:8" s="17" customFormat="1" ht="15.75">
      <c r="A35" s="194">
        <v>6.3</v>
      </c>
      <c r="B35" s="248" t="s">
        <v>322</v>
      </c>
      <c r="C35" s="429">
        <v>0</v>
      </c>
      <c r="D35" s="429">
        <v>0</v>
      </c>
      <c r="E35" s="452">
        <v>0</v>
      </c>
      <c r="F35" s="429">
        <v>0</v>
      </c>
      <c r="G35" s="429">
        <v>0</v>
      </c>
      <c r="H35" s="430">
        <v>0</v>
      </c>
    </row>
    <row r="36" spans="1:8" s="17" customFormat="1" ht="15.75">
      <c r="A36" s="194">
        <v>6.4</v>
      </c>
      <c r="B36" s="248" t="s">
        <v>323</v>
      </c>
      <c r="C36" s="429">
        <v>0</v>
      </c>
      <c r="D36" s="429">
        <v>0</v>
      </c>
      <c r="E36" s="452">
        <v>0</v>
      </c>
      <c r="F36" s="429">
        <v>0</v>
      </c>
      <c r="G36" s="429">
        <v>0</v>
      </c>
      <c r="H36" s="430">
        <v>0</v>
      </c>
    </row>
    <row r="37" spans="1:8" s="17" customFormat="1" ht="15.75">
      <c r="A37" s="194">
        <v>6.5</v>
      </c>
      <c r="B37" s="248" t="s">
        <v>324</v>
      </c>
      <c r="C37" s="429">
        <v>0</v>
      </c>
      <c r="D37" s="429">
        <v>0</v>
      </c>
      <c r="E37" s="452">
        <v>0</v>
      </c>
      <c r="F37" s="429">
        <v>0</v>
      </c>
      <c r="G37" s="429">
        <v>0</v>
      </c>
      <c r="H37" s="430">
        <v>0</v>
      </c>
    </row>
    <row r="38" spans="1:8" s="17" customFormat="1" ht="15.75">
      <c r="A38" s="194">
        <v>6.6</v>
      </c>
      <c r="B38" s="248" t="s">
        <v>327</v>
      </c>
      <c r="C38" s="429">
        <v>0</v>
      </c>
      <c r="D38" s="429">
        <v>0</v>
      </c>
      <c r="E38" s="452">
        <v>0</v>
      </c>
      <c r="F38" s="429">
        <v>0</v>
      </c>
      <c r="G38" s="429">
        <v>0</v>
      </c>
      <c r="H38" s="430">
        <v>0</v>
      </c>
    </row>
    <row r="39" spans="1:8" s="17" customFormat="1" ht="15.75">
      <c r="A39" s="194">
        <v>6.7</v>
      </c>
      <c r="B39" s="248" t="s">
        <v>328</v>
      </c>
      <c r="C39" s="429">
        <v>0</v>
      </c>
      <c r="D39" s="429">
        <v>0</v>
      </c>
      <c r="E39" s="452">
        <v>0</v>
      </c>
      <c r="F39" s="429">
        <v>0</v>
      </c>
      <c r="G39" s="429">
        <v>0</v>
      </c>
      <c r="H39" s="430">
        <v>0</v>
      </c>
    </row>
    <row r="40" spans="1:8" s="17" customFormat="1" ht="15.75">
      <c r="A40" s="194">
        <v>7</v>
      </c>
      <c r="B40" s="197" t="s">
        <v>331</v>
      </c>
      <c r="C40" s="429">
        <v>10944983.34</v>
      </c>
      <c r="D40" s="429">
        <v>12783853.060000001</v>
      </c>
      <c r="E40" s="452">
        <v>23728836.399999999</v>
      </c>
      <c r="F40" s="429">
        <v>10878139.949999999</v>
      </c>
      <c r="G40" s="429">
        <v>12043147.989999998</v>
      </c>
      <c r="H40" s="430">
        <v>22921287.939999998</v>
      </c>
    </row>
    <row r="41" spans="1:8" s="17" customFormat="1" ht="15.75">
      <c r="A41" s="194">
        <v>7.1</v>
      </c>
      <c r="B41" s="196" t="s">
        <v>332</v>
      </c>
      <c r="C41" s="429">
        <v>78293.440000000002</v>
      </c>
      <c r="D41" s="429">
        <v>0</v>
      </c>
      <c r="E41" s="452">
        <v>78293.440000000002</v>
      </c>
      <c r="F41" s="429">
        <v>279066.89</v>
      </c>
      <c r="G41" s="429">
        <v>3644194.2290600003</v>
      </c>
      <c r="H41" s="430">
        <v>3923261.1190600004</v>
      </c>
    </row>
    <row r="42" spans="1:8" s="17" customFormat="1" ht="25.5">
      <c r="A42" s="194">
        <v>7.2</v>
      </c>
      <c r="B42" s="196" t="s">
        <v>333</v>
      </c>
      <c r="C42" s="429">
        <v>323.44</v>
      </c>
      <c r="D42" s="429">
        <v>0</v>
      </c>
      <c r="E42" s="452">
        <v>323.44</v>
      </c>
      <c r="F42" s="429">
        <v>108</v>
      </c>
      <c r="G42" s="429">
        <v>0</v>
      </c>
      <c r="H42" s="430">
        <v>108</v>
      </c>
    </row>
    <row r="43" spans="1:8" s="17" customFormat="1" ht="25.5">
      <c r="A43" s="194">
        <v>7.3</v>
      </c>
      <c r="B43" s="196" t="s">
        <v>336</v>
      </c>
      <c r="C43" s="429">
        <v>6480371.3300000001</v>
      </c>
      <c r="D43" s="429">
        <v>7035302.6899999995</v>
      </c>
      <c r="E43" s="452">
        <v>13515674.02</v>
      </c>
      <c r="F43" s="429">
        <v>6727339.4100000001</v>
      </c>
      <c r="G43" s="429">
        <v>6894024.6099999994</v>
      </c>
      <c r="H43" s="430">
        <v>13621364.02</v>
      </c>
    </row>
    <row r="44" spans="1:8" s="17" customFormat="1" ht="25.5">
      <c r="A44" s="194">
        <v>7.4</v>
      </c>
      <c r="B44" s="196" t="s">
        <v>337</v>
      </c>
      <c r="C44" s="429">
        <v>4464612.01</v>
      </c>
      <c r="D44" s="429">
        <v>5748550.370000001</v>
      </c>
      <c r="E44" s="452">
        <v>10213162.380000001</v>
      </c>
      <c r="F44" s="429">
        <v>4150800.54</v>
      </c>
      <c r="G44" s="429">
        <v>5149123.379999999</v>
      </c>
      <c r="H44" s="430">
        <v>9299923.9199999981</v>
      </c>
    </row>
    <row r="45" spans="1:8" s="17" customFormat="1" ht="15.75">
      <c r="A45" s="194">
        <v>8</v>
      </c>
      <c r="B45" s="197" t="s">
        <v>314</v>
      </c>
      <c r="C45" s="429">
        <v>17979.733333333334</v>
      </c>
      <c r="D45" s="429">
        <v>4781118.1808554996</v>
      </c>
      <c r="E45" s="452">
        <v>4799097.914188833</v>
      </c>
      <c r="F45" s="429">
        <v>29793.861333333331</v>
      </c>
      <c r="G45" s="429">
        <v>5935036.4865864003</v>
      </c>
      <c r="H45" s="430">
        <v>5964830.3479197333</v>
      </c>
    </row>
    <row r="46" spans="1:8" s="17" customFormat="1" ht="15.75">
      <c r="A46" s="194">
        <v>8.1</v>
      </c>
      <c r="B46" s="246" t="s">
        <v>338</v>
      </c>
      <c r="C46" s="429">
        <v>0</v>
      </c>
      <c r="D46" s="429">
        <v>0</v>
      </c>
      <c r="E46" s="452">
        <v>0</v>
      </c>
      <c r="F46" s="429">
        <v>0</v>
      </c>
      <c r="G46" s="429">
        <v>0</v>
      </c>
      <c r="H46" s="430">
        <v>0</v>
      </c>
    </row>
    <row r="47" spans="1:8" s="17" customFormat="1" ht="15.75">
      <c r="A47" s="194">
        <v>8.1999999999999993</v>
      </c>
      <c r="B47" s="246" t="s">
        <v>339</v>
      </c>
      <c r="C47" s="429">
        <v>2688</v>
      </c>
      <c r="D47" s="429">
        <v>1224219.2932226667</v>
      </c>
      <c r="E47" s="452">
        <v>1226907.2932226667</v>
      </c>
      <c r="F47" s="429">
        <v>13656.96</v>
      </c>
      <c r="G47" s="429">
        <v>1445840.1627480004</v>
      </c>
      <c r="H47" s="430">
        <v>1459497.1227480003</v>
      </c>
    </row>
    <row r="48" spans="1:8" s="17" customFormat="1" ht="15.75">
      <c r="A48" s="194">
        <v>8.3000000000000007</v>
      </c>
      <c r="B48" s="246" t="s">
        <v>340</v>
      </c>
      <c r="C48" s="429">
        <v>2688</v>
      </c>
      <c r="D48" s="429">
        <v>1190808.500556</v>
      </c>
      <c r="E48" s="452">
        <v>1193496.500556</v>
      </c>
      <c r="F48" s="429">
        <v>9534.8266666666677</v>
      </c>
      <c r="G48" s="429">
        <v>1066947.59736</v>
      </c>
      <c r="H48" s="430">
        <v>1076482.4240266667</v>
      </c>
    </row>
    <row r="49" spans="1:8" s="17" customFormat="1" ht="15.75">
      <c r="A49" s="194">
        <v>8.4</v>
      </c>
      <c r="B49" s="246" t="s">
        <v>341</v>
      </c>
      <c r="C49" s="429">
        <v>2688</v>
      </c>
      <c r="D49" s="429">
        <v>1022935.0022254998</v>
      </c>
      <c r="E49" s="452">
        <v>1025623.0022254998</v>
      </c>
      <c r="F49" s="429">
        <v>2872.9599999999991</v>
      </c>
      <c r="G49" s="429">
        <v>1066947.59736</v>
      </c>
      <c r="H49" s="430">
        <v>1069820.55736</v>
      </c>
    </row>
    <row r="50" spans="1:8" s="17" customFormat="1" ht="15.75">
      <c r="A50" s="194">
        <v>8.5</v>
      </c>
      <c r="B50" s="246" t="s">
        <v>342</v>
      </c>
      <c r="C50" s="429">
        <v>2688</v>
      </c>
      <c r="D50" s="429">
        <v>575314.34256000002</v>
      </c>
      <c r="E50" s="452">
        <v>578002.34256000002</v>
      </c>
      <c r="F50" s="429">
        <v>792.96</v>
      </c>
      <c r="G50" s="429">
        <v>926295.42365999985</v>
      </c>
      <c r="H50" s="430">
        <v>927088.38365999982</v>
      </c>
    </row>
    <row r="51" spans="1:8" s="17" customFormat="1" ht="15.75">
      <c r="A51" s="194">
        <v>8.6</v>
      </c>
      <c r="B51" s="246" t="s">
        <v>343</v>
      </c>
      <c r="C51" s="429">
        <v>2688</v>
      </c>
      <c r="D51" s="429">
        <v>455345.30856000003</v>
      </c>
      <c r="E51" s="452">
        <v>458033.30856000003</v>
      </c>
      <c r="F51" s="429">
        <v>792.96</v>
      </c>
      <c r="G51" s="429">
        <v>546583.04323199997</v>
      </c>
      <c r="H51" s="430">
        <v>547376.00323199993</v>
      </c>
    </row>
    <row r="52" spans="1:8" s="17" customFormat="1" ht="15.75">
      <c r="A52" s="194">
        <v>8.6999999999999993</v>
      </c>
      <c r="B52" s="246" t="s">
        <v>344</v>
      </c>
      <c r="C52" s="429">
        <v>4539.7333333333336</v>
      </c>
      <c r="D52" s="429">
        <v>312495.73373133328</v>
      </c>
      <c r="E52" s="452">
        <v>317035.46706466662</v>
      </c>
      <c r="F52" s="429">
        <v>2143.1946666666668</v>
      </c>
      <c r="G52" s="429">
        <v>882422.66222639999</v>
      </c>
      <c r="H52" s="430">
        <v>884565.85689306667</v>
      </c>
    </row>
    <row r="53" spans="1:8" s="17" customFormat="1" ht="16.5" thickBot="1">
      <c r="A53" s="199">
        <v>9</v>
      </c>
      <c r="B53" s="200" t="s">
        <v>334</v>
      </c>
      <c r="C53" s="453"/>
      <c r="D53" s="453"/>
      <c r="E53" s="454">
        <v>0</v>
      </c>
      <c r="F53" s="453"/>
      <c r="G53" s="453"/>
      <c r="H53" s="436">
        <v>0</v>
      </c>
    </row>
  </sheetData>
  <mergeCells count="4">
    <mergeCell ref="A5:A6"/>
    <mergeCell ref="B5:B6"/>
    <mergeCell ref="C5:E5"/>
    <mergeCell ref="F5:H5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80" zoomScaleNormal="8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C7" sqref="C7:D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3.5703125" style="4" bestFit="1" customWidth="1"/>
    <col min="5" max="5" width="15.5703125" style="37" customWidth="1"/>
    <col min="6" max="11" width="9.7109375" style="37" customWidth="1"/>
    <col min="12" max="16384" width="9.140625" style="37"/>
  </cols>
  <sheetData>
    <row r="1" spans="1:8">
      <c r="A1" s="2" t="s">
        <v>35</v>
      </c>
      <c r="B1" s="3" t="str">
        <f>'Info '!C2</f>
        <v>JSC "VTB Bank (Georgia)"</v>
      </c>
      <c r="C1" s="3"/>
    </row>
    <row r="2" spans="1:8">
      <c r="A2" s="2" t="s">
        <v>36</v>
      </c>
      <c r="B2" s="503">
        <v>43646</v>
      </c>
      <c r="C2" s="6"/>
      <c r="D2" s="7"/>
      <c r="E2" s="59"/>
      <c r="F2" s="59"/>
      <c r="G2" s="59"/>
      <c r="H2" s="59"/>
    </row>
    <row r="3" spans="1:8">
      <c r="A3" s="2"/>
      <c r="B3" s="3"/>
      <c r="C3" s="6"/>
      <c r="D3" s="7"/>
      <c r="E3" s="59"/>
      <c r="F3" s="59"/>
      <c r="G3" s="59"/>
      <c r="H3" s="59"/>
    </row>
    <row r="4" spans="1:8" ht="15" customHeight="1" thickBot="1">
      <c r="A4" s="7" t="s">
        <v>208</v>
      </c>
      <c r="B4" s="150" t="s">
        <v>308</v>
      </c>
      <c r="D4" s="60" t="s">
        <v>78</v>
      </c>
    </row>
    <row r="5" spans="1:8" ht="15" customHeight="1">
      <c r="A5" s="231" t="s">
        <v>11</v>
      </c>
      <c r="B5" s="232"/>
      <c r="C5" s="343" t="s">
        <v>5</v>
      </c>
      <c r="D5" s="344" t="s">
        <v>6</v>
      </c>
    </row>
    <row r="6" spans="1:8" ht="15" customHeight="1">
      <c r="A6" s="61">
        <v>1</v>
      </c>
      <c r="B6" s="336" t="s">
        <v>312</v>
      </c>
      <c r="C6" s="338">
        <f>C7+C9+C10</f>
        <v>1373850675.703666</v>
      </c>
      <c r="D6" s="339">
        <f>D7+D9+D10</f>
        <v>1307748733.1479826</v>
      </c>
    </row>
    <row r="7" spans="1:8" ht="15" customHeight="1">
      <c r="A7" s="61">
        <v>1.1000000000000001</v>
      </c>
      <c r="B7" s="336" t="s">
        <v>207</v>
      </c>
      <c r="C7" s="455">
        <v>1287597363.2832482</v>
      </c>
      <c r="D7" s="340">
        <v>1231842357.7846982</v>
      </c>
    </row>
    <row r="8" spans="1:8">
      <c r="A8" s="61" t="s">
        <v>19</v>
      </c>
      <c r="B8" s="336" t="s">
        <v>206</v>
      </c>
      <c r="C8" s="455">
        <v>1969187.5</v>
      </c>
      <c r="D8" s="340">
        <v>3338680</v>
      </c>
    </row>
    <row r="9" spans="1:8" ht="15" customHeight="1">
      <c r="A9" s="61">
        <v>1.2</v>
      </c>
      <c r="B9" s="337" t="s">
        <v>205</v>
      </c>
      <c r="C9" s="455">
        <v>74114022.177821755</v>
      </c>
      <c r="D9" s="340">
        <v>67590227.387444243</v>
      </c>
    </row>
    <row r="10" spans="1:8" ht="15" customHeight="1">
      <c r="A10" s="61">
        <v>1.3</v>
      </c>
      <c r="B10" s="336" t="s">
        <v>33</v>
      </c>
      <c r="C10" s="456">
        <v>12139290.242596</v>
      </c>
      <c r="D10" s="340">
        <v>8316147.9758399995</v>
      </c>
    </row>
    <row r="11" spans="1:8" ht="15" customHeight="1">
      <c r="A11" s="61">
        <v>2</v>
      </c>
      <c r="B11" s="336" t="s">
        <v>309</v>
      </c>
      <c r="C11" s="455">
        <v>14462362.334786562</v>
      </c>
      <c r="D11" s="340">
        <v>13457852.572034845</v>
      </c>
    </row>
    <row r="12" spans="1:8" ht="15" customHeight="1">
      <c r="A12" s="61">
        <v>3</v>
      </c>
      <c r="B12" s="336" t="s">
        <v>310</v>
      </c>
      <c r="C12" s="456">
        <v>173580253.83800626</v>
      </c>
      <c r="D12" s="457">
        <v>173580253.83800626</v>
      </c>
    </row>
    <row r="13" spans="1:8" ht="15" customHeight="1" thickBot="1">
      <c r="A13" s="63">
        <v>4</v>
      </c>
      <c r="B13" s="64" t="s">
        <v>311</v>
      </c>
      <c r="C13" s="341">
        <f>C6+C11+C12</f>
        <v>1561893291.8764589</v>
      </c>
      <c r="D13" s="342">
        <f>D6+D11+D12</f>
        <v>1494786839.5580237</v>
      </c>
    </row>
    <row r="14" spans="1:8">
      <c r="B14" s="67"/>
    </row>
    <row r="15" spans="1:8">
      <c r="B15" s="68"/>
    </row>
    <row r="16" spans="1:8">
      <c r="B16" s="68"/>
    </row>
    <row r="17" spans="1:4" ht="11.25">
      <c r="A17" s="37"/>
      <c r="B17" s="37"/>
      <c r="C17" s="37"/>
      <c r="D17" s="37"/>
    </row>
    <row r="18" spans="1:4" ht="11.25">
      <c r="A18" s="37"/>
      <c r="B18" s="37"/>
      <c r="C18" s="37"/>
      <c r="D18" s="37"/>
    </row>
    <row r="19" spans="1:4" ht="11.25">
      <c r="A19" s="37"/>
      <c r="B19" s="37"/>
      <c r="C19" s="37"/>
      <c r="D19" s="37"/>
    </row>
    <row r="20" spans="1:4" ht="11.25">
      <c r="A20" s="37"/>
      <c r="B20" s="37"/>
      <c r="C20" s="37"/>
      <c r="D20" s="37"/>
    </row>
    <row r="21" spans="1:4" ht="11.25">
      <c r="A21" s="37"/>
      <c r="B21" s="37"/>
      <c r="C21" s="37"/>
      <c r="D21" s="37"/>
    </row>
    <row r="22" spans="1:4" ht="11.25">
      <c r="A22" s="37"/>
      <c r="B22" s="37"/>
      <c r="C22" s="37"/>
      <c r="D22" s="37"/>
    </row>
    <row r="23" spans="1:4" ht="11.25">
      <c r="A23" s="37"/>
      <c r="B23" s="37"/>
      <c r="C23" s="37"/>
      <c r="D23" s="37"/>
    </row>
    <row r="24" spans="1:4" ht="11.25">
      <c r="A24" s="37"/>
      <c r="B24" s="37"/>
      <c r="C24" s="37"/>
      <c r="D24" s="37"/>
    </row>
    <row r="25" spans="1:4" ht="11.25">
      <c r="A25" s="37"/>
      <c r="B25" s="37"/>
      <c r="C25" s="37"/>
      <c r="D25" s="37"/>
    </row>
    <row r="26" spans="1:4" ht="11.25">
      <c r="A26" s="37"/>
      <c r="B26" s="37"/>
      <c r="C26" s="37"/>
      <c r="D26" s="37"/>
    </row>
    <row r="27" spans="1:4" ht="11.25">
      <c r="A27" s="37"/>
      <c r="B27" s="37"/>
      <c r="C27" s="37"/>
      <c r="D27" s="37"/>
    </row>
    <row r="28" spans="1:4" ht="11.25">
      <c r="A28" s="37"/>
      <c r="B28" s="37"/>
      <c r="C28" s="37"/>
      <c r="D28" s="37"/>
    </row>
    <row r="29" spans="1:4" ht="11.25">
      <c r="A29" s="37"/>
      <c r="B29" s="37"/>
      <c r="C29" s="37"/>
      <c r="D29" s="37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80" zoomScaleNormal="8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4" width="9.140625" style="5"/>
    <col min="5" max="5" width="15.5703125" style="5" customWidth="1"/>
    <col min="6" max="16384" width="9.140625" style="5"/>
  </cols>
  <sheetData>
    <row r="1" spans="1:8">
      <c r="A1" s="2" t="s">
        <v>35</v>
      </c>
      <c r="B1" s="4" t="str">
        <f>'Info '!C2</f>
        <v>JSC "VTB Bank (Georgia)"</v>
      </c>
    </row>
    <row r="2" spans="1:8">
      <c r="A2" s="2" t="s">
        <v>36</v>
      </c>
      <c r="B2" s="505">
        <v>43646</v>
      </c>
    </row>
    <row r="4" spans="1:8" ht="16.5" customHeight="1" thickBot="1">
      <c r="A4" s="69" t="s">
        <v>85</v>
      </c>
      <c r="B4" s="70" t="s">
        <v>278</v>
      </c>
      <c r="C4" s="71"/>
    </row>
    <row r="5" spans="1:8">
      <c r="A5" s="72"/>
      <c r="B5" s="538" t="s">
        <v>86</v>
      </c>
      <c r="C5" s="539"/>
    </row>
    <row r="6" spans="1:8">
      <c r="A6" s="73">
        <v>1</v>
      </c>
      <c r="B6" s="458" t="s">
        <v>492</v>
      </c>
      <c r="C6" s="459"/>
    </row>
    <row r="7" spans="1:8">
      <c r="A7" s="73">
        <v>2</v>
      </c>
      <c r="B7" s="458" t="s">
        <v>495</v>
      </c>
      <c r="C7" s="459"/>
    </row>
    <row r="8" spans="1:8">
      <c r="A8" s="73">
        <v>3</v>
      </c>
      <c r="B8" s="458" t="s">
        <v>496</v>
      </c>
      <c r="C8" s="459"/>
    </row>
    <row r="9" spans="1:8">
      <c r="A9" s="73">
        <v>4</v>
      </c>
      <c r="B9" s="458" t="s">
        <v>497</v>
      </c>
      <c r="C9" s="459"/>
    </row>
    <row r="10" spans="1:8">
      <c r="A10" s="73">
        <v>5</v>
      </c>
      <c r="B10" s="458" t="s">
        <v>498</v>
      </c>
      <c r="C10" s="459"/>
    </row>
    <row r="11" spans="1:8">
      <c r="A11" s="73">
        <v>6</v>
      </c>
      <c r="B11" s="458" t="s">
        <v>499</v>
      </c>
      <c r="C11" s="459"/>
    </row>
    <row r="12" spans="1:8">
      <c r="A12" s="73"/>
      <c r="B12" s="540"/>
      <c r="C12" s="541"/>
      <c r="H12" s="74"/>
    </row>
    <row r="13" spans="1:8">
      <c r="A13" s="73"/>
      <c r="B13" s="542" t="s">
        <v>87</v>
      </c>
      <c r="C13" s="543"/>
    </row>
    <row r="14" spans="1:8">
      <c r="A14" s="73">
        <v>1</v>
      </c>
      <c r="B14" s="458" t="s">
        <v>493</v>
      </c>
      <c r="C14" s="460"/>
    </row>
    <row r="15" spans="1:8">
      <c r="A15" s="73">
        <v>2</v>
      </c>
      <c r="B15" s="458" t="s">
        <v>500</v>
      </c>
      <c r="C15" s="460"/>
    </row>
    <row r="16" spans="1:8">
      <c r="A16" s="73">
        <v>3</v>
      </c>
      <c r="B16" s="458" t="s">
        <v>501</v>
      </c>
      <c r="C16" s="460"/>
    </row>
    <row r="17" spans="1:3">
      <c r="A17" s="73">
        <v>4</v>
      </c>
      <c r="B17" s="458" t="s">
        <v>502</v>
      </c>
      <c r="C17" s="460"/>
    </row>
    <row r="18" spans="1:3">
      <c r="A18" s="73">
        <v>5</v>
      </c>
      <c r="B18" s="458" t="s">
        <v>503</v>
      </c>
      <c r="C18" s="460"/>
    </row>
    <row r="19" spans="1:3">
      <c r="A19" s="73">
        <v>6</v>
      </c>
      <c r="B19" s="458" t="s">
        <v>504</v>
      </c>
      <c r="C19" s="460"/>
    </row>
    <row r="20" spans="1:3">
      <c r="A20" s="73"/>
      <c r="B20" s="458"/>
      <c r="C20" s="461"/>
    </row>
    <row r="21" spans="1:3">
      <c r="A21" s="73"/>
      <c r="B21" s="542" t="s">
        <v>88</v>
      </c>
      <c r="C21" s="543"/>
    </row>
    <row r="22" spans="1:3">
      <c r="A22" s="73">
        <v>1</v>
      </c>
      <c r="B22" s="458" t="s">
        <v>505</v>
      </c>
      <c r="C22" s="462">
        <v>0.97384321770185212</v>
      </c>
    </row>
    <row r="23" spans="1:3">
      <c r="A23" s="73">
        <v>2</v>
      </c>
      <c r="B23" s="458" t="s">
        <v>506</v>
      </c>
      <c r="C23" s="462">
        <v>1.472765597699272E-2</v>
      </c>
    </row>
    <row r="24" spans="1:3">
      <c r="A24" s="73"/>
      <c r="B24" s="542" t="s">
        <v>89</v>
      </c>
      <c r="C24" s="543"/>
    </row>
    <row r="25" spans="1:3">
      <c r="A25" s="73">
        <v>1</v>
      </c>
      <c r="B25" s="458" t="s">
        <v>507</v>
      </c>
      <c r="C25" s="462">
        <v>0.59336267254573849</v>
      </c>
    </row>
    <row r="26" spans="1:3" ht="15" thickBot="1">
      <c r="A26" s="75"/>
      <c r="B26" s="76"/>
      <c r="C26" s="77"/>
    </row>
  </sheetData>
  <mergeCells count="5">
    <mergeCell ref="B5:C5"/>
    <mergeCell ref="B12:C12"/>
    <mergeCell ref="B13:C13"/>
    <mergeCell ref="B21:C21"/>
    <mergeCell ref="B24:C24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80" zoomScaleNormal="8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C8" sqref="C8:E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15.57031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74" t="s">
        <v>35</v>
      </c>
      <c r="B1" s="275" t="str">
        <f>'Info '!C2</f>
        <v>JSC "VTB Bank (Georgia)"</v>
      </c>
      <c r="C1" s="91"/>
      <c r="D1" s="91"/>
      <c r="E1" s="91"/>
      <c r="F1" s="17"/>
    </row>
    <row r="2" spans="1:7" s="78" customFormat="1" ht="15.75" customHeight="1">
      <c r="A2" s="274" t="s">
        <v>36</v>
      </c>
      <c r="B2" s="507">
        <v>43646</v>
      </c>
    </row>
    <row r="3" spans="1:7" s="78" customFormat="1" ht="15.75" customHeight="1">
      <c r="A3" s="274"/>
    </row>
    <row r="4" spans="1:7" s="78" customFormat="1" ht="15.75" customHeight="1" thickBot="1">
      <c r="A4" s="276" t="s">
        <v>212</v>
      </c>
      <c r="B4" s="548" t="s">
        <v>358</v>
      </c>
      <c r="C4" s="549"/>
      <c r="D4" s="549"/>
      <c r="E4" s="549"/>
    </row>
    <row r="5" spans="1:7" s="82" customFormat="1" ht="17.45" customHeight="1">
      <c r="A5" s="212"/>
      <c r="B5" s="213"/>
      <c r="C5" s="80" t="s">
        <v>0</v>
      </c>
      <c r="D5" s="80" t="s">
        <v>1</v>
      </c>
      <c r="E5" s="81" t="s">
        <v>2</v>
      </c>
    </row>
    <row r="6" spans="1:7" s="17" customFormat="1" ht="14.45" customHeight="1">
      <c r="A6" s="277"/>
      <c r="B6" s="544" t="s">
        <v>365</v>
      </c>
      <c r="C6" s="544" t="s">
        <v>98</v>
      </c>
      <c r="D6" s="546" t="s">
        <v>211</v>
      </c>
      <c r="E6" s="547"/>
      <c r="G6" s="5"/>
    </row>
    <row r="7" spans="1:7" s="17" customFormat="1" ht="99.6" customHeight="1">
      <c r="A7" s="277"/>
      <c r="B7" s="545"/>
      <c r="C7" s="544"/>
      <c r="D7" s="313" t="s">
        <v>210</v>
      </c>
      <c r="E7" s="314" t="s">
        <v>366</v>
      </c>
      <c r="G7" s="5"/>
    </row>
    <row r="8" spans="1:7">
      <c r="A8" s="278">
        <v>1</v>
      </c>
      <c r="B8" s="315" t="s">
        <v>40</v>
      </c>
      <c r="C8" s="463">
        <v>45002119</v>
      </c>
      <c r="D8" s="463"/>
      <c r="E8" s="316">
        <v>45002119</v>
      </c>
      <c r="F8" s="17"/>
    </row>
    <row r="9" spans="1:7">
      <c r="A9" s="278">
        <v>2</v>
      </c>
      <c r="B9" s="315" t="s">
        <v>41</v>
      </c>
      <c r="C9" s="463">
        <v>263182082</v>
      </c>
      <c r="D9" s="463"/>
      <c r="E9" s="316">
        <v>263182082</v>
      </c>
      <c r="F9" s="17"/>
    </row>
    <row r="10" spans="1:7">
      <c r="A10" s="278">
        <v>3</v>
      </c>
      <c r="B10" s="315" t="s">
        <v>42</v>
      </c>
      <c r="C10" s="463">
        <v>54207987</v>
      </c>
      <c r="D10" s="463"/>
      <c r="E10" s="316">
        <v>54207987</v>
      </c>
      <c r="F10" s="17"/>
    </row>
    <row r="11" spans="1:7">
      <c r="A11" s="278">
        <v>4</v>
      </c>
      <c r="B11" s="315" t="s">
        <v>43</v>
      </c>
      <c r="C11" s="463">
        <v>0</v>
      </c>
      <c r="D11" s="463"/>
      <c r="E11" s="316">
        <v>0</v>
      </c>
      <c r="F11" s="17"/>
    </row>
    <row r="12" spans="1:7">
      <c r="A12" s="278">
        <v>5</v>
      </c>
      <c r="B12" s="315" t="s">
        <v>44</v>
      </c>
      <c r="C12" s="463">
        <v>126522630</v>
      </c>
      <c r="D12" s="463"/>
      <c r="E12" s="316">
        <v>126522630</v>
      </c>
      <c r="F12" s="17"/>
    </row>
    <row r="13" spans="1:7">
      <c r="A13" s="278">
        <v>6.1</v>
      </c>
      <c r="B13" s="317" t="s">
        <v>45</v>
      </c>
      <c r="C13" s="464">
        <v>1122298753.5262794</v>
      </c>
      <c r="D13" s="463"/>
      <c r="E13" s="316">
        <v>1122298753.5262794</v>
      </c>
      <c r="F13" s="17"/>
    </row>
    <row r="14" spans="1:7">
      <c r="A14" s="278">
        <v>6.2</v>
      </c>
      <c r="B14" s="318" t="s">
        <v>46</v>
      </c>
      <c r="C14" s="464">
        <v>-70752009.674393773</v>
      </c>
      <c r="D14" s="463"/>
      <c r="E14" s="316">
        <v>-70752009.674393773</v>
      </c>
      <c r="F14" s="17"/>
    </row>
    <row r="15" spans="1:7">
      <c r="A15" s="278">
        <v>6</v>
      </c>
      <c r="B15" s="315" t="s">
        <v>47</v>
      </c>
      <c r="C15" s="463">
        <v>1051546743.8518857</v>
      </c>
      <c r="D15" s="463"/>
      <c r="E15" s="316">
        <v>1051546743.8518857</v>
      </c>
      <c r="F15" s="17"/>
    </row>
    <row r="16" spans="1:7">
      <c r="A16" s="278">
        <v>7</v>
      </c>
      <c r="B16" s="315" t="s">
        <v>48</v>
      </c>
      <c r="C16" s="463">
        <v>10155133</v>
      </c>
      <c r="D16" s="463"/>
      <c r="E16" s="316">
        <v>10155133</v>
      </c>
      <c r="F16" s="17"/>
    </row>
    <row r="17" spans="1:7">
      <c r="A17" s="278">
        <v>8</v>
      </c>
      <c r="B17" s="315" t="s">
        <v>209</v>
      </c>
      <c r="C17" s="463">
        <v>8471698.9699999988</v>
      </c>
      <c r="D17" s="463"/>
      <c r="E17" s="316">
        <v>8471698.9699999988</v>
      </c>
      <c r="F17" s="279"/>
      <c r="G17" s="85"/>
    </row>
    <row r="18" spans="1:7">
      <c r="A18" s="278">
        <v>9</v>
      </c>
      <c r="B18" s="315" t="s">
        <v>49</v>
      </c>
      <c r="C18" s="463">
        <v>54000</v>
      </c>
      <c r="D18" s="463"/>
      <c r="E18" s="316">
        <v>54000</v>
      </c>
      <c r="F18" s="17"/>
      <c r="G18" s="85"/>
    </row>
    <row r="19" spans="1:7">
      <c r="A19" s="278">
        <v>10</v>
      </c>
      <c r="B19" s="315" t="s">
        <v>50</v>
      </c>
      <c r="C19" s="463">
        <v>60515992</v>
      </c>
      <c r="D19" s="463">
        <v>8679594</v>
      </c>
      <c r="E19" s="316">
        <v>51836398</v>
      </c>
      <c r="F19" s="17"/>
      <c r="G19" s="85"/>
    </row>
    <row r="20" spans="1:7">
      <c r="A20" s="278">
        <v>11</v>
      </c>
      <c r="B20" s="315" t="s">
        <v>51</v>
      </c>
      <c r="C20" s="463">
        <v>51765866.539999999</v>
      </c>
      <c r="D20" s="463"/>
      <c r="E20" s="316">
        <v>51765866.539999999</v>
      </c>
      <c r="F20" s="17"/>
    </row>
    <row r="21" spans="1:7" ht="26.25" thickBot="1">
      <c r="A21" s="170"/>
      <c r="B21" s="280" t="s">
        <v>368</v>
      </c>
      <c r="C21" s="214">
        <f>SUM(C8:C12, C15:C20)</f>
        <v>1671424252.3618858</v>
      </c>
      <c r="D21" s="214">
        <f>SUM(D8:D12, D15:D20)</f>
        <v>8679594</v>
      </c>
      <c r="E21" s="319">
        <f>SUM(E8:E12, E15:E20)</f>
        <v>1662744658.3618858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6"/>
      <c r="F25" s="5"/>
      <c r="G25" s="5"/>
    </row>
    <row r="26" spans="1:7" s="4" customFormat="1">
      <c r="B26" s="86"/>
      <c r="F26" s="5"/>
      <c r="G26" s="5"/>
    </row>
    <row r="27" spans="1:7" s="4" customFormat="1">
      <c r="B27" s="86"/>
      <c r="F27" s="5"/>
      <c r="G27" s="5"/>
    </row>
    <row r="28" spans="1:7" s="4" customFormat="1">
      <c r="B28" s="86"/>
      <c r="F28" s="5"/>
      <c r="G28" s="5"/>
    </row>
    <row r="29" spans="1:7" s="4" customFormat="1">
      <c r="B29" s="86"/>
      <c r="F29" s="5"/>
      <c r="G29" s="5"/>
    </row>
    <row r="30" spans="1:7" s="4" customFormat="1">
      <c r="B30" s="86"/>
      <c r="F30" s="5"/>
      <c r="G30" s="5"/>
    </row>
    <row r="31" spans="1:7" s="4" customFormat="1">
      <c r="B31" s="86"/>
      <c r="F31" s="5"/>
      <c r="G31" s="5"/>
    </row>
    <row r="32" spans="1:7" s="4" customFormat="1">
      <c r="B32" s="86"/>
      <c r="F32" s="5"/>
      <c r="G32" s="5"/>
    </row>
    <row r="33" spans="2:7" s="4" customFormat="1">
      <c r="B33" s="86"/>
      <c r="F33" s="5"/>
      <c r="G33" s="5"/>
    </row>
    <row r="34" spans="2:7" s="4" customFormat="1">
      <c r="B34" s="86"/>
      <c r="F34" s="5"/>
      <c r="G34" s="5"/>
    </row>
    <row r="35" spans="2:7" s="4" customFormat="1">
      <c r="B35" s="86"/>
      <c r="F35" s="5"/>
      <c r="G35" s="5"/>
    </row>
    <row r="36" spans="2:7" s="4" customFormat="1">
      <c r="B36" s="86"/>
      <c r="F36" s="5"/>
      <c r="G36" s="5"/>
    </row>
    <row r="37" spans="2:7" s="4" customFormat="1">
      <c r="B37" s="8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C9" sqref="C9:C1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15.57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JSC "VTB Bank (Georgia)"</v>
      </c>
    </row>
    <row r="2" spans="1:6" s="78" customFormat="1" ht="15.75" customHeight="1">
      <c r="A2" s="2" t="s">
        <v>36</v>
      </c>
      <c r="B2" s="505">
        <v>43646</v>
      </c>
      <c r="C2" s="4"/>
      <c r="D2" s="4"/>
      <c r="E2" s="4"/>
      <c r="F2" s="4"/>
    </row>
    <row r="3" spans="1:6" s="78" customFormat="1" ht="15.75" customHeight="1">
      <c r="C3" s="4"/>
      <c r="D3" s="4"/>
      <c r="E3" s="4"/>
      <c r="F3" s="4"/>
    </row>
    <row r="4" spans="1:6" s="78" customFormat="1" ht="13.5" thickBot="1">
      <c r="A4" s="78" t="s">
        <v>90</v>
      </c>
      <c r="B4" s="281" t="s">
        <v>345</v>
      </c>
      <c r="C4" s="79" t="s">
        <v>78</v>
      </c>
      <c r="D4" s="4"/>
      <c r="E4" s="4"/>
      <c r="F4" s="4"/>
    </row>
    <row r="5" spans="1:6">
      <c r="A5" s="219">
        <v>1</v>
      </c>
      <c r="B5" s="282" t="s">
        <v>367</v>
      </c>
      <c r="C5" s="220">
        <f>'7. LI1 '!E21</f>
        <v>1662744658.3618858</v>
      </c>
    </row>
    <row r="6" spans="1:6" s="221" customFormat="1">
      <c r="A6" s="87">
        <v>2.1</v>
      </c>
      <c r="B6" s="216" t="s">
        <v>346</v>
      </c>
      <c r="C6" s="465">
        <v>153272823.78466001</v>
      </c>
    </row>
    <row r="7" spans="1:6" s="67" customFormat="1" outlineLevel="1">
      <c r="A7" s="61">
        <v>2.2000000000000002</v>
      </c>
      <c r="B7" s="62" t="s">
        <v>347</v>
      </c>
      <c r="C7" s="466">
        <v>165524223.5474</v>
      </c>
    </row>
    <row r="8" spans="1:6" s="67" customFormat="1" ht="25.5">
      <c r="A8" s="61">
        <v>3</v>
      </c>
      <c r="B8" s="217" t="s">
        <v>348</v>
      </c>
      <c r="C8" s="222">
        <f>SUM(C5:C7)</f>
        <v>1981541705.6939459</v>
      </c>
    </row>
    <row r="9" spans="1:6" s="221" customFormat="1">
      <c r="A9" s="87">
        <v>4</v>
      </c>
      <c r="B9" s="89" t="s">
        <v>93</v>
      </c>
      <c r="C9" s="465">
        <v>19473639.539257061</v>
      </c>
    </row>
    <row r="10" spans="1:6" s="67" customFormat="1" outlineLevel="1">
      <c r="A10" s="61">
        <v>5.0999999999999996</v>
      </c>
      <c r="B10" s="62" t="s">
        <v>349</v>
      </c>
      <c r="C10" s="466">
        <v>-65275314.967371017</v>
      </c>
    </row>
    <row r="11" spans="1:6" s="67" customFormat="1" outlineLevel="1">
      <c r="A11" s="61">
        <v>5.2</v>
      </c>
      <c r="B11" s="62" t="s">
        <v>350</v>
      </c>
      <c r="C11" s="466">
        <v>-153384933.304804</v>
      </c>
    </row>
    <row r="12" spans="1:6" s="67" customFormat="1">
      <c r="A12" s="61">
        <v>6</v>
      </c>
      <c r="B12" s="215" t="s">
        <v>92</v>
      </c>
      <c r="C12" s="466">
        <v>370889</v>
      </c>
    </row>
    <row r="13" spans="1:6" s="67" customFormat="1" ht="13.5" thickBot="1">
      <c r="A13" s="63">
        <v>7</v>
      </c>
      <c r="B13" s="218" t="s">
        <v>296</v>
      </c>
      <c r="C13" s="223">
        <f>SUM(C8:C12)</f>
        <v>1782725985.9610279</v>
      </c>
    </row>
    <row r="15" spans="1:6">
      <c r="A15" s="238"/>
      <c r="B15" s="238"/>
    </row>
    <row r="16" spans="1:6">
      <c r="A16" s="238"/>
      <c r="B16" s="238"/>
    </row>
    <row r="17" spans="1:5" ht="15">
      <c r="A17" s="233"/>
      <c r="B17" s="234"/>
      <c r="C17" s="238"/>
      <c r="D17" s="238"/>
      <c r="E17" s="238"/>
    </row>
    <row r="18" spans="1:5" ht="15">
      <c r="A18" s="239"/>
      <c r="B18" s="240"/>
      <c r="C18" s="238"/>
      <c r="D18" s="238"/>
      <c r="E18" s="238"/>
    </row>
    <row r="19" spans="1:5">
      <c r="A19" s="241"/>
      <c r="B19" s="235"/>
      <c r="C19" s="238"/>
      <c r="D19" s="238"/>
      <c r="E19" s="238"/>
    </row>
    <row r="20" spans="1:5">
      <c r="A20" s="242"/>
      <c r="B20" s="236"/>
      <c r="C20" s="238"/>
      <c r="D20" s="238"/>
      <c r="E20" s="238"/>
    </row>
    <row r="21" spans="1:5">
      <c r="A21" s="242"/>
      <c r="B21" s="240"/>
      <c r="C21" s="238"/>
      <c r="D21" s="238"/>
      <c r="E21" s="238"/>
    </row>
    <row r="22" spans="1:5">
      <c r="A22" s="241"/>
      <c r="B22" s="237"/>
      <c r="C22" s="238"/>
      <c r="D22" s="238"/>
      <c r="E22" s="238"/>
    </row>
    <row r="23" spans="1:5">
      <c r="A23" s="242"/>
      <c r="B23" s="236"/>
      <c r="C23" s="238"/>
      <c r="D23" s="238"/>
      <c r="E23" s="238"/>
    </row>
    <row r="24" spans="1:5">
      <c r="A24" s="242"/>
      <c r="B24" s="236"/>
      <c r="C24" s="238"/>
      <c r="D24" s="238"/>
      <c r="E24" s="238"/>
    </row>
    <row r="25" spans="1:5">
      <c r="A25" s="242"/>
      <c r="B25" s="243"/>
      <c r="C25" s="238"/>
      <c r="D25" s="238"/>
      <c r="E25" s="238"/>
    </row>
    <row r="26" spans="1:5">
      <c r="A26" s="242"/>
      <c r="B26" s="240"/>
      <c r="C26" s="238"/>
      <c r="D26" s="238"/>
      <c r="E26" s="238"/>
    </row>
    <row r="27" spans="1:5">
      <c r="A27" s="238"/>
      <c r="B27" s="244"/>
      <c r="C27" s="238"/>
      <c r="D27" s="238"/>
      <c r="E27" s="238"/>
    </row>
    <row r="28" spans="1:5">
      <c r="A28" s="238"/>
      <c r="B28" s="244"/>
      <c r="C28" s="238"/>
      <c r="D28" s="238"/>
      <c r="E28" s="238"/>
    </row>
    <row r="29" spans="1:5">
      <c r="A29" s="238"/>
      <c r="B29" s="244"/>
      <c r="C29" s="238"/>
      <c r="D29" s="238"/>
      <c r="E29" s="238"/>
    </row>
    <row r="30" spans="1:5">
      <c r="A30" s="238"/>
      <c r="B30" s="244"/>
      <c r="C30" s="238"/>
      <c r="D30" s="238"/>
      <c r="E30" s="238"/>
    </row>
    <row r="31" spans="1:5">
      <c r="A31" s="238"/>
      <c r="B31" s="244"/>
      <c r="C31" s="238"/>
      <c r="D31" s="238"/>
      <c r="E31" s="238"/>
    </row>
    <row r="32" spans="1:5">
      <c r="A32" s="238"/>
      <c r="B32" s="244"/>
      <c r="C32" s="238"/>
      <c r="D32" s="238"/>
      <c r="E32" s="238"/>
    </row>
    <row r="33" spans="1:5">
      <c r="A33" s="238"/>
      <c r="B33" s="244"/>
      <c r="C33" s="238"/>
      <c r="D33" s="238"/>
      <c r="E33" s="238"/>
    </row>
  </sheetData>
  <pageMargins left="0.7" right="0.7" top="0.75" bottom="0.75" header="0.3" footer="0.3"/>
  <pageSetup paperSize="9" scale="91" orientation="landscape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kpvpTrD42jYf5/Bdixvbi62YqH8JvDGQ6ufmt+N+Zqw=</DigestValue>
    </Reference>
    <Reference Type="http://www.w3.org/2000/09/xmldsig#Object" URI="#idOfficeObject">
      <DigestMethod Algorithm="http://www.w3.org/2001/04/xmlenc#sha256"/>
      <DigestValue>w0Tj6pJgvWu2BPaSkFN7VMetXRTtQQtXMSnQ0974h78=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29QfRHxcNNynL7b+07Ed6idVGnKQLhGmheTzn3d8R2E=</DigestValue>
    </Reference>
  </SignedInfo>
  <SignatureValue>J+/BlCjYjsNsv1EXQ5Vih/s3X2+G+cVWpdKoPwzdVxe8KFFUXs2er3+1DuRQ7IQo/aPbfw5M7+gF
am7jLDWIQR71uOa6VCzudqULHqE90gsfBridqISvUVBDvUKY6liLqLy+jUuPZemf7RnW2T0cx4gS
UPEC07zFPMmanxeO0czGNLtMuGrictLxP2CsKmc1cKwMzNkJQ3WWcdsUh9Mf4nH63q7XbRVTgLFI
fG+wiab4Ktz+0cjd+Ag4eG0Lg2rKP7bYy4NvYpwmZPnyDAnzc24RD48OZtLKm69XwblJfCpbGcQA
qWDQY+GNRmDfoe1XZoprmdBEYtlYYN2MFaUfeg==</SignatureValue>
  <KeyInfo>
    <X509Data>
      <X509Certificate>MIIGRjCCBS6gAwIBAgIKTO4PgAACAAEM3TANBgkqhkiG9w0BAQsFADBKMRIwEAYKCZImiZPyLGQBGRYCZ2UxEzARBgoJkiaJk/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/f9sC2MBcMWyR1xmL8qwrHB9aVVH/mcbOwmlGviBLHYFTWQtSKBORdvoY7CPBTJ1tYAmgKmUi31hAmrkr0BKY4i/h62vNmsOdpwxtr/9zHiRf3s1YXaK/O4qkPuEmJp6LXpQNH/2oGy/Kb51OPN7bpsi9H9zeyVGOeRBp6Lvf48FpJ7xutZqhqJD9mraJCUeiVHeHb1HdhXXvJDhJPWbpqOJi+ffkZfZL6uAF1mwdAgMBAAGjggMyMIIDLjA8BgkrBgEEAYI3FQcELzAtBiUrBgEEAYI3FQjmsmCDjfVEhoGZCYO4oUqDvoRxBIHPkBGGr54RAgFkAgEbMB0GA1UdJQQWMBQGCCsGAQUFBwMCBggrBgEFBQcDBDALBgNVHQ8EBAMCB4AwJwYJKwYBBAGCNxUKBBowGDAKBggrBgEFBQcDAjAKBggrBgEFBQcDBDAdBgNVHQ4EFgQUxrvSkmZbZmfpIvFEb/Svag+Yut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onRBolxNcbqGwVjOMSHrt//wM7tD7cD9NaBlaeaL+kBu7oSANuCOiG3sBcxoeCo5jpvtQMC5BYHBpXnmA/wYC+zNTGJ2pKzjLeg4y4lWeR56HFf9xSJJa3RXLeS14V2FaFGhr8f34TqtY4SXEFiL1JmuquTAt1xLTC77BQ/rQHYC0QKqnVbex0Rr7OisquKJAAdF/GxbBcrJJpnnjB+F6+R7TPEBh/Hi5FaLuJYI8hvdZINqZdS5pcukQXSv+adRr4cqk2DUwUE4X9cLM22OOiN9YdouLwnXvWRx7fdNHzlpHQUqlETGbs4x/CJe16Ocd6pEzgn9Gtx6GwR7yH4K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bGCLc3f4drAO3FQZvrerEuTnY9WPHbupEEFMfQ9YkoM=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PBewumTn8YsnCNe6tDRC1r9zC823qMb7Ayv56iOAys0=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AwiOM9ncA6cc0rqZSI8iEwUULulRAxBLRzTVkLVPatA=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mGgvl5EEm1wTyn1KZDdNEnn7R3yfMPf2ATQSYS1GjiM=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5cyseAP2LARRwyoIjgIxYnBvclKH6qHRvkXpn+rbb3k=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56Otqa24CI0HJ0FJZM9u3TC2zO0ckEkG5wb2lNK5+iE=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ZWQjMWCvUlLATAgFj8arwKRyk+yzTAKG6Xs/3Jf8Zks=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PZXYSM6d4fetpWMM+vKExz4HORBPw/tmiO6F7jqpgXI=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i2vZCSUnDGQllBmDA7S5xT2eoO9BJKyPL0cjj0D4eRU=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i2vZCSUnDGQllBmDA7S5xT2eoO9BJKyPL0cjj0D4eRU=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sharedStrings.xml?ContentType=application/vnd.openxmlformats-officedocument.spreadsheetml.sharedStrings+xml">
        <DigestMethod Algorithm="http://www.w3.org/2001/04/xmlenc#sha256"/>
        <DigestValue>1LpvpWEDl01iEmqbY9Zm1DtPmEf8wgR3Hkn8eD7ikt0=</DigestValue>
      </Reference>
      <Reference URI="/xl/styles.xml?ContentType=application/vnd.openxmlformats-officedocument.spreadsheetml.styles+xml">
        <DigestMethod Algorithm="http://www.w3.org/2001/04/xmlenc#sha256"/>
        <DigestValue>moBlwoRker5t/GP5zhMwdSAiTh7vENTzXbZXgZIbTmM=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74+sDMjyuZ3+sL9/CVQqaT9O2PWhjOETqbE1jIOOIQk=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h2xvp84R1xBKubxIUgKjklNMManP3TawpjR/Cgcipk0=</DigestValue>
      </Reference>
      <Reference URI="/xl/worksheets/sheet10.xml?ContentType=application/vnd.openxmlformats-officedocument.spreadsheetml.worksheet+xml">
        <DigestMethod Algorithm="http://www.w3.org/2001/04/xmlenc#sha256"/>
        <DigestValue>C90PVAUINkr/5oYbaJoFFyvKoYMgXbmr7g7DIuN4tEg=</DigestValue>
      </Reference>
      <Reference URI="/xl/worksheets/sheet11.xml?ContentType=application/vnd.openxmlformats-officedocument.spreadsheetml.worksheet+xml">
        <DigestMethod Algorithm="http://www.w3.org/2001/04/xmlenc#sha256"/>
        <DigestValue>tB0Thtp6MYdBWcxj6PzORlwGTplF2zFpYYf76QcgXqw=</DigestValue>
      </Reference>
      <Reference URI="/xl/worksheets/sheet12.xml?ContentType=application/vnd.openxmlformats-officedocument.spreadsheetml.worksheet+xml">
        <DigestMethod Algorithm="http://www.w3.org/2001/04/xmlenc#sha256"/>
        <DigestValue>roz+ixasNwbhBlu9P4wLxmWVDfTUiZmr6RfztOiUqAM=</DigestValue>
      </Reference>
      <Reference URI="/xl/worksheets/sheet13.xml?ContentType=application/vnd.openxmlformats-officedocument.spreadsheetml.worksheet+xml">
        <DigestMethod Algorithm="http://www.w3.org/2001/04/xmlenc#sha256"/>
        <DigestValue>au6y/0YWk2wtiE0RtVPzvoWi2EQrL3U88PGqW9/wpNo=</DigestValue>
      </Reference>
      <Reference URI="/xl/worksheets/sheet14.xml?ContentType=application/vnd.openxmlformats-officedocument.spreadsheetml.worksheet+xml">
        <DigestMethod Algorithm="http://www.w3.org/2001/04/xmlenc#sha256"/>
        <DigestValue>uFrinBfX5PuVx6lOaeDkxq6xfW+C1faZZOE9yHZjmHs=</DigestValue>
      </Reference>
      <Reference URI="/xl/worksheets/sheet15.xml?ContentType=application/vnd.openxmlformats-officedocument.spreadsheetml.worksheet+xml">
        <DigestMethod Algorithm="http://www.w3.org/2001/04/xmlenc#sha256"/>
        <DigestValue>TaMW/KeIKGGcyqxelXCCURofmmgrnuCyx61rQn8lbv4=</DigestValue>
      </Reference>
      <Reference URI="/xl/worksheets/sheet16.xml?ContentType=application/vnd.openxmlformats-officedocument.spreadsheetml.worksheet+xml">
        <DigestMethod Algorithm="http://www.w3.org/2001/04/xmlenc#sha256"/>
        <DigestValue>2v2fGgTMPV5dF+lg2EK9f0da1dAabeBzA4tZLnaQiE0=</DigestValue>
      </Reference>
      <Reference URI="/xl/worksheets/sheet17.xml?ContentType=application/vnd.openxmlformats-officedocument.spreadsheetml.worksheet+xml">
        <DigestMethod Algorithm="http://www.w3.org/2001/04/xmlenc#sha256"/>
        <DigestValue>IVhXBT+MbLNqDWMBzbXU/ZgXZErpmRLZJ39awcHos/I=</DigestValue>
      </Reference>
      <Reference URI="/xl/worksheets/sheet18.xml?ContentType=application/vnd.openxmlformats-officedocument.spreadsheetml.worksheet+xml">
        <DigestMethod Algorithm="http://www.w3.org/2001/04/xmlenc#sha256"/>
        <DigestValue>wfSEt5aox1PcT96kwkqj0l89SMytcAFnC6Ndwuv1JHE=</DigestValue>
      </Reference>
      <Reference URI="/xl/worksheets/sheet2.xml?ContentType=application/vnd.openxmlformats-officedocument.spreadsheetml.worksheet+xml">
        <DigestMethod Algorithm="http://www.w3.org/2001/04/xmlenc#sha256"/>
        <DigestValue>uD946rTaNphblRE2+7/EEWkejUTKMQFkXV/sXMtARCY=</DigestValue>
      </Reference>
      <Reference URI="/xl/worksheets/sheet3.xml?ContentType=application/vnd.openxmlformats-officedocument.spreadsheetml.worksheet+xml">
        <DigestMethod Algorithm="http://www.w3.org/2001/04/xmlenc#sha256"/>
        <DigestValue>MwH/WQ1WoTuGEtaNokVeunqWCrDlPBRLgIz4D9CRB2A=</DigestValue>
      </Reference>
      <Reference URI="/xl/worksheets/sheet4.xml?ContentType=application/vnd.openxmlformats-officedocument.spreadsheetml.worksheet+xml">
        <DigestMethod Algorithm="http://www.w3.org/2001/04/xmlenc#sha256"/>
        <DigestValue>roY9ftGVYAPxfOtodb/q0z+UrXWUf/3JgWaq3HX1sYY=</DigestValue>
      </Reference>
      <Reference URI="/xl/worksheets/sheet5.xml?ContentType=application/vnd.openxmlformats-officedocument.spreadsheetml.worksheet+xml">
        <DigestMethod Algorithm="http://www.w3.org/2001/04/xmlenc#sha256"/>
        <DigestValue>iNk3C4kulZ0RpCUQkeXJoPtZmdlc9+7Ta/k/uDG9g68=</DigestValue>
      </Reference>
      <Reference URI="/xl/worksheets/sheet6.xml?ContentType=application/vnd.openxmlformats-officedocument.spreadsheetml.worksheet+xml">
        <DigestMethod Algorithm="http://www.w3.org/2001/04/xmlenc#sha256"/>
        <DigestValue>p3yd2yIDa1YGDvOqY1yZctWZzocXQqhnsMvKfHV91Bk=</DigestValue>
      </Reference>
      <Reference URI="/xl/worksheets/sheet7.xml?ContentType=application/vnd.openxmlformats-officedocument.spreadsheetml.worksheet+xml">
        <DigestMethod Algorithm="http://www.w3.org/2001/04/xmlenc#sha256"/>
        <DigestValue>2jKcPu4o2fjfl8rK6f+f2XgofrU4TNZji4ricnkdew0=</DigestValue>
      </Reference>
      <Reference URI="/xl/worksheets/sheet8.xml?ContentType=application/vnd.openxmlformats-officedocument.spreadsheetml.worksheet+xml">
        <DigestMethod Algorithm="http://www.w3.org/2001/04/xmlenc#sha256"/>
        <DigestValue>v/tAofMGP8d4Xz3GQ5yhBMbnwedAv0MFnrEgYOoMMAk=</DigestValue>
      </Reference>
      <Reference URI="/xl/worksheets/sheet9.xml?ContentType=application/vnd.openxmlformats-officedocument.spreadsheetml.worksheet+xml">
        <DigestMethod Algorithm="http://www.w3.org/2001/04/xmlenc#sha256"/>
        <DigestValue>1hZknTkzaiD7lWuV2cPGnRBdySJkq34KpppAfpVcX3U=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2019-07-16T13:26:41Z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pillar 3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2019-07-16T13:26:41Z</xd:SigningTime>
          <xd:SigningCertificate>
            <xd:Cert>
              <xd:CertDigest>
                <DigestMethod Algorithm="http://www.w3.org/2001/04/xmlenc#sha256"/>
                <DigestValue>Jnv2OP4LTP13Cunhnc33juvYdn41gFJ8h8kbiCzkvsQ=</DigestValue>
              </xd:CertDigest>
              <xd:IssuerSerial>
                <X509IssuerName>CN=NBG Class 2 INT Sub CA, DC=nbg, DC=ge</X509IssuerName>
                <X509SerialNumber>363291294680352087411933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pillar 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WYHE6VJ/qugWKJMFHq2sH2DwqXWL+P0E6FPGc/U335s=</DigestValue>
    </Reference>
    <Reference Type="http://www.w3.org/2000/09/xmldsig#Object" URI="#idOfficeObject">
      <DigestMethod Algorithm="http://www.w3.org/2001/04/xmlenc#sha256"/>
      <DigestValue>w0Tj6pJgvWu2BPaSkFN7VMetXRTtQQtXMSnQ0974h78=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MZvt1hHJ+q4AGwW72vR7zc3Ya/2LFX8+0iLkoNhaxmY=</DigestValue>
    </Reference>
  </SignedInfo>
  <SignatureValue>QwKBn/ht8mlVVzqd+fOXr19eTKcL/wtjeDD+e4cPLALYmxH+0C7ffp6wFflMDaAAUJbk08OUJTOr
llhrzIDvgQ2BuxAyPKuyTQOcUSoUQ+b/o30VUf7plwqbjEgQ004Ozj+xjMRljKQQ1FiDkb3IOpXZ
FRV+5wnhGgYh17EJF87biu0Ay1wVautpwmjEMF+eb1UyIVlqHVMNC+97b+CPV4gvy31wIGLixHQS
HULHVyLe3MiTvKelnLyxQfTI4MXL2Oc4nC4eojmdCkBz8OXXj8rJ9L/bLrTFlRQ9d+qmkfM3y1mT
nDYXOhAzS+mTocuO4Lt/mtiWcQGPJ4ltFmR7UQ==</SignatureValue>
  <KeyInfo>
    <X509Data>
      <X509Certificate>MIIGRzCCBS+gAwIBAgIKTPJyGQACAAEM3jANBgkqhkiG9w0BAQsFADBKMRIwEAYKCZImiZPyLGQBGRYCZ2UxEzARBgoJkiaJk/IsZAEZFgNuYmcxHzAdBgNVBAMTFk5CRyBDbGFzcyAyIElOVCBTdWIgQ0EwHhcNMTkwMjE5MDgxODI0WhcNMjEwMjE4MDgxODI0WjBFMR0wGwYDVQQKExRKU0MgVlRCIEJhbmsgR2VvcmdpYTEkMCIGA1UEAxMbQlZUIC0gTWFtdWthIE1lbnRlc2hhc2h2aWxpMIIBIjANBgkqhkiG9w0BAQEFAAOCAQ8AMIIBCgKCAQEApO2X1i1LGF3GottHgSatrJ/Ae7kTt87/snTzJoLc3O+bFbEOtwx+LwHPTTztyTsIMmseBiXxa/281RNcxhpBxjmXDtCtzQR9ElNahOPjcLHZzt5DO3QAZzfU4jwzsU1PDhd5EVEUWFGoSGED2R5MCCEiHszJ9THCAAGcu/c3d0+QCr1HU8L/680R7qCmWg09yMej7xzXF9/9H9dc491ZSbXRjgdsV+0q3E0DIfe6fK50s59jRp8ToHazL9ZQZ6bVdc2HL8amGGahwR7Vbaa8QAWoTq0NWwN8nXFH0VoDm784z6RcuavHeKhOSZ3LE2qppUCYYM8n8e4yPwlGePvjaQIDAQABo4IDMjCCAy4wPAYJKwYBBAGCNxUHBC8wLQYlKwYBBAGCNxUI5rJgg431RIaBmQmDuKFKg76EcQSBz5ARhq+eEQIBZAIBGzAdBgNVHSUEFjAUBggrBgEFBQcDAgYIKwYBBQUHAwQwCwYDVR0PBAQDAgeAMCcGCSsGAQQBgjcVCgQaMBgwCgYIKwYBBQUHAwIwCgYIKwYBBQUHAwQwHQYDVR0OBBYEFPUHv51KuSez548hCmlZxO7rMdZF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CSDpExwYFdgX5Hg9G1dx93SgWUJ8oWhVNOvkiC9nd4bQ1wScq54EMCoJwMEm3AOWXA048G+fHbAiWOYEE+Q1l51HtmHEhFxiPbtH2q0iBeFxjKFvrYQfrNlihcnOWcHrBb3S5tIci2JfmWnZtDBAtes67L0X9gAEyGR5n4G1KZjjFJPFNln9+jUdf7qMhLW62R7XDq0Z9hM7LbjeEkw602gNcsW+YxJawxGqrprvKn+Jfxin5Xulmxi1CicSGPsb7YIAnIKuahcG0ebYUmhw/Uo1FyJSJf0139Txba16249siZmkJIUZx5h6ECPetikE+stYJKESj7V06spugRs2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bGCLc3f4drAO3FQZvrerEuTnY9WPHbupEEFMfQ9YkoM=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PBewumTn8YsnCNe6tDRC1r9zC823qMb7Ayv56iOAys0=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AwiOM9ncA6cc0rqZSI8iEwUULulRAxBLRzTVkLVPatA=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mGgvl5EEm1wTyn1KZDdNEnn7R3yfMPf2ATQSYS1GjiM=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5cyseAP2LARRwyoIjgIxYnBvclKH6qHRvkXpn+rbb3k=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56Otqa24CI0HJ0FJZM9u3TC2zO0ckEkG5wb2lNK5+iE=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ZWQjMWCvUlLATAgFj8arwKRyk+yzTAKG6Xs/3Jf8Zks=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PZXYSM6d4fetpWMM+vKExz4HORBPw/tmiO6F7jqpgXI=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i2vZCSUnDGQllBmDA7S5xT2eoO9BJKyPL0cjj0D4eRU=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i2vZCSUnDGQllBmDA7S5xT2eoO9BJKyPL0cjj0D4eRU=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sharedStrings.xml?ContentType=application/vnd.openxmlformats-officedocument.spreadsheetml.sharedStrings+xml">
        <DigestMethod Algorithm="http://www.w3.org/2001/04/xmlenc#sha256"/>
        <DigestValue>1LpvpWEDl01iEmqbY9Zm1DtPmEf8wgR3Hkn8eD7ikt0=</DigestValue>
      </Reference>
      <Reference URI="/xl/styles.xml?ContentType=application/vnd.openxmlformats-officedocument.spreadsheetml.styles+xml">
        <DigestMethod Algorithm="http://www.w3.org/2001/04/xmlenc#sha256"/>
        <DigestValue>moBlwoRker5t/GP5zhMwdSAiTh7vENTzXbZXgZIbTmM=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74+sDMjyuZ3+sL9/CVQqaT9O2PWhjOETqbE1jIOOIQk=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h2xvp84R1xBKubxIUgKjklNMManP3TawpjR/Cgcipk0=</DigestValue>
      </Reference>
      <Reference URI="/xl/worksheets/sheet10.xml?ContentType=application/vnd.openxmlformats-officedocument.spreadsheetml.worksheet+xml">
        <DigestMethod Algorithm="http://www.w3.org/2001/04/xmlenc#sha256"/>
        <DigestValue>C90PVAUINkr/5oYbaJoFFyvKoYMgXbmr7g7DIuN4tEg=</DigestValue>
      </Reference>
      <Reference URI="/xl/worksheets/sheet11.xml?ContentType=application/vnd.openxmlformats-officedocument.spreadsheetml.worksheet+xml">
        <DigestMethod Algorithm="http://www.w3.org/2001/04/xmlenc#sha256"/>
        <DigestValue>tB0Thtp6MYdBWcxj6PzORlwGTplF2zFpYYf76QcgXqw=</DigestValue>
      </Reference>
      <Reference URI="/xl/worksheets/sheet12.xml?ContentType=application/vnd.openxmlformats-officedocument.spreadsheetml.worksheet+xml">
        <DigestMethod Algorithm="http://www.w3.org/2001/04/xmlenc#sha256"/>
        <DigestValue>roz+ixasNwbhBlu9P4wLxmWVDfTUiZmr6RfztOiUqAM=</DigestValue>
      </Reference>
      <Reference URI="/xl/worksheets/sheet13.xml?ContentType=application/vnd.openxmlformats-officedocument.spreadsheetml.worksheet+xml">
        <DigestMethod Algorithm="http://www.w3.org/2001/04/xmlenc#sha256"/>
        <DigestValue>au6y/0YWk2wtiE0RtVPzvoWi2EQrL3U88PGqW9/wpNo=</DigestValue>
      </Reference>
      <Reference URI="/xl/worksheets/sheet14.xml?ContentType=application/vnd.openxmlformats-officedocument.spreadsheetml.worksheet+xml">
        <DigestMethod Algorithm="http://www.w3.org/2001/04/xmlenc#sha256"/>
        <DigestValue>uFrinBfX5PuVx6lOaeDkxq6xfW+C1faZZOE9yHZjmHs=</DigestValue>
      </Reference>
      <Reference URI="/xl/worksheets/sheet15.xml?ContentType=application/vnd.openxmlformats-officedocument.spreadsheetml.worksheet+xml">
        <DigestMethod Algorithm="http://www.w3.org/2001/04/xmlenc#sha256"/>
        <DigestValue>TaMW/KeIKGGcyqxelXCCURofmmgrnuCyx61rQn8lbv4=</DigestValue>
      </Reference>
      <Reference URI="/xl/worksheets/sheet16.xml?ContentType=application/vnd.openxmlformats-officedocument.spreadsheetml.worksheet+xml">
        <DigestMethod Algorithm="http://www.w3.org/2001/04/xmlenc#sha256"/>
        <DigestValue>2v2fGgTMPV5dF+lg2EK9f0da1dAabeBzA4tZLnaQiE0=</DigestValue>
      </Reference>
      <Reference URI="/xl/worksheets/sheet17.xml?ContentType=application/vnd.openxmlformats-officedocument.spreadsheetml.worksheet+xml">
        <DigestMethod Algorithm="http://www.w3.org/2001/04/xmlenc#sha256"/>
        <DigestValue>IVhXBT+MbLNqDWMBzbXU/ZgXZErpmRLZJ39awcHos/I=</DigestValue>
      </Reference>
      <Reference URI="/xl/worksheets/sheet18.xml?ContentType=application/vnd.openxmlformats-officedocument.spreadsheetml.worksheet+xml">
        <DigestMethod Algorithm="http://www.w3.org/2001/04/xmlenc#sha256"/>
        <DigestValue>wfSEt5aox1PcT96kwkqj0l89SMytcAFnC6Ndwuv1JHE=</DigestValue>
      </Reference>
      <Reference URI="/xl/worksheets/sheet2.xml?ContentType=application/vnd.openxmlformats-officedocument.spreadsheetml.worksheet+xml">
        <DigestMethod Algorithm="http://www.w3.org/2001/04/xmlenc#sha256"/>
        <DigestValue>uD946rTaNphblRE2+7/EEWkejUTKMQFkXV/sXMtARCY=</DigestValue>
      </Reference>
      <Reference URI="/xl/worksheets/sheet3.xml?ContentType=application/vnd.openxmlformats-officedocument.spreadsheetml.worksheet+xml">
        <DigestMethod Algorithm="http://www.w3.org/2001/04/xmlenc#sha256"/>
        <DigestValue>MwH/WQ1WoTuGEtaNokVeunqWCrDlPBRLgIz4D9CRB2A=</DigestValue>
      </Reference>
      <Reference URI="/xl/worksheets/sheet4.xml?ContentType=application/vnd.openxmlformats-officedocument.spreadsheetml.worksheet+xml">
        <DigestMethod Algorithm="http://www.w3.org/2001/04/xmlenc#sha256"/>
        <DigestValue>roY9ftGVYAPxfOtodb/q0z+UrXWUf/3JgWaq3HX1sYY=</DigestValue>
      </Reference>
      <Reference URI="/xl/worksheets/sheet5.xml?ContentType=application/vnd.openxmlformats-officedocument.spreadsheetml.worksheet+xml">
        <DigestMethod Algorithm="http://www.w3.org/2001/04/xmlenc#sha256"/>
        <DigestValue>iNk3C4kulZ0RpCUQkeXJoPtZmdlc9+7Ta/k/uDG9g68=</DigestValue>
      </Reference>
      <Reference URI="/xl/worksheets/sheet6.xml?ContentType=application/vnd.openxmlformats-officedocument.spreadsheetml.worksheet+xml">
        <DigestMethod Algorithm="http://www.w3.org/2001/04/xmlenc#sha256"/>
        <DigestValue>p3yd2yIDa1YGDvOqY1yZctWZzocXQqhnsMvKfHV91Bk=</DigestValue>
      </Reference>
      <Reference URI="/xl/worksheets/sheet7.xml?ContentType=application/vnd.openxmlformats-officedocument.spreadsheetml.worksheet+xml">
        <DigestMethod Algorithm="http://www.w3.org/2001/04/xmlenc#sha256"/>
        <DigestValue>2jKcPu4o2fjfl8rK6f+f2XgofrU4TNZji4ricnkdew0=</DigestValue>
      </Reference>
      <Reference URI="/xl/worksheets/sheet8.xml?ContentType=application/vnd.openxmlformats-officedocument.spreadsheetml.worksheet+xml">
        <DigestMethod Algorithm="http://www.w3.org/2001/04/xmlenc#sha256"/>
        <DigestValue>v/tAofMGP8d4Xz3GQ5yhBMbnwedAv0MFnrEgYOoMMAk=</DigestValue>
      </Reference>
      <Reference URI="/xl/worksheets/sheet9.xml?ContentType=application/vnd.openxmlformats-officedocument.spreadsheetml.worksheet+xml">
        <DigestMethod Algorithm="http://www.w3.org/2001/04/xmlenc#sha256"/>
        <DigestValue>1hZknTkzaiD7lWuV2cPGnRBdySJkq34KpppAfpVcX3U=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2019-07-16T13:26:59Z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pillar 3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2019-07-16T13:26:59Z</xd:SigningTime>
          <xd:SigningCertificate>
            <xd:Cert>
              <xd:CertDigest>
                <DigestMethod Algorithm="http://www.w3.org/2001/04/xmlenc#sha256"/>
                <DigestValue>NL6GuOtTVVo8jmyMP7Cf9Xf9f0ANN3GbELxl4sWaqZ4=</DigestValue>
              </xd:CertDigest>
              <xd:IssuerSerial>
                <X509IssuerName>CN=NBG Class 2 INT Sub CA, DC=nbg, DC=ge</X509IssuerName>
                <X509SerialNumber>363372186366534079286494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pillar 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2019-07-16T13:26:25Z</dcterms:modified>
</cp:coreProperties>
</file>