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 calcMode="autoNoTable"/>
</workbook>
</file>

<file path=xl/calcChain.xml><?xml version="1.0" encoding="utf-8"?>
<calcChain xmlns="http://schemas.openxmlformats.org/spreadsheetml/2006/main">
  <c r="C30" i="95" l="1"/>
  <c r="C26" i="95"/>
  <c r="C18" i="95"/>
  <c r="C8" i="95"/>
  <c r="C36" i="95" s="1"/>
  <c r="C38" i="95" s="1"/>
  <c r="G22" i="91"/>
  <c r="H22" i="91" s="1"/>
  <c r="F22" i="91"/>
  <c r="E22" i="91"/>
  <c r="D22" i="91"/>
  <c r="C22" i="91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U21" i="64"/>
  <c r="T21" i="64"/>
  <c r="S21" i="64"/>
  <c r="R21" i="64"/>
  <c r="Q21" i="64"/>
  <c r="P21" i="64"/>
  <c r="O21" i="64"/>
  <c r="N21" i="64"/>
  <c r="M21" i="64"/>
  <c r="L21" i="64"/>
  <c r="K21" i="64"/>
  <c r="J21" i="64"/>
  <c r="I21" i="64"/>
  <c r="H21" i="64"/>
  <c r="G21" i="64"/>
  <c r="F21" i="64"/>
  <c r="E21" i="64"/>
  <c r="D21" i="64"/>
  <c r="C21" i="64"/>
  <c r="V20" i="64"/>
  <c r="V19" i="64"/>
  <c r="V18" i="64"/>
  <c r="V17" i="64"/>
  <c r="V16" i="64"/>
  <c r="V15" i="64"/>
  <c r="V14" i="64"/>
  <c r="V13" i="64"/>
  <c r="V12" i="64"/>
  <c r="V11" i="64"/>
  <c r="V10" i="64"/>
  <c r="V9" i="64"/>
  <c r="V8" i="64"/>
  <c r="V7" i="64"/>
  <c r="V21" i="64" s="1"/>
  <c r="R22" i="90"/>
  <c r="Q22" i="90"/>
  <c r="P22" i="90"/>
  <c r="O22" i="90"/>
  <c r="N22" i="90"/>
  <c r="M22" i="90"/>
  <c r="L22" i="90"/>
  <c r="K22" i="90"/>
  <c r="J22" i="90"/>
  <c r="I22" i="90"/>
  <c r="H22" i="90"/>
  <c r="G22" i="90"/>
  <c r="F22" i="90"/>
  <c r="E22" i="90"/>
  <c r="D22" i="90"/>
  <c r="C22" i="90"/>
  <c r="S21" i="90"/>
  <c r="S20" i="90"/>
  <c r="S19" i="90"/>
  <c r="S18" i="90"/>
  <c r="S17" i="90"/>
  <c r="S16" i="90"/>
  <c r="S15" i="90"/>
  <c r="S14" i="90"/>
  <c r="S22" i="90" s="1"/>
  <c r="S13" i="90"/>
  <c r="S12" i="90"/>
  <c r="S11" i="90"/>
  <c r="S10" i="90"/>
  <c r="S9" i="90"/>
  <c r="S8" i="90"/>
  <c r="C51" i="69"/>
  <c r="C41" i="69"/>
  <c r="C28" i="69"/>
  <c r="C17" i="69"/>
  <c r="C47" i="89"/>
  <c r="C43" i="89"/>
  <c r="C52" i="89" s="1"/>
  <c r="C35" i="89"/>
  <c r="C31" i="89"/>
  <c r="C30" i="89" s="1"/>
  <c r="C41" i="89" s="1"/>
  <c r="C28" i="89"/>
  <c r="C12" i="89"/>
  <c r="C6" i="89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H66" i="85"/>
  <c r="E66" i="85"/>
  <c r="H64" i="85"/>
  <c r="E64" i="85"/>
  <c r="G61" i="85"/>
  <c r="H61" i="85" s="1"/>
  <c r="F61" i="85"/>
  <c r="D61" i="85"/>
  <c r="E61" i="85" s="1"/>
  <c r="C61" i="85"/>
  <c r="H60" i="85"/>
  <c r="E60" i="85"/>
  <c r="H59" i="85"/>
  <c r="E59" i="85"/>
  <c r="H58" i="85"/>
  <c r="E58" i="85"/>
  <c r="G53" i="85"/>
  <c r="H53" i="85" s="1"/>
  <c r="F53" i="85"/>
  <c r="D53" i="85"/>
  <c r="E53" i="85" s="1"/>
  <c r="C53" i="85"/>
  <c r="H52" i="85"/>
  <c r="E52" i="85"/>
  <c r="H51" i="85"/>
  <c r="E51" i="85"/>
  <c r="H50" i="85"/>
  <c r="E50" i="85"/>
  <c r="H49" i="85"/>
  <c r="E49" i="85"/>
  <c r="H48" i="85"/>
  <c r="E48" i="85"/>
  <c r="H47" i="85"/>
  <c r="E47" i="85"/>
  <c r="G45" i="85"/>
  <c r="G54" i="85" s="1"/>
  <c r="H44" i="85"/>
  <c r="E44" i="85"/>
  <c r="H43" i="85"/>
  <c r="E43" i="85"/>
  <c r="H42" i="85"/>
  <c r="E42" i="85"/>
  <c r="H41" i="85"/>
  <c r="E41" i="85"/>
  <c r="H40" i="85"/>
  <c r="E40" i="85"/>
  <c r="H39" i="85"/>
  <c r="E39" i="85"/>
  <c r="H38" i="85"/>
  <c r="E38" i="85"/>
  <c r="H37" i="85"/>
  <c r="E37" i="85"/>
  <c r="H36" i="85"/>
  <c r="E36" i="85"/>
  <c r="H35" i="85"/>
  <c r="E35" i="85"/>
  <c r="G34" i="85"/>
  <c r="F34" i="85"/>
  <c r="F45" i="85" s="1"/>
  <c r="D34" i="85"/>
  <c r="D45" i="85" s="1"/>
  <c r="D54" i="85" s="1"/>
  <c r="C34" i="85"/>
  <c r="C45" i="85" s="1"/>
  <c r="G30" i="85"/>
  <c r="H30" i="85" s="1"/>
  <c r="F30" i="85"/>
  <c r="D30" i="85"/>
  <c r="E30" i="85" s="1"/>
  <c r="C30" i="85"/>
  <c r="H29" i="85"/>
  <c r="E29" i="85"/>
  <c r="H28" i="85"/>
  <c r="E28" i="85"/>
  <c r="H27" i="85"/>
  <c r="E27" i="85"/>
  <c r="H26" i="85"/>
  <c r="E26" i="85"/>
  <c r="H25" i="85"/>
  <c r="E25" i="85"/>
  <c r="H24" i="85"/>
  <c r="E24" i="85"/>
  <c r="F22" i="85"/>
  <c r="C22" i="85"/>
  <c r="E22" i="85" s="1"/>
  <c r="H21" i="85"/>
  <c r="E21" i="85"/>
  <c r="H20" i="85"/>
  <c r="E20" i="85"/>
  <c r="H19" i="85"/>
  <c r="E19" i="85"/>
  <c r="H18" i="85"/>
  <c r="E18" i="85"/>
  <c r="H17" i="85"/>
  <c r="E17" i="85"/>
  <c r="H16" i="85"/>
  <c r="E16" i="85"/>
  <c r="H15" i="85"/>
  <c r="E15" i="85"/>
  <c r="H14" i="85"/>
  <c r="E14" i="85"/>
  <c r="H13" i="85"/>
  <c r="E13" i="85"/>
  <c r="H12" i="85"/>
  <c r="E12" i="85"/>
  <c r="H11" i="85"/>
  <c r="E11" i="85"/>
  <c r="H10" i="85"/>
  <c r="E10" i="85"/>
  <c r="G9" i="85"/>
  <c r="H9" i="85" s="1"/>
  <c r="F9" i="85"/>
  <c r="D9" i="85"/>
  <c r="D22" i="85" s="1"/>
  <c r="D31" i="85" s="1"/>
  <c r="C9" i="85"/>
  <c r="E9" i="85" s="1"/>
  <c r="H8" i="85"/>
  <c r="E8" i="85"/>
  <c r="D41" i="83"/>
  <c r="C41" i="83"/>
  <c r="E41" i="83" s="1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G41" i="83" s="1"/>
  <c r="F31" i="83"/>
  <c r="F41" i="83" s="1"/>
  <c r="D31" i="83"/>
  <c r="C31" i="83"/>
  <c r="E3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14" i="83"/>
  <c r="G20" i="83" s="1"/>
  <c r="F14" i="83"/>
  <c r="H14" i="83" s="1"/>
  <c r="D14" i="83"/>
  <c r="D20" i="83" s="1"/>
  <c r="C14" i="83"/>
  <c r="E14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E45" i="85" l="1"/>
  <c r="C54" i="85"/>
  <c r="E54" i="85" s="1"/>
  <c r="H45" i="85"/>
  <c r="F54" i="85"/>
  <c r="H54" i="85" s="1"/>
  <c r="D56" i="85"/>
  <c r="D63" i="85" s="1"/>
  <c r="D65" i="85" s="1"/>
  <c r="D67" i="85" s="1"/>
  <c r="C31" i="85"/>
  <c r="E34" i="85"/>
  <c r="H34" i="85"/>
  <c r="G22" i="85"/>
  <c r="G31" i="85" s="1"/>
  <c r="G56" i="85" s="1"/>
  <c r="G63" i="85" s="1"/>
  <c r="G65" i="85" s="1"/>
  <c r="G67" i="85" s="1"/>
  <c r="F31" i="85"/>
  <c r="H41" i="83"/>
  <c r="F20" i="83"/>
  <c r="H20" i="83" s="1"/>
  <c r="H31" i="83"/>
  <c r="C20" i="83"/>
  <c r="E20" i="83" s="1"/>
  <c r="H31" i="85" l="1"/>
  <c r="F56" i="85"/>
  <c r="H22" i="85"/>
  <c r="C56" i="85"/>
  <c r="E31" i="85"/>
  <c r="F63" i="85" l="1"/>
  <c r="H56" i="85"/>
  <c r="C63" i="85"/>
  <c r="E56" i="85"/>
  <c r="C65" i="85" l="1"/>
  <c r="E63" i="85"/>
  <c r="H63" i="85"/>
  <c r="F65" i="85"/>
  <c r="H65" i="85" l="1"/>
  <c r="F67" i="85"/>
  <c r="H67" i="85" s="1"/>
  <c r="C67" i="85"/>
  <c r="E67" i="85" s="1"/>
  <c r="E65" i="85"/>
  <c r="C21" i="94" l="1"/>
  <c r="C20" i="94"/>
  <c r="C19" i="94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B17" i="84"/>
  <c r="B16" i="84"/>
  <c r="B15" i="84"/>
  <c r="D6" i="86" l="1"/>
  <c r="D13" i="86" s="1"/>
  <c r="C6" i="86" l="1"/>
  <c r="C13" i="86" s="1"/>
  <c r="D12" i="94" l="1"/>
  <c r="D17" i="94"/>
  <c r="D11" i="94"/>
  <c r="D13" i="94"/>
  <c r="D19" i="94"/>
  <c r="D21" i="94"/>
  <c r="D15" i="94"/>
  <c r="D8" i="94"/>
  <c r="D20" i="94"/>
  <c r="D7" i="94"/>
  <c r="D16" i="94"/>
  <c r="D9" i="94"/>
  <c r="N20" i="92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N7" i="92" s="1"/>
  <c r="E8" i="92"/>
  <c r="E7" i="92" s="1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C7" i="92"/>
  <c r="N21" i="92" l="1"/>
  <c r="E21" i="92"/>
  <c r="C21" i="92"/>
  <c r="C21" i="88"/>
  <c r="D21" i="88" l="1"/>
  <c r="E21" i="88"/>
  <c r="C5" i="73" s="1"/>
  <c r="C8" i="73" l="1"/>
  <c r="C13" i="73" s="1"/>
</calcChain>
</file>

<file path=xl/sharedStrings.xml><?xml version="1.0" encoding="utf-8"?>
<sst xmlns="http://schemas.openxmlformats.org/spreadsheetml/2006/main" count="742" uniqueCount="523">
  <si>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</si>
  <si>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</si>
  <si>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</si>
  <si>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</si>
  <si>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</si>
  <si>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</si>
  <si>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</si>
  <si>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</si>
  <si>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</si>
  <si>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</si>
  <si>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</si>
  <si>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</si>
  <si>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</si>
  <si>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</si>
  <si>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</si>
  <si>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</si>
  <si>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</si>
  <si>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</si>
  <si>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</si>
  <si>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</si>
  <si>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</si>
  <si>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</si>
  <si>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</si>
  <si>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</si>
  <si>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</si>
  <si>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</si>
  <si>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</si>
  <si>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</si>
  <si>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</si>
  <si>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</si>
  <si>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</si>
  <si>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</si>
  <si>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</si>
  <si>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</si>
  <si>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</si>
  <si>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</si>
  <si>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</si>
  <si>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</si>
  <si>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</si>
  <si>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</si>
  <si>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</si>
  <si>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</si>
  <si>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</si>
  <si>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</si>
  <si>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</si>
  <si>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</si>
  <si>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</si>
  <si>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</si>
  <si>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</si>
  <si>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</si>
  <si>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</si>
  <si>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</si>
  <si>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</si>
  <si>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</si>
  <si>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</si>
  <si>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</si>
  <si>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</si>
  <si>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</si>
  <si>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</si>
  <si>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</si>
  <si>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</si>
  <si>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</si>
  <si>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</si>
  <si>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</si>
  <si>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</si>
  <si>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</si>
  <si>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</si>
  <si>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</si>
  <si>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</si>
  <si>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</si>
  <si>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</si>
  <si>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</si>
  <si>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</si>
  <si>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</si>
  <si>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</si>
  <si>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</si>
  <si>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</si>
  <si>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</si>
  <si>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</si>
  <si>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</si>
  <si>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</si>
  <si>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</si>
  <si>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</si>
  <si>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</si>
  <si>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</si>
  <si>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</si>
  <si>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</si>
  <si>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</si>
  <si>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</si>
  <si>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</si>
  <si>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</si>
  <si>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</si>
  <si>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</si>
  <si>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</si>
  <si>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</si>
  <si>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</si>
  <si>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</si>
  <si>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</si>
  <si>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</si>
  <si>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</si>
  <si>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</si>
  <si>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</si>
  <si>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</si>
  <si>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</si>
  <si>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</si>
  <si>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</si>
  <si>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</si>
  <si>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</si>
  <si>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</si>
  <si>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</si>
  <si>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</si>
  <si>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</si>
  <si>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</si>
  <si>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</si>
  <si>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</si>
  <si>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</si>
  <si>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</si>
  <si>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</si>
  <si>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</si>
  <si>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</si>
  <si>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</si>
  <si>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</si>
  <si>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</si>
  <si>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</si>
  <si>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</si>
  <si>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</si>
  <si>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</si>
  <si>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</si>
  <si>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</si>
  <si>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</si>
  <si>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</si>
  <si>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</si>
  <si>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</si>
  <si>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</si>
  <si>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</si>
  <si>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</si>
  <si>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</si>
  <si>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</si>
  <si>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</si>
  <si>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</si>
  <si>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</si>
  <si>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</si>
  <si>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</si>
  <si>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</si>
  <si>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</si>
  <si>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</si>
  <si>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</si>
  <si>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</si>
  <si>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</si>
  <si>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</si>
  <si>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</si>
  <si>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</si>
  <si>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</si>
  <si>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</si>
  <si>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</si>
  <si>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</si>
  <si>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</si>
  <si>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</si>
  <si>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</si>
  <si>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</si>
  <si>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</si>
  <si>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</si>
  <si>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</si>
  <si>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</si>
  <si>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</si>
  <si>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</si>
  <si>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</si>
  <si>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</si>
  <si>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</si>
  <si>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</si>
  <si>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</si>
  <si>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</si>
  <si>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</si>
  <si>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</si>
  <si>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</si>
  <si>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</si>
  <si>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</si>
  <si>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</si>
  <si>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</si>
  <si>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</si>
  <si>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</si>
  <si>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</si>
  <si>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</si>
  <si>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</si>
  <si>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</si>
  <si>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</si>
  <si>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</si>
  <si>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</si>
  <si>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</si>
  <si>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</si>
  <si>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</si>
  <si>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</si>
  <si>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</si>
  <si>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</si>
  <si>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</si>
  <si>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</si>
  <si>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</si>
  <si>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</si>
  <si>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</si>
  <si>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</si>
  <si>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</si>
  <si>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</si>
  <si>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</si>
  <si>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</si>
  <si>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</si>
  <si>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</si>
  <si>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</si>
  <si>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</si>
  <si>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</si>
  <si>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</si>
  <si>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</si>
  <si>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</si>
  <si>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</si>
  <si>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</si>
  <si>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</si>
  <si>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</si>
  <si>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</si>
  <si>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</si>
  <si>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</si>
  <si>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</si>
  <si>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</si>
  <si>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</si>
  <si>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</si>
  <si>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</si>
  <si>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</si>
  <si>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</si>
  <si>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</si>
  <si>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</si>
  <si>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</si>
  <si>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</si>
  <si>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</si>
  <si>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</si>
  <si>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</si>
  <si>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</si>
  <si>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</si>
  <si>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</si>
  <si>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</si>
  <si>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</si>
  <si>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</si>
  <si>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</si>
  <si>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</si>
  <si>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</si>
  <si>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</si>
  <si>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</si>
  <si>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</si>
  <si>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</si>
  <si>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</si>
  <si>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</si>
  <si>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</si>
  <si>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</si>
  <si>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</si>
  <si>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</si>
  <si>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</si>
  <si>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</si>
  <si>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</si>
  <si>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</si>
  <si>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</si>
  <si>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</si>
  <si>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</si>
  <si>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</si>
  <si>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</si>
  <si>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</si>
  <si>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</si>
  <si>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</si>
  <si>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</si>
  <si>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</si>
  <si>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</si>
  <si>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</si>
  <si>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</si>
  <si>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</si>
  <si>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</si>
  <si>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</si>
  <si>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</si>
  <si>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</si>
  <si>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</si>
  <si>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</si>
  <si>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</si>
  <si>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</si>
  <si>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</si>
  <si>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</si>
  <si>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</si>
  <si>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</si>
  <si>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</si>
  <si>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</si>
  <si>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</si>
  <si>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</si>
  <si>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</si>
  <si>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</si>
  <si>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</si>
  <si>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</si>
  <si>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</si>
  <si>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</si>
  <si>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</si>
  <si>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</si>
  <si>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</si>
  <si>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</si>
  <si>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</si>
  <si>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</si>
  <si>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</si>
  <si>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</si>
  <si>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</si>
  <si>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</si>
  <si>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</si>
  <si>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</si>
  <si>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</si>
  <si>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</si>
  <si>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</si>
  <si>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</si>
  <si>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</si>
  <si>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</si>
  <si>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</si>
  <si>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</si>
  <si>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</si>
  <si>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</si>
  <si>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</si>
  <si>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</si>
  <si>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</si>
  <si>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</si>
  <si>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</si>
  <si>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</si>
  <si>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</si>
  <si>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</si>
  <si>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</si>
  <si>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</si>
  <si>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</si>
  <si>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</si>
  <si>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</si>
  <si>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</si>
  <si>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</si>
  <si>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</si>
  <si>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</si>
  <si>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</si>
  <si>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</si>
  <si>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</si>
  <si>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</si>
  <si>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</si>
  <si>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</si>
  <si>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</si>
  <si>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</si>
  <si>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</si>
  <si>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</si>
  <si>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</si>
  <si>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</si>
  <si>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</si>
  <si>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</si>
  <si>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</si>
  <si>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</si>
  <si>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</si>
  <si>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</si>
  <si>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</si>
  <si>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</si>
  <si>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</si>
  <si>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</si>
  <si>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</si>
  <si>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</si>
  <si>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</si>
  <si>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</si>
  <si>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</si>
  <si>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</si>
  <si>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</si>
  <si>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</si>
  <si>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</si>
  <si>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</si>
  <si>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</si>
  <si>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</si>
  <si>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</si>
  <si>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</si>
  <si>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</si>
  <si>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</si>
  <si>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</si>
  <si>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</si>
  <si>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</si>
  <si>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</si>
  <si>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</si>
  <si>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</si>
  <si>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</si>
  <si>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</si>
  <si>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</si>
  <si>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</si>
  <si>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</si>
  <si>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</si>
  <si>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</si>
  <si>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</si>
  <si>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</si>
  <si>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</si>
  <si>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</si>
  <si>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</si>
  <si>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</si>
  <si>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</si>
  <si>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</si>
  <si>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</si>
  <si>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</si>
  <si>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</si>
  <si>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</si>
  <si>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</si>
  <si>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</si>
  <si>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</si>
  <si>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</si>
  <si>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</si>
  <si>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</si>
  <si>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</si>
  <si>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</si>
  <si>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</si>
  <si>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</si>
  <si>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</si>
  <si>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</si>
  <si>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</si>
  <si>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</si>
  <si>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</si>
  <si>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</si>
  <si>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</si>
  <si>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</si>
  <si>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</si>
  <si>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</si>
  <si>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</si>
  <si>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</si>
  <si>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</si>
  <si>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</si>
  <si>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</si>
  <si>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</si>
  <si>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</si>
  <si>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</si>
  <si>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</si>
  <si>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</si>
  <si>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</si>
  <si>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</si>
  <si>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</si>
  <si>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</si>
  <si>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</si>
  <si>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</si>
  <si>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</si>
  <si>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</si>
  <si>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</si>
  <si>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</si>
  <si>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</si>
  <si>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</si>
  <si>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</si>
  <si>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</si>
  <si>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</si>
  <si>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</si>
  <si>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</si>
  <si>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</si>
  <si>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</si>
  <si>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</si>
  <si>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</si>
  <si>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</si>
  <si>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</si>
  <si>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</si>
  <si>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</si>
  <si>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</si>
  <si>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</si>
  <si>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</si>
  <si>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</si>
  <si>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</si>
  <si>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</si>
  <si>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</si>
  <si>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</si>
  <si>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</si>
  <si>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</si>
  <si>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</si>
  <si>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</si>
  <si>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</si>
  <si>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</si>
  <si>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</si>
  <si>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</si>
  <si>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</si>
  <si>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</si>
  <si>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</si>
  <si>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</si>
  <si>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</si>
  <si>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</si>
  <si>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</si>
  <si>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</si>
  <si>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</si>
  <si>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</si>
  <si>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</si>
  <si>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</si>
  <si>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</si>
  <si>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</si>
  <si>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</si>
  <si>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</si>
  <si>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</si>
  <si>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</si>
  <si>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</si>
  <si>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</si>
  <si>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</si>
  <si>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</si>
  <si>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</si>
  <si>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</si>
  <si>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</si>
  <si>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</si>
  <si>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JSC "VTB Bank (Georgia)"</t>
  </si>
  <si>
    <t>OLEG SMIRNOV</t>
  </si>
  <si>
    <t>Archil Kontselidze</t>
  </si>
  <si>
    <t>www.vtb.ge</t>
  </si>
  <si>
    <t>ILNAR SHAIMARDANOV</t>
  </si>
  <si>
    <t>SERGEY STEPANOV</t>
  </si>
  <si>
    <t>MAXIM KONDRATENKO</t>
  </si>
  <si>
    <t>MERAB KAKULIA</t>
  </si>
  <si>
    <t>GOCHA MATSABERIDZE</t>
  </si>
  <si>
    <t>Mamuka Menteshashvili</t>
  </si>
  <si>
    <t>Niko Chkhetiani</t>
  </si>
  <si>
    <t xml:space="preserve">Valerian Gabunia </t>
  </si>
  <si>
    <t>Vladimer Robakidze</t>
  </si>
  <si>
    <t>Irakli Dolidze</t>
  </si>
  <si>
    <t>JSC VTB Bank</t>
  </si>
  <si>
    <t xml:space="preserve">LTD "Lakarpa Enterprises Limited"       </t>
  </si>
  <si>
    <t>Russian Federation</t>
  </si>
  <si>
    <t>Less: Investment Securities Loss Reserves</t>
  </si>
  <si>
    <t>5.2.1</t>
  </si>
  <si>
    <t>General reserves of Investment Securities</t>
  </si>
  <si>
    <t>Table  9 (Capital), C46</t>
  </si>
  <si>
    <t>Net Investment Securities</t>
  </si>
  <si>
    <t>6.2.1</t>
  </si>
  <si>
    <t>Table  9 (Capital), C15</t>
  </si>
  <si>
    <t>Deferred Tax liabilities relating  to temporary differences  from Intangible assets</t>
  </si>
  <si>
    <t>Including reserve amount of off-balance items (the portion that was included in regulatory capital within limits)</t>
  </si>
  <si>
    <t>Table  9 (Capital), C44</t>
  </si>
  <si>
    <t>Table  9 (Capital), C33</t>
  </si>
  <si>
    <t>Table  9 (Capital), C7</t>
  </si>
  <si>
    <t>Table  9 (Capital), C11</t>
  </si>
  <si>
    <t>Table  9 (Capital), C9</t>
  </si>
  <si>
    <t>Table  9 (Capital), C13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</si>
</sst>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0.0000%"/>
  </numFmts>
  <fonts count="1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Sylfaen"/>
      <family val="1"/>
    </font>
    <font>
      <sz val="10"/>
      <color rgb="FF333333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Sylfae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/>
      <right style="thin">
        <color theme="6" tint="-0.499984740745262"/>
      </right>
      <top/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9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4" fillId="65" borderId="43" applyNumberFormat="0" applyAlignment="0" applyProtection="0"/>
    <xf numFmtId="0" fontId="25" fillId="10" borderId="38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0" fontId="24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0" fontId="25" fillId="10" borderId="38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0" fontId="24" fillId="65" borderId="4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2" applyNumberFormat="0" applyAlignment="0" applyProtection="0">
      <alignment horizontal="left" vertical="center"/>
    </xf>
    <xf numFmtId="0" fontId="37" fillId="0" borderId="32" applyNumberFormat="0" applyAlignment="0" applyProtection="0">
      <alignment horizontal="left" vertical="center"/>
    </xf>
    <xf numFmtId="168" fontId="37" fillId="0" borderId="32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5" applyNumberFormat="0" applyFill="0" applyAlignment="0" applyProtection="0"/>
    <xf numFmtId="169" fontId="38" fillId="0" borderId="45" applyNumberFormat="0" applyFill="0" applyAlignment="0" applyProtection="0"/>
    <xf numFmtId="0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39" fillId="0" borderId="46" applyNumberFormat="0" applyFill="0" applyAlignment="0" applyProtection="0"/>
    <xf numFmtId="169" fontId="39" fillId="0" borderId="46" applyNumberFormat="0" applyFill="0" applyAlignment="0" applyProtection="0"/>
    <xf numFmtId="0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40" fillId="0" borderId="47" applyNumberFormat="0" applyFill="0" applyAlignment="0" applyProtection="0"/>
    <xf numFmtId="169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9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8" applyNumberFormat="0" applyFill="0" applyAlignment="0" applyProtection="0"/>
    <xf numFmtId="0" fontId="53" fillId="0" borderId="37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0" fontId="52" fillId="0" borderId="48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0" fontId="52" fillId="0" borderId="4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49"/>
    <xf numFmtId="169" fontId="9" fillId="0" borderId="49"/>
    <xf numFmtId="168" fontId="9" fillId="0" borderId="4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168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168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169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9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9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8" fillId="0" borderId="53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78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6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0" fontId="2" fillId="0" borderId="23" xfId="0" applyFont="1" applyFill="1" applyBorder="1" applyAlignment="1" applyProtection="1">
      <alignment horizontal="left" indent="1"/>
    </xf>
    <xf numFmtId="0" fontId="45" fillId="0" borderId="73" xfId="0" applyFont="1" applyFill="1" applyBorder="1" applyAlignment="1" applyProtection="1"/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indent="1"/>
    </xf>
    <xf numFmtId="0" fontId="45" fillId="0" borderId="24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3" xfId="0" applyFont="1" applyBorder="1" applyAlignment="1">
      <alignment horizontal="center" vertical="center" wrapText="1"/>
    </xf>
    <xf numFmtId="0" fontId="86" fillId="0" borderId="24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85" fillId="0" borderId="0" xfId="0" applyFont="1" applyAlignment="1">
      <alignment wrapText="1"/>
    </xf>
    <xf numFmtId="0" fontId="2" fillId="0" borderId="23" xfId="0" applyFont="1" applyBorder="1"/>
    <xf numFmtId="0" fontId="2" fillId="0" borderId="26" xfId="0" applyFont="1" applyBorder="1" applyAlignment="1">
      <alignment wrapText="1"/>
    </xf>
    <xf numFmtId="0" fontId="84" fillId="0" borderId="41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3" xfId="9" applyFont="1" applyFill="1" applyBorder="1" applyAlignment="1" applyProtection="1">
      <alignment horizontal="center" vertical="center" wrapText="1"/>
      <protection locked="0"/>
    </xf>
    <xf numFmtId="0" fontId="45" fillId="36" borderId="24" xfId="13" applyFont="1" applyFill="1" applyBorder="1" applyAlignment="1" applyProtection="1">
      <alignment vertical="center" wrapText="1"/>
      <protection locked="0"/>
    </xf>
    <xf numFmtId="193" fontId="2" fillId="36" borderId="25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5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4" xfId="0" applyFont="1" applyBorder="1" applyAlignment="1">
      <alignment wrapText="1"/>
    </xf>
    <xf numFmtId="193" fontId="84" fillId="0" borderId="33" xfId="0" applyNumberFormat="1" applyFont="1" applyBorder="1" applyAlignment="1">
      <alignment vertical="center"/>
    </xf>
    <xf numFmtId="167" fontId="84" fillId="0" borderId="66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4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0" fontId="87" fillId="0" borderId="11" xfId="0" applyFont="1" applyBorder="1" applyAlignment="1">
      <alignment horizontal="right" wrapText="1"/>
    </xf>
    <xf numFmtId="167" fontId="46" fillId="76" borderId="64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59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3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3" xfId="0" applyFont="1" applyBorder="1" applyAlignment="1">
      <alignment horizontal="center"/>
    </xf>
    <xf numFmtId="0" fontId="86" fillId="36" borderId="60" xfId="0" applyFont="1" applyFill="1" applyBorder="1" applyAlignment="1">
      <alignment wrapText="1"/>
    </xf>
    <xf numFmtId="193" fontId="86" fillId="36" borderId="61" xfId="0" applyNumberFormat="1" applyFont="1" applyFill="1" applyBorder="1" applyAlignment="1">
      <alignment vertical="center"/>
    </xf>
    <xf numFmtId="167" fontId="86" fillId="36" borderId="62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0" fontId="88" fillId="0" borderId="0" xfId="0" applyFont="1" applyAlignment="1"/>
    <xf numFmtId="0" fontId="2" fillId="3" borderId="23" xfId="9" applyFont="1" applyFill="1" applyBorder="1" applyAlignment="1" applyProtection="1">
      <alignment horizontal="left" vertical="center"/>
      <protection locked="0"/>
    </xf>
    <xf numFmtId="0" fontId="45" fillId="3" borderId="24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36" borderId="55" xfId="0" applyNumberFormat="1" applyFont="1" applyFill="1" applyBorder="1" applyAlignment="1"/>
    <xf numFmtId="0" fontId="45" fillId="3" borderId="25" xfId="16" applyFont="1" applyFill="1" applyBorder="1" applyAlignment="1" applyProtection="1">
      <protection locked="0"/>
    </xf>
    <xf numFmtId="193" fontId="84" fillId="36" borderId="23" xfId="0" applyNumberFormat="1" applyFont="1" applyFill="1" applyBorder="1"/>
    <xf numFmtId="193" fontId="84" fillId="36" borderId="25" xfId="0" applyNumberFormat="1" applyFont="1" applyFill="1" applyBorder="1"/>
    <xf numFmtId="193" fontId="84" fillId="36" borderId="56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8" xfId="0" applyFont="1" applyBorder="1" applyAlignment="1">
      <alignment wrapText="1"/>
    </xf>
    <xf numFmtId="0" fontId="84" fillId="0" borderId="23" xfId="0" applyFont="1" applyBorder="1"/>
    <xf numFmtId="0" fontId="86" fillId="0" borderId="24" xfId="0" applyFont="1" applyBorder="1"/>
    <xf numFmtId="193" fontId="45" fillId="36" borderId="24" xfId="16" applyNumberFormat="1" applyFont="1" applyFill="1" applyBorder="1" applyAlignment="1" applyProtection="1">
      <protection locked="0"/>
    </xf>
    <xf numFmtId="0" fontId="84" fillId="0" borderId="57" xfId="0" applyFont="1" applyBorder="1" applyAlignment="1">
      <alignment horizontal="center"/>
    </xf>
    <xf numFmtId="0" fontId="84" fillId="0" borderId="58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4" xfId="16" applyNumberFormat="1" applyFont="1" applyFill="1" applyBorder="1" applyAlignment="1" applyProtection="1">
      <protection locked="0"/>
    </xf>
    <xf numFmtId="193" fontId="45" fillId="36" borderId="24" xfId="1" applyNumberFormat="1" applyFont="1" applyFill="1" applyBorder="1" applyAlignment="1" applyProtection="1">
      <protection locked="0"/>
    </xf>
    <xf numFmtId="193" fontId="2" fillId="3" borderId="24" xfId="5" applyNumberFormat="1" applyFont="1" applyFill="1" applyBorder="1" applyProtection="1">
      <protection locked="0"/>
    </xf>
    <xf numFmtId="164" fontId="45" fillId="36" borderId="25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3" xfId="0" applyFont="1" applyFill="1" applyBorder="1" applyAlignment="1">
      <alignment horizontal="center" vertical="center"/>
    </xf>
    <xf numFmtId="0" fontId="45" fillId="0" borderId="27" xfId="0" applyNumberFormat="1" applyFont="1" applyFill="1" applyBorder="1" applyAlignment="1">
      <alignment vertical="center" wrapText="1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4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4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5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7" xfId="0" applyFont="1" applyBorder="1"/>
    <xf numFmtId="0" fontId="3" fillId="0" borderId="58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8" xfId="0" applyFont="1" applyBorder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36" borderId="24" xfId="0" applyNumberFormat="1" applyFont="1" applyFill="1" applyBorder="1"/>
    <xf numFmtId="9" fontId="3" fillId="36" borderId="25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36" borderId="24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4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4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2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4" xfId="0" applyFont="1" applyFill="1" applyBorder="1" applyAlignment="1">
      <alignment horizontal="left"/>
    </xf>
    <xf numFmtId="0" fontId="99" fillId="3" borderId="85" xfId="0" applyFont="1" applyFill="1" applyBorder="1" applyAlignment="1">
      <alignment horizontal="left"/>
    </xf>
    <xf numFmtId="0" fontId="4" fillId="3" borderId="88" xfId="0" applyFont="1" applyFill="1" applyBorder="1" applyAlignment="1">
      <alignment vertical="center"/>
    </xf>
    <xf numFmtId="0" fontId="3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vertical="center"/>
    </xf>
    <xf numFmtId="0" fontId="4" fillId="0" borderId="8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8" xfId="20" applyBorder="1"/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vertical="center"/>
    </xf>
    <xf numFmtId="169" fontId="9" fillId="37" borderId="26" xfId="20" applyBorder="1"/>
    <xf numFmtId="169" fontId="9" fillId="37" borderId="94" xfId="20" applyBorder="1"/>
    <xf numFmtId="169" fontId="9" fillId="37" borderId="27" xfId="20" applyBorder="1"/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vertical="center"/>
    </xf>
    <xf numFmtId="169" fontId="9" fillId="37" borderId="32" xfId="20" applyBorder="1"/>
    <xf numFmtId="0" fontId="4" fillId="0" borderId="0" xfId="0" applyFont="1" applyFill="1" applyAlignment="1">
      <alignment horizontal="center"/>
    </xf>
    <xf numFmtId="0" fontId="86" fillId="0" borderId="86" xfId="0" applyFont="1" applyFill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6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0" fontId="84" fillId="0" borderId="86" xfId="0" applyFont="1" applyFill="1" applyBorder="1" applyAlignment="1">
      <alignment horizontal="left" indent="1"/>
    </xf>
    <xf numFmtId="0" fontId="87" fillId="0" borderId="86" xfId="0" applyFont="1" applyFill="1" applyBorder="1" applyAlignment="1">
      <alignment horizontal="left" indent="1"/>
    </xf>
    <xf numFmtId="193" fontId="86" fillId="36" borderId="25" xfId="0" applyNumberFormat="1" applyFont="1" applyFill="1" applyBorder="1" applyAlignment="1">
      <alignment horizontal="center" vertical="center"/>
    </xf>
    <xf numFmtId="169" fontId="9" fillId="37" borderId="100" xfId="20" applyBorder="1"/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3" xfId="5" applyNumberFormat="1" applyFont="1" applyFill="1" applyBorder="1" applyAlignment="1" applyProtection="1">
      <alignment horizontal="left" vertical="center"/>
      <protection locked="0"/>
    </xf>
    <xf numFmtId="0" fontId="102" fillId="0" borderId="24" xfId="9" applyFont="1" applyFill="1" applyBorder="1" applyAlignment="1" applyProtection="1">
      <alignment horizontal="left" vertical="center" wrapText="1"/>
      <protection locked="0"/>
    </xf>
    <xf numFmtId="0" fontId="84" fillId="0" borderId="86" xfId="0" applyFont="1" applyBorder="1" applyAlignment="1">
      <alignment vertical="center" wrapText="1"/>
    </xf>
    <xf numFmtId="14" fontId="2" fillId="3" borderId="86" xfId="8" quotePrefix="1" applyNumberFormat="1" applyFont="1" applyFill="1" applyBorder="1" applyAlignment="1" applyProtection="1">
      <alignment horizontal="left"/>
      <protection locked="0"/>
    </xf>
    <xf numFmtId="3" fontId="104" fillId="36" borderId="86" xfId="0" applyNumberFormat="1" applyFont="1" applyFill="1" applyBorder="1" applyAlignment="1">
      <alignment vertical="center" wrapText="1"/>
    </xf>
    <xf numFmtId="3" fontId="104" fillId="36" borderId="87" xfId="0" applyNumberFormat="1" applyFont="1" applyFill="1" applyBorder="1" applyAlignment="1">
      <alignment vertical="center" wrapText="1"/>
    </xf>
    <xf numFmtId="3" fontId="104" fillId="0" borderId="87" xfId="0" applyNumberFormat="1" applyFont="1" applyBorder="1" applyAlignment="1">
      <alignment vertical="center" wrapText="1"/>
    </xf>
    <xf numFmtId="3" fontId="104" fillId="36" borderId="24" xfId="0" applyNumberFormat="1" applyFont="1" applyFill="1" applyBorder="1" applyAlignment="1">
      <alignment vertical="center" wrapText="1"/>
    </xf>
    <xf numFmtId="3" fontId="104" fillId="36" borderId="25" xfId="0" applyNumberFormat="1" applyFont="1" applyFill="1" applyBorder="1" applyAlignment="1">
      <alignment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6" fillId="0" borderId="86" xfId="17" applyFill="1" applyBorder="1" applyAlignment="1" applyProtection="1"/>
    <xf numFmtId="49" fontId="84" fillId="0" borderId="86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3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4" xfId="20964" applyFont="1" applyFill="1" applyBorder="1" applyAlignment="1">
      <alignment vertical="center"/>
    </xf>
    <xf numFmtId="0" fontId="45" fillId="77" borderId="105" xfId="20964" applyFont="1" applyFill="1" applyBorder="1" applyAlignment="1">
      <alignment vertical="center"/>
    </xf>
    <xf numFmtId="0" fontId="45" fillId="77" borderId="102" xfId="20964" applyFont="1" applyFill="1" applyBorder="1" applyAlignment="1">
      <alignment vertical="center"/>
    </xf>
    <xf numFmtId="0" fontId="106" fillId="70" borderId="101" xfId="20964" applyFont="1" applyFill="1" applyBorder="1" applyAlignment="1">
      <alignment horizontal="center" vertical="center"/>
    </xf>
    <xf numFmtId="0" fontId="106" fillId="70" borderId="102" xfId="20964" applyFont="1" applyFill="1" applyBorder="1" applyAlignment="1">
      <alignment horizontal="left" vertical="center" wrapText="1"/>
    </xf>
    <xf numFmtId="164" fontId="106" fillId="0" borderId="103" xfId="7" applyNumberFormat="1" applyFont="1" applyFill="1" applyBorder="1" applyAlignment="1" applyProtection="1">
      <alignment horizontal="right" vertical="center"/>
      <protection locked="0"/>
    </xf>
    <xf numFmtId="0" fontId="105" fillId="78" borderId="103" xfId="20964" applyFont="1" applyFill="1" applyBorder="1" applyAlignment="1">
      <alignment horizontal="center" vertical="center"/>
    </xf>
    <xf numFmtId="0" fontId="105" fillId="78" borderId="105" xfId="20964" applyFont="1" applyFill="1" applyBorder="1" applyAlignment="1">
      <alignment vertical="top" wrapText="1"/>
    </xf>
    <xf numFmtId="164" fontId="45" fillId="77" borderId="102" xfId="7" applyNumberFormat="1" applyFont="1" applyFill="1" applyBorder="1" applyAlignment="1">
      <alignment horizontal="right" vertical="center"/>
    </xf>
    <xf numFmtId="0" fontId="107" fillId="70" borderId="101" xfId="20964" applyFont="1" applyFill="1" applyBorder="1" applyAlignment="1">
      <alignment horizontal="center" vertical="center"/>
    </xf>
    <xf numFmtId="0" fontId="106" fillId="70" borderId="105" xfId="20964" applyFont="1" applyFill="1" applyBorder="1" applyAlignment="1">
      <alignment vertical="center" wrapText="1"/>
    </xf>
    <xf numFmtId="0" fontId="106" fillId="70" borderId="102" xfId="20964" applyFont="1" applyFill="1" applyBorder="1" applyAlignment="1">
      <alignment horizontal="left" vertical="center"/>
    </xf>
    <xf numFmtId="0" fontId="107" fillId="3" borderId="101" xfId="20964" applyFont="1" applyFill="1" applyBorder="1" applyAlignment="1">
      <alignment horizontal="center" vertical="center"/>
    </xf>
    <xf numFmtId="0" fontId="106" fillId="3" borderId="102" xfId="20964" applyFont="1" applyFill="1" applyBorder="1" applyAlignment="1">
      <alignment horizontal="left" vertical="center"/>
    </xf>
    <xf numFmtId="0" fontId="107" fillId="0" borderId="101" xfId="20964" applyFont="1" applyFill="1" applyBorder="1" applyAlignment="1">
      <alignment horizontal="center" vertical="center"/>
    </xf>
    <xf numFmtId="0" fontId="106" fillId="0" borderId="102" xfId="20964" applyFont="1" applyFill="1" applyBorder="1" applyAlignment="1">
      <alignment horizontal="left" vertical="center"/>
    </xf>
    <xf numFmtId="0" fontId="108" fillId="78" borderId="103" xfId="20964" applyFont="1" applyFill="1" applyBorder="1" applyAlignment="1">
      <alignment horizontal="center" vertical="center"/>
    </xf>
    <xf numFmtId="0" fontId="105" fillId="78" borderId="105" xfId="20964" applyFont="1" applyFill="1" applyBorder="1" applyAlignment="1">
      <alignment vertical="center"/>
    </xf>
    <xf numFmtId="164" fontId="106" fillId="78" borderId="103" xfId="7" applyNumberFormat="1" applyFont="1" applyFill="1" applyBorder="1" applyAlignment="1" applyProtection="1">
      <alignment horizontal="right" vertical="center"/>
      <protection locked="0"/>
    </xf>
    <xf numFmtId="0" fontId="105" fillId="77" borderId="104" xfId="20964" applyFont="1" applyFill="1" applyBorder="1" applyAlignment="1">
      <alignment vertical="center"/>
    </xf>
    <xf numFmtId="0" fontId="105" fillId="77" borderId="105" xfId="20964" applyFont="1" applyFill="1" applyBorder="1" applyAlignment="1">
      <alignment vertical="center"/>
    </xf>
    <xf numFmtId="164" fontId="105" fillId="77" borderId="102" xfId="7" applyNumberFormat="1" applyFont="1" applyFill="1" applyBorder="1" applyAlignment="1">
      <alignment horizontal="right" vertical="center"/>
    </xf>
    <xf numFmtId="0" fontId="110" fillId="3" borderId="101" xfId="20964" applyFont="1" applyFill="1" applyBorder="1" applyAlignment="1">
      <alignment horizontal="center" vertical="center"/>
    </xf>
    <xf numFmtId="0" fontId="111" fillId="78" borderId="103" xfId="20964" applyFont="1" applyFill="1" applyBorder="1" applyAlignment="1">
      <alignment horizontal="center" vertical="center"/>
    </xf>
    <xf numFmtId="0" fontId="45" fillId="78" borderId="105" xfId="20964" applyFont="1" applyFill="1" applyBorder="1" applyAlignment="1">
      <alignment vertical="center"/>
    </xf>
    <xf numFmtId="0" fontId="110" fillId="70" borderId="101" xfId="20964" applyFont="1" applyFill="1" applyBorder="1" applyAlignment="1">
      <alignment horizontal="center" vertical="center"/>
    </xf>
    <xf numFmtId="164" fontId="106" fillId="3" borderId="103" xfId="7" applyNumberFormat="1" applyFont="1" applyFill="1" applyBorder="1" applyAlignment="1" applyProtection="1">
      <alignment horizontal="right" vertical="center"/>
      <protection locked="0"/>
    </xf>
    <xf numFmtId="0" fontId="111" fillId="3" borderId="103" xfId="20964" applyFont="1" applyFill="1" applyBorder="1" applyAlignment="1">
      <alignment horizontal="center" vertical="center"/>
    </xf>
    <xf numFmtId="0" fontId="45" fillId="3" borderId="105" xfId="20964" applyFont="1" applyFill="1" applyBorder="1" applyAlignment="1">
      <alignment vertical="center"/>
    </xf>
    <xf numFmtId="0" fontId="107" fillId="70" borderId="103" xfId="20964" applyFont="1" applyFill="1" applyBorder="1" applyAlignment="1">
      <alignment horizontal="center" vertical="center"/>
    </xf>
    <xf numFmtId="0" fontId="19" fillId="70" borderId="103" xfId="20964" applyFont="1" applyFill="1" applyBorder="1" applyAlignment="1">
      <alignment horizontal="center" vertical="center"/>
    </xf>
    <xf numFmtId="0" fontId="100" fillId="0" borderId="103" xfId="0" applyFont="1" applyFill="1" applyBorder="1" applyAlignment="1">
      <alignment horizontal="left" vertical="center" wrapText="1"/>
    </xf>
    <xf numFmtId="10" fontId="96" fillId="0" borderId="103" xfId="20962" applyNumberFormat="1" applyFont="1" applyFill="1" applyBorder="1" applyAlignment="1">
      <alignment horizontal="left" vertical="center" wrapText="1"/>
    </xf>
    <xf numFmtId="10" fontId="3" fillId="0" borderId="103" xfId="20962" applyNumberFormat="1" applyFont="1" applyFill="1" applyBorder="1" applyAlignment="1">
      <alignment horizontal="left" vertical="center" wrapText="1"/>
    </xf>
    <xf numFmtId="10" fontId="4" fillId="36" borderId="103" xfId="0" applyNumberFormat="1" applyFont="1" applyFill="1" applyBorder="1" applyAlignment="1">
      <alignment horizontal="left" vertical="center" wrapText="1"/>
    </xf>
    <xf numFmtId="10" fontId="100" fillId="0" borderId="103" xfId="20962" applyNumberFormat="1" applyFont="1" applyFill="1" applyBorder="1" applyAlignment="1">
      <alignment horizontal="left" vertical="center" wrapText="1"/>
    </xf>
    <xf numFmtId="10" fontId="4" fillId="36" borderId="103" xfId="20962" applyNumberFormat="1" applyFont="1" applyFill="1" applyBorder="1" applyAlignment="1">
      <alignment horizontal="left" vertical="center" wrapText="1"/>
    </xf>
    <xf numFmtId="10" fontId="4" fillId="36" borderId="103" xfId="0" applyNumberFormat="1" applyFont="1" applyFill="1" applyBorder="1" applyAlignment="1">
      <alignment horizontal="center" vertical="center" wrapText="1"/>
    </xf>
    <xf numFmtId="10" fontId="102" fillId="0" borderId="24" xfId="20962" applyNumberFormat="1" applyFont="1" applyFill="1" applyBorder="1" applyAlignment="1" applyProtection="1">
      <alignment horizontal="left" vertical="center"/>
    </xf>
    <xf numFmtId="0" fontId="4" fillId="36" borderId="103" xfId="0" applyFont="1" applyFill="1" applyBorder="1" applyAlignment="1">
      <alignment horizontal="left" vertical="center" wrapText="1"/>
    </xf>
    <xf numFmtId="0" fontId="3" fillId="0" borderId="103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vertical="center" wrapText="1"/>
    </xf>
    <xf numFmtId="0" fontId="4" fillId="36" borderId="102" xfId="0" applyFont="1" applyFill="1" applyBorder="1" applyAlignment="1">
      <alignment vertical="center" wrapText="1"/>
    </xf>
    <xf numFmtId="0" fontId="4" fillId="36" borderId="75" xfId="0" applyFont="1" applyFill="1" applyBorder="1" applyAlignment="1">
      <alignment vertical="center" wrapText="1"/>
    </xf>
    <xf numFmtId="0" fontId="4" fillId="36" borderId="31" xfId="0" applyFont="1" applyFill="1" applyBorder="1" applyAlignment="1">
      <alignment vertical="center" wrapText="1"/>
    </xf>
    <xf numFmtId="0" fontId="84" fillId="0" borderId="103" xfId="0" applyFont="1" applyBorder="1"/>
    <xf numFmtId="0" fontId="6" fillId="0" borderId="103" xfId="17" applyFill="1" applyBorder="1" applyAlignment="1" applyProtection="1">
      <alignment horizontal="left" vertical="center"/>
    </xf>
    <xf numFmtId="0" fontId="6" fillId="0" borderId="103" xfId="17" applyBorder="1" applyAlignment="1" applyProtection="1"/>
    <xf numFmtId="0" fontId="84" fillId="0" borderId="103" xfId="0" applyFont="1" applyFill="1" applyBorder="1"/>
    <xf numFmtId="0" fontId="6" fillId="0" borderId="103" xfId="17" applyFill="1" applyBorder="1" applyAlignment="1" applyProtection="1">
      <alignment horizontal="left" vertical="center" wrapText="1"/>
    </xf>
    <xf numFmtId="0" fontId="6" fillId="0" borderId="103" xfId="17" applyFill="1" applyBorder="1" applyAlignment="1" applyProtection="1"/>
    <xf numFmtId="0" fontId="112" fillId="0" borderId="103" xfId="0" applyFont="1" applyBorder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/>
    <xf numFmtId="193" fontId="96" fillId="0" borderId="103" xfId="0" applyNumberFormat="1" applyFont="1" applyFill="1" applyBorder="1" applyAlignment="1" applyProtection="1">
      <alignment vertical="center" wrapText="1"/>
      <protection locked="0"/>
    </xf>
    <xf numFmtId="193" fontId="3" fillId="0" borderId="103" xfId="0" applyNumberFormat="1" applyFont="1" applyFill="1" applyBorder="1" applyAlignment="1" applyProtection="1">
      <alignment vertical="center" wrapText="1"/>
      <protection locked="0"/>
    </xf>
    <xf numFmtId="193" fontId="3" fillId="0" borderId="87" xfId="0" applyNumberFormat="1" applyFont="1" applyFill="1" applyBorder="1" applyAlignment="1" applyProtection="1">
      <alignment vertical="center" wrapText="1"/>
      <protection locked="0"/>
    </xf>
    <xf numFmtId="193" fontId="96" fillId="0" borderId="103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03" xfId="20962" applyNumberFormat="1" applyFont="1" applyFill="1" applyBorder="1" applyAlignment="1" applyProtection="1">
      <alignment horizontal="right" vertical="center" wrapText="1"/>
      <protection locked="0"/>
    </xf>
    <xf numFmtId="10" fontId="3" fillId="0" borderId="103" xfId="20962" applyNumberFormat="1" applyFont="1" applyBorder="1" applyAlignment="1" applyProtection="1">
      <alignment vertical="center" wrapText="1"/>
      <protection locked="0"/>
    </xf>
    <xf numFmtId="10" fontId="3" fillId="0" borderId="87" xfId="20962" applyNumberFormat="1" applyFont="1" applyBorder="1" applyAlignment="1" applyProtection="1">
      <alignment vertical="center" wrapText="1"/>
      <protection locked="0"/>
    </xf>
    <xf numFmtId="193" fontId="94" fillId="2" borderId="103" xfId="0" applyNumberFormat="1" applyFont="1" applyFill="1" applyBorder="1" applyAlignment="1" applyProtection="1">
      <alignment vertical="center"/>
      <protection locked="0"/>
    </xf>
    <xf numFmtId="193" fontId="94" fillId="2" borderId="87" xfId="0" applyNumberFormat="1" applyFont="1" applyFill="1" applyBorder="1" applyAlignment="1" applyProtection="1">
      <alignment vertical="center"/>
      <protection locked="0"/>
    </xf>
    <xf numFmtId="193" fontId="113" fillId="2" borderId="103" xfId="0" applyNumberFormat="1" applyFont="1" applyFill="1" applyBorder="1" applyAlignment="1" applyProtection="1">
      <alignment vertical="center"/>
      <protection locked="0"/>
    </xf>
    <xf numFmtId="193" fontId="113" fillId="2" borderId="87" xfId="0" applyNumberFormat="1" applyFont="1" applyFill="1" applyBorder="1" applyAlignment="1" applyProtection="1">
      <alignment vertical="center"/>
      <protection locked="0"/>
    </xf>
    <xf numFmtId="10" fontId="113" fillId="2" borderId="24" xfId="20962" applyNumberFormat="1" applyFont="1" applyFill="1" applyBorder="1" applyAlignment="1" applyProtection="1">
      <alignment vertical="center"/>
      <protection locked="0"/>
    </xf>
    <xf numFmtId="10" fontId="113" fillId="2" borderId="25" xfId="20962" applyNumberFormat="1" applyFont="1" applyFill="1" applyBorder="1" applyAlignment="1" applyProtection="1">
      <alignment vertical="center"/>
      <protection locked="0"/>
    </xf>
    <xf numFmtId="193" fontId="94" fillId="0" borderId="103" xfId="7" applyNumberFormat="1" applyFont="1" applyFill="1" applyBorder="1" applyAlignment="1" applyProtection="1">
      <alignment horizontal="right"/>
    </xf>
    <xf numFmtId="193" fontId="94" fillId="36" borderId="103" xfId="7" applyNumberFormat="1" applyFont="1" applyFill="1" applyBorder="1" applyAlignment="1" applyProtection="1">
      <alignment horizontal="right"/>
    </xf>
    <xf numFmtId="193" fontId="94" fillId="0" borderId="102" xfId="0" applyNumberFormat="1" applyFont="1" applyFill="1" applyBorder="1" applyAlignment="1" applyProtection="1">
      <alignment horizontal="right"/>
    </xf>
    <xf numFmtId="193" fontId="94" fillId="0" borderId="103" xfId="0" applyNumberFormat="1" applyFont="1" applyFill="1" applyBorder="1" applyAlignment="1" applyProtection="1">
      <alignment horizontal="right"/>
    </xf>
    <xf numFmtId="193" fontId="94" fillId="36" borderId="87" xfId="0" applyNumberFormat="1" applyFont="1" applyFill="1" applyBorder="1" applyAlignment="1" applyProtection="1">
      <alignment horizontal="right"/>
    </xf>
    <xf numFmtId="193" fontId="94" fillId="0" borderId="103" xfId="7" applyNumberFormat="1" applyFont="1" applyFill="1" applyBorder="1" applyAlignment="1" applyProtection="1">
      <alignment horizontal="right"/>
      <protection locked="0"/>
    </xf>
    <xf numFmtId="193" fontId="94" fillId="0" borderId="102" xfId="0" applyNumberFormat="1" applyFont="1" applyFill="1" applyBorder="1" applyAlignment="1" applyProtection="1">
      <alignment horizontal="right"/>
      <protection locked="0"/>
    </xf>
    <xf numFmtId="193" fontId="94" fillId="0" borderId="103" xfId="0" applyNumberFormat="1" applyFont="1" applyFill="1" applyBorder="1" applyAlignment="1" applyProtection="1">
      <alignment horizontal="right"/>
      <protection locked="0"/>
    </xf>
    <xf numFmtId="193" fontId="94" fillId="0" borderId="87" xfId="0" applyNumberFormat="1" applyFont="1" applyFill="1" applyBorder="1" applyAlignment="1" applyProtection="1">
      <alignment horizontal="right"/>
    </xf>
    <xf numFmtId="193" fontId="94" fillId="36" borderId="24" xfId="7" applyNumberFormat="1" applyFont="1" applyFill="1" applyBorder="1" applyAlignment="1" applyProtection="1">
      <alignment horizontal="right"/>
    </xf>
    <xf numFmtId="193" fontId="94" fillId="36" borderId="25" xfId="0" applyNumberFormat="1" applyFont="1" applyFill="1" applyBorder="1" applyAlignment="1" applyProtection="1">
      <alignment horizontal="right"/>
    </xf>
    <xf numFmtId="193" fontId="114" fillId="0" borderId="103" xfId="0" applyNumberFormat="1" applyFont="1" applyFill="1" applyBorder="1" applyAlignment="1" applyProtection="1">
      <alignment horizontal="right"/>
      <protection locked="0"/>
    </xf>
    <xf numFmtId="193" fontId="94" fillId="36" borderId="87" xfId="7" applyNumberFormat="1" applyFont="1" applyFill="1" applyBorder="1" applyAlignment="1" applyProtection="1">
      <alignment horizontal="right"/>
    </xf>
    <xf numFmtId="193" fontId="114" fillId="36" borderId="103" xfId="0" applyNumberFormat="1" applyFont="1" applyFill="1" applyBorder="1" applyAlignment="1">
      <alignment horizontal="right"/>
    </xf>
    <xf numFmtId="193" fontId="94" fillId="0" borderId="87" xfId="7" applyNumberFormat="1" applyFont="1" applyFill="1" applyBorder="1" applyAlignment="1" applyProtection="1">
      <alignment horizontal="right"/>
    </xf>
    <xf numFmtId="193" fontId="115" fillId="0" borderId="103" xfId="0" applyNumberFormat="1" applyFont="1" applyFill="1" applyBorder="1" applyAlignment="1">
      <alignment horizontal="center"/>
    </xf>
    <xf numFmtId="193" fontId="115" fillId="0" borderId="87" xfId="0" applyNumberFormat="1" applyFont="1" applyFill="1" applyBorder="1" applyAlignment="1">
      <alignment horizontal="center"/>
    </xf>
    <xf numFmtId="193" fontId="114" fillId="36" borderId="103" xfId="0" applyNumberFormat="1" applyFont="1" applyFill="1" applyBorder="1" applyAlignment="1" applyProtection="1">
      <alignment horizontal="right"/>
    </xf>
    <xf numFmtId="193" fontId="114" fillId="0" borderId="87" xfId="0" applyNumberFormat="1" applyFont="1" applyFill="1" applyBorder="1" applyAlignment="1" applyProtection="1">
      <alignment horizontal="right"/>
      <protection locked="0"/>
    </xf>
    <xf numFmtId="193" fontId="114" fillId="0" borderId="103" xfId="0" applyNumberFormat="1" applyFont="1" applyFill="1" applyBorder="1" applyAlignment="1" applyProtection="1">
      <alignment horizontal="right" indent="1"/>
      <protection locked="0"/>
    </xf>
    <xf numFmtId="193" fontId="94" fillId="36" borderId="103" xfId="7" applyNumberFormat="1" applyFont="1" applyFill="1" applyBorder="1" applyAlignment="1" applyProtection="1"/>
    <xf numFmtId="193" fontId="114" fillId="0" borderId="103" xfId="0" applyNumberFormat="1" applyFont="1" applyFill="1" applyBorder="1" applyAlignment="1" applyProtection="1">
      <protection locked="0"/>
    </xf>
    <xf numFmtId="193" fontId="94" fillId="36" borderId="87" xfId="7" applyNumberFormat="1" applyFont="1" applyFill="1" applyBorder="1" applyAlignment="1" applyProtection="1"/>
    <xf numFmtId="193" fontId="114" fillId="0" borderId="103" xfId="0" applyNumberFormat="1" applyFont="1" applyFill="1" applyBorder="1" applyAlignment="1" applyProtection="1">
      <alignment horizontal="right" vertical="center"/>
      <protection locked="0"/>
    </xf>
    <xf numFmtId="193" fontId="114" fillId="36" borderId="24" xfId="0" applyNumberFormat="1" applyFont="1" applyFill="1" applyBorder="1" applyAlignment="1">
      <alignment horizontal="right"/>
    </xf>
    <xf numFmtId="193" fontId="94" fillId="36" borderId="25" xfId="7" applyNumberFormat="1" applyFont="1" applyFill="1" applyBorder="1" applyAlignment="1" applyProtection="1">
      <alignment horizontal="right"/>
    </xf>
    <xf numFmtId="193" fontId="94" fillId="36" borderId="103" xfId="0" applyNumberFormat="1" applyFont="1" applyFill="1" applyBorder="1" applyAlignment="1" applyProtection="1">
      <alignment horizontal="right"/>
    </xf>
    <xf numFmtId="193" fontId="94" fillId="0" borderId="24" xfId="0" applyNumberFormat="1" applyFont="1" applyFill="1" applyBorder="1" applyAlignment="1" applyProtection="1">
      <alignment horizontal="right"/>
    </xf>
    <xf numFmtId="193" fontId="94" fillId="36" borderId="24" xfId="0" applyNumberFormat="1" applyFont="1" applyFill="1" applyBorder="1" applyAlignment="1" applyProtection="1">
      <alignment horizontal="right"/>
    </xf>
    <xf numFmtId="3" fontId="104" fillId="0" borderId="103" xfId="0" applyNumberFormat="1" applyFont="1" applyBorder="1" applyAlignment="1">
      <alignment vertical="center" wrapText="1"/>
    </xf>
    <xf numFmtId="3" fontId="104" fillId="0" borderId="103" xfId="0" applyNumberFormat="1" applyFont="1" applyFill="1" applyBorder="1" applyAlignment="1">
      <alignment vertical="center" wrapText="1"/>
    </xf>
    <xf numFmtId="3" fontId="104" fillId="0" borderId="87" xfId="0" applyNumberFormat="1" applyFont="1" applyFill="1" applyBorder="1" applyAlignment="1">
      <alignment vertical="center" wrapText="1"/>
    </xf>
    <xf numFmtId="0" fontId="2" fillId="0" borderId="104" xfId="0" applyFont="1" applyBorder="1" applyAlignment="1">
      <alignment wrapText="1"/>
    </xf>
    <xf numFmtId="0" fontId="84" fillId="0" borderId="90" xfId="0" applyFont="1" applyBorder="1" applyAlignment="1"/>
    <xf numFmtId="0" fontId="2" fillId="0" borderId="90" xfId="0" applyFont="1" applyBorder="1" applyAlignment="1"/>
    <xf numFmtId="0" fontId="2" fillId="0" borderId="90" xfId="0" applyFont="1" applyBorder="1" applyAlignment="1">
      <alignment wrapText="1"/>
    </xf>
    <xf numFmtId="10" fontId="84" fillId="0" borderId="90" xfId="20962" applyNumberFormat="1" applyFont="1" applyBorder="1" applyAlignment="1"/>
    <xf numFmtId="193" fontId="84" fillId="0" borderId="103" xfId="0" applyNumberFormat="1" applyFont="1" applyFill="1" applyBorder="1" applyAlignment="1">
      <alignment horizontal="center" vertical="center"/>
    </xf>
    <xf numFmtId="193" fontId="87" fillId="0" borderId="103" xfId="0" applyNumberFormat="1" applyFont="1" applyFill="1" applyBorder="1" applyAlignment="1">
      <alignment horizontal="center" vertical="center"/>
    </xf>
    <xf numFmtId="193" fontId="84" fillId="0" borderId="87" xfId="0" applyNumberFormat="1" applyFont="1" applyBorder="1" applyAlignment="1"/>
    <xf numFmtId="193" fontId="84" fillId="0" borderId="87" xfId="0" applyNumberFormat="1" applyFont="1" applyBorder="1" applyAlignment="1">
      <alignment wrapText="1"/>
    </xf>
    <xf numFmtId="193" fontId="2" fillId="36" borderId="87" xfId="2" applyNumberFormat="1" applyFont="1" applyFill="1" applyBorder="1" applyAlignment="1" applyProtection="1">
      <alignment vertical="top"/>
    </xf>
    <xf numFmtId="193" fontId="2" fillId="3" borderId="87" xfId="2" applyNumberFormat="1" applyFont="1" applyFill="1" applyBorder="1" applyAlignment="1" applyProtection="1">
      <alignment vertical="top"/>
      <protection locked="0"/>
    </xf>
    <xf numFmtId="193" fontId="2" fillId="36" borderId="87" xfId="2" applyNumberFormat="1" applyFont="1" applyFill="1" applyBorder="1" applyAlignment="1" applyProtection="1">
      <alignment vertical="top" wrapText="1"/>
    </xf>
    <xf numFmtId="193" fontId="2" fillId="3" borderId="87" xfId="2" applyNumberFormat="1" applyFont="1" applyFill="1" applyBorder="1" applyAlignment="1" applyProtection="1">
      <alignment vertical="top" wrapText="1"/>
      <protection locked="0"/>
    </xf>
    <xf numFmtId="193" fontId="2" fillId="36" borderId="87" xfId="2" applyNumberFormat="1" applyFont="1" applyFill="1" applyBorder="1" applyAlignment="1" applyProtection="1">
      <alignment vertical="top" wrapText="1"/>
      <protection locked="0"/>
    </xf>
    <xf numFmtId="164" fontId="3" fillId="0" borderId="87" xfId="7" applyNumberFormat="1" applyFont="1" applyFill="1" applyBorder="1" applyAlignment="1">
      <alignment horizontal="right" vertical="center" wrapText="1"/>
    </xf>
    <xf numFmtId="164" fontId="4" fillId="36" borderId="87" xfId="7" applyNumberFormat="1" applyFont="1" applyFill="1" applyBorder="1" applyAlignment="1">
      <alignment horizontal="left" vertical="center" wrapText="1"/>
    </xf>
    <xf numFmtId="164" fontId="4" fillId="36" borderId="87" xfId="7" applyNumberFormat="1" applyFont="1" applyFill="1" applyBorder="1" applyAlignment="1">
      <alignment horizontal="center" vertical="center" wrapText="1"/>
    </xf>
    <xf numFmtId="164" fontId="3" fillId="0" borderId="25" xfId="7" applyNumberFormat="1" applyFont="1" applyFill="1" applyBorder="1" applyAlignment="1">
      <alignment horizontal="right" vertical="center" wrapText="1"/>
    </xf>
    <xf numFmtId="193" fontId="86" fillId="36" borderId="13" xfId="0" applyNumberFormat="1" applyFont="1" applyFill="1" applyBorder="1" applyAlignment="1">
      <alignment vertical="center"/>
    </xf>
    <xf numFmtId="193" fontId="84" fillId="0" borderId="106" xfId="0" applyNumberFormat="1" applyFont="1" applyBorder="1" applyAlignment="1">
      <alignment vertical="center"/>
    </xf>
    <xf numFmtId="193" fontId="87" fillId="0" borderId="106" xfId="0" applyNumberFormat="1" applyFont="1" applyBorder="1" applyAlignment="1">
      <alignment vertical="center"/>
    </xf>
    <xf numFmtId="0" fontId="84" fillId="0" borderId="107" xfId="0" applyFont="1" applyBorder="1" applyAlignment="1">
      <alignment wrapText="1"/>
    </xf>
    <xf numFmtId="193" fontId="116" fillId="0" borderId="13" xfId="0" applyNumberFormat="1" applyFont="1" applyBorder="1" applyAlignment="1">
      <alignment horizontal="right" vertical="center"/>
    </xf>
    <xf numFmtId="0" fontId="84" fillId="0" borderId="92" xfId="0" applyFont="1" applyBorder="1" applyAlignment="1">
      <alignment horizontal="center"/>
    </xf>
    <xf numFmtId="193" fontId="84" fillId="0" borderId="103" xfId="0" applyNumberFormat="1" applyFont="1" applyBorder="1" applyAlignment="1"/>
    <xf numFmtId="167" fontId="84" fillId="0" borderId="103" xfId="0" applyNumberFormat="1" applyFont="1" applyBorder="1" applyAlignment="1"/>
    <xf numFmtId="193" fontId="84" fillId="0" borderId="90" xfId="0" applyNumberFormat="1" applyFont="1" applyBorder="1" applyAlignment="1"/>
    <xf numFmtId="193" fontId="3" fillId="0" borderId="103" xfId="0" applyNumberFormat="1" applyFont="1" applyBorder="1"/>
    <xf numFmtId="193" fontId="3" fillId="0" borderId="103" xfId="0" applyNumberFormat="1" applyFont="1" applyFill="1" applyBorder="1"/>
    <xf numFmtId="193" fontId="3" fillId="0" borderId="104" xfId="0" applyNumberFormat="1" applyFont="1" applyBorder="1"/>
    <xf numFmtId="193" fontId="3" fillId="0" borderId="104" xfId="0" applyNumberFormat="1" applyFont="1" applyFill="1" applyBorder="1"/>
    <xf numFmtId="9" fontId="3" fillId="0" borderId="87" xfId="20962" applyFont="1" applyBorder="1"/>
    <xf numFmtId="164" fontId="3" fillId="0" borderId="103" xfId="0" applyNumberFormat="1" applyFont="1" applyFill="1" applyBorder="1" applyAlignment="1">
      <alignment vertical="center"/>
    </xf>
    <xf numFmtId="164" fontId="3" fillId="0" borderId="104" xfId="0" applyNumberFormat="1" applyFont="1" applyFill="1" applyBorder="1" applyAlignment="1">
      <alignment vertical="center"/>
    </xf>
    <xf numFmtId="164" fontId="3" fillId="0" borderId="87" xfId="0" applyNumberFormat="1" applyFont="1" applyFill="1" applyBorder="1" applyAlignment="1">
      <alignment vertical="center"/>
    </xf>
    <xf numFmtId="164" fontId="3" fillId="3" borderId="105" xfId="0" applyNumberFormat="1" applyFont="1" applyFill="1" applyBorder="1" applyAlignment="1">
      <alignment vertical="center"/>
    </xf>
    <xf numFmtId="0" fontId="3" fillId="3" borderId="105" xfId="0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95" xfId="0" applyNumberFormat="1" applyFont="1" applyFill="1" applyBorder="1" applyAlignment="1">
      <alignment vertical="center"/>
    </xf>
    <xf numFmtId="164" fontId="3" fillId="0" borderId="96" xfId="0" applyNumberFormat="1" applyFont="1" applyFill="1" applyBorder="1" applyAlignment="1">
      <alignment vertical="center"/>
    </xf>
    <xf numFmtId="10" fontId="3" fillId="3" borderId="99" xfId="20962" applyNumberFormat="1" applyFont="1" applyFill="1" applyBorder="1" applyAlignment="1">
      <alignment vertical="center"/>
    </xf>
    <xf numFmtId="10" fontId="3" fillId="3" borderId="98" xfId="20962" applyNumberFormat="1" applyFont="1" applyFill="1" applyBorder="1" applyAlignment="1">
      <alignment vertical="center"/>
    </xf>
    <xf numFmtId="164" fontId="3" fillId="0" borderId="91" xfId="0" applyNumberFormat="1" applyFont="1" applyFill="1" applyBorder="1" applyAlignment="1">
      <alignment vertical="center"/>
    </xf>
    <xf numFmtId="164" fontId="3" fillId="0" borderId="69" xfId="0" applyNumberFormat="1" applyFont="1" applyFill="1" applyBorder="1" applyAlignment="1">
      <alignment vertical="center"/>
    </xf>
    <xf numFmtId="193" fontId="2" fillId="3" borderId="103" xfId="5" applyNumberFormat="1" applyFont="1" applyFill="1" applyBorder="1" applyProtection="1">
      <protection locked="0"/>
    </xf>
    <xf numFmtId="194" fontId="106" fillId="0" borderId="103" xfId="20962" applyNumberFormat="1" applyFont="1" applyFill="1" applyBorder="1" applyAlignment="1" applyProtection="1">
      <alignment horizontal="right" vertical="center"/>
      <protection locked="0"/>
    </xf>
    <xf numFmtId="14" fontId="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84" fillId="0" borderId="0" xfId="0" applyNumberFormat="1" applyFont="1" applyAlignment="1">
      <alignment horizontal="left"/>
    </xf>
    <xf numFmtId="14" fontId="3" fillId="0" borderId="0" xfId="0" applyNumberFormat="1" applyFont="1" applyFill="1" applyAlignment="1">
      <alignment horizontal="left"/>
    </xf>
    <xf numFmtId="14" fontId="2" fillId="0" borderId="0" xfId="11" applyNumberFormat="1" applyFont="1" applyFill="1" applyBorder="1" applyAlignment="1" applyProtection="1">
      <alignment horizontal="left"/>
    </xf>
    <xf numFmtId="14" fontId="94" fillId="0" borderId="0" xfId="11" applyNumberFormat="1" applyFont="1" applyFill="1" applyBorder="1" applyAlignment="1" applyProtection="1">
      <alignment horizontal="left"/>
    </xf>
    <xf numFmtId="14" fontId="85" fillId="0" borderId="0" xfId="0" applyNumberFormat="1" applyFont="1" applyAlignment="1">
      <alignment horizontal="left"/>
    </xf>
    <xf numFmtId="0" fontId="93" fillId="0" borderId="71" xfId="0" applyFont="1" applyBorder="1" applyAlignment="1">
      <alignment horizontal="left" wrapText="1"/>
    </xf>
    <xf numFmtId="0" fontId="93" fillId="0" borderId="70" xfId="0" applyFont="1" applyBorder="1" applyAlignment="1">
      <alignment horizontal="left" wrapText="1"/>
    </xf>
    <xf numFmtId="0" fontId="2" fillId="0" borderId="28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2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103" xfId="0" applyFont="1" applyBorder="1" applyAlignment="1">
      <alignment wrapText="1"/>
    </xf>
    <xf numFmtId="0" fontId="84" fillId="0" borderId="87" xfId="0" applyFont="1" applyBorder="1" applyAlignment="1"/>
    <xf numFmtId="0" fontId="45" fillId="0" borderId="103" xfId="0" applyFont="1" applyBorder="1" applyAlignment="1">
      <alignment horizontal="center" vertical="center" wrapText="1"/>
    </xf>
    <xf numFmtId="0" fontId="45" fillId="0" borderId="87" xfId="0" applyFont="1" applyBorder="1" applyAlignment="1">
      <alignment horizontal="center" vertical="center" wrapText="1"/>
    </xf>
    <xf numFmtId="0" fontId="86" fillId="0" borderId="86" xfId="0" applyFont="1" applyFill="1" applyBorder="1" applyAlignment="1">
      <alignment horizontal="center" vertical="center" wrapText="1"/>
    </xf>
    <xf numFmtId="0" fontId="84" fillId="0" borderId="86" xfId="0" applyFont="1" applyFill="1" applyBorder="1" applyAlignment="1">
      <alignment horizontal="center" vertical="center" wrapText="1"/>
    </xf>
    <xf numFmtId="0" fontId="45" fillId="0" borderId="86" xfId="11" applyFont="1" applyFill="1" applyBorder="1" applyAlignment="1" applyProtection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76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7" xfId="13" applyFont="1" applyFill="1" applyBorder="1" applyAlignment="1" applyProtection="1">
      <alignment horizontal="center" vertical="center" wrapText="1"/>
      <protection locked="0"/>
    </xf>
    <xf numFmtId="0" fontId="98" fillId="3" borderId="69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5" xfId="1" applyNumberFormat="1" applyFont="1" applyFill="1" applyBorder="1" applyAlignment="1" applyProtection="1">
      <alignment horizontal="center"/>
      <protection locked="0"/>
    </xf>
    <xf numFmtId="164" fontId="45" fillId="3" borderId="29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4" xfId="0" applyFont="1" applyBorder="1" applyAlignment="1">
      <alignment horizontal="center" vertical="center" wrapText="1"/>
    </xf>
    <xf numFmtId="0" fontId="86" fillId="0" borderId="55" xfId="0" applyFont="1" applyBorder="1" applyAlignment="1">
      <alignment horizontal="center" vertical="center" wrapText="1"/>
    </xf>
    <xf numFmtId="164" fontId="45" fillId="0" borderId="78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7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86" fillId="0" borderId="80" xfId="0" applyFont="1" applyBorder="1" applyAlignment="1">
      <alignment horizontal="center"/>
    </xf>
    <xf numFmtId="0" fontId="86" fillId="0" borderId="8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7" xfId="0" applyFont="1" applyFill="1" applyBorder="1" applyAlignment="1">
      <alignment horizontal="left" vertical="center"/>
    </xf>
    <xf numFmtId="0" fontId="99" fillId="0" borderId="58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zoomScale="80" zoomScaleNormal="80" workbookViewId="0">
      <selection activeCell="B22" sqref="B22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4" width="11.5703125" style="5" bestFit="1" customWidth="1"/>
    <col min="5" max="5" width="15.5703125" style="5" customWidth="1"/>
    <col min="6" max="6" width="9.140625" style="5"/>
    <col min="7" max="7" width="25" style="5" customWidth="1"/>
    <col min="8" max="16384" width="9.140625" style="5"/>
  </cols>
  <sheetData>
    <row r="1" spans="1:4" ht="15">
      <c r="A1" s="168"/>
      <c r="B1" s="213" t="s">
        <v>355</v>
      </c>
      <c r="C1" s="168"/>
    </row>
    <row r="2" spans="1:4" ht="15">
      <c r="A2" s="214">
        <v>1</v>
      </c>
      <c r="B2" s="359" t="s">
        <v>356</v>
      </c>
      <c r="C2" s="421" t="s">
        <v>491</v>
      </c>
      <c r="D2" s="422">
        <v>43555</v>
      </c>
    </row>
    <row r="3" spans="1:4" ht="15">
      <c r="A3" s="214">
        <v>2</v>
      </c>
      <c r="B3" s="360" t="s">
        <v>352</v>
      </c>
      <c r="C3" s="421" t="s">
        <v>492</v>
      </c>
      <c r="D3" s="423"/>
    </row>
    <row r="4" spans="1:4" ht="15">
      <c r="A4" s="214">
        <v>3</v>
      </c>
      <c r="B4" s="361" t="s">
        <v>357</v>
      </c>
      <c r="C4" s="421" t="s">
        <v>493</v>
      </c>
      <c r="D4" s="424"/>
    </row>
    <row r="5" spans="1:4" ht="15">
      <c r="A5" s="215">
        <v>4</v>
      </c>
      <c r="B5" s="362" t="s">
        <v>353</v>
      </c>
      <c r="C5" s="421" t="s">
        <v>494</v>
      </c>
      <c r="D5" s="424"/>
    </row>
    <row r="6" spans="1:4" s="216" customFormat="1" ht="45.75" customHeight="1">
      <c r="A6" s="527" t="s">
        <v>432</v>
      </c>
      <c r="B6" s="528"/>
      <c r="C6" s="528"/>
    </row>
    <row r="7" spans="1:4" ht="15">
      <c r="A7" s="217" t="s">
        <v>34</v>
      </c>
      <c r="B7" s="213" t="s">
        <v>354</v>
      </c>
    </row>
    <row r="8" spans="1:4">
      <c r="A8" s="168">
        <v>1</v>
      </c>
      <c r="B8" s="262" t="s">
        <v>25</v>
      </c>
    </row>
    <row r="9" spans="1:4">
      <c r="A9" s="168">
        <v>2</v>
      </c>
      <c r="B9" s="263" t="s">
        <v>26</v>
      </c>
    </row>
    <row r="10" spans="1:4">
      <c r="A10" s="168">
        <v>3</v>
      </c>
      <c r="B10" s="263" t="s">
        <v>27</v>
      </c>
    </row>
    <row r="11" spans="1:4">
      <c r="A11" s="168">
        <v>4</v>
      </c>
      <c r="B11" s="263" t="s">
        <v>28</v>
      </c>
      <c r="C11" s="88"/>
    </row>
    <row r="12" spans="1:4">
      <c r="A12" s="168">
        <v>5</v>
      </c>
      <c r="B12" s="263" t="s">
        <v>29</v>
      </c>
    </row>
    <row r="13" spans="1:4">
      <c r="A13" s="168">
        <v>6</v>
      </c>
      <c r="B13" s="264" t="s">
        <v>364</v>
      </c>
    </row>
    <row r="14" spans="1:4">
      <c r="A14" s="168">
        <v>7</v>
      </c>
      <c r="B14" s="263" t="s">
        <v>358</v>
      </c>
    </row>
    <row r="15" spans="1:4">
      <c r="A15" s="168">
        <v>8</v>
      </c>
      <c r="B15" s="263" t="s">
        <v>359</v>
      </c>
    </row>
    <row r="16" spans="1:4">
      <c r="A16" s="168">
        <v>9</v>
      </c>
      <c r="B16" s="263" t="s">
        <v>30</v>
      </c>
    </row>
    <row r="17" spans="1:2">
      <c r="A17" s="358" t="s">
        <v>431</v>
      </c>
      <c r="B17" s="357" t="s">
        <v>417</v>
      </c>
    </row>
    <row r="18" spans="1:2">
      <c r="A18" s="168">
        <v>10</v>
      </c>
      <c r="B18" s="263" t="s">
        <v>31</v>
      </c>
    </row>
    <row r="19" spans="1:2">
      <c r="A19" s="168">
        <v>11</v>
      </c>
      <c r="B19" s="264" t="s">
        <v>360</v>
      </c>
    </row>
    <row r="20" spans="1:2">
      <c r="A20" s="168">
        <v>12</v>
      </c>
      <c r="B20" s="264" t="s">
        <v>32</v>
      </c>
    </row>
    <row r="21" spans="1:2">
      <c r="A21" s="415">
        <v>13</v>
      </c>
      <c r="B21" s="416" t="s">
        <v>361</v>
      </c>
    </row>
    <row r="22" spans="1:2">
      <c r="A22" s="415">
        <v>14</v>
      </c>
      <c r="B22" s="417" t="s">
        <v>388</v>
      </c>
    </row>
    <row r="23" spans="1:2">
      <c r="A23" s="418">
        <v>15</v>
      </c>
      <c r="B23" s="419" t="s">
        <v>33</v>
      </c>
    </row>
    <row r="24" spans="1:2">
      <c r="A24" s="418">
        <v>15.1</v>
      </c>
      <c r="B24" s="420" t="s">
        <v>445</v>
      </c>
    </row>
    <row r="25" spans="1:2">
      <c r="A25" s="91"/>
      <c r="B25" s="17"/>
    </row>
    <row r="26" spans="1:2">
      <c r="A26" s="91"/>
      <c r="B26" s="17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zoomScale="80" zoomScaleNormal="80" workbookViewId="0">
      <pane xSplit="1" ySplit="5" topLeftCell="B30" activePane="bottomRight" state="frozen"/>
      <selection activeCell="B22" sqref="B22"/>
      <selection pane="topRight" activeCell="B22" sqref="B22"/>
      <selection pane="bottomLeft" activeCell="B22" sqref="B22"/>
      <selection pane="bottomRight" activeCell="B22" sqref="B22"/>
    </sheetView>
  </sheetViews>
  <sheetFormatPr defaultColWidth="9.140625" defaultRowHeight="12.75"/>
  <cols>
    <col min="1" max="1" width="9.5703125" style="91" bestFit="1" customWidth="1"/>
    <col min="2" max="2" width="132.42578125" style="4" customWidth="1"/>
    <col min="3" max="3" width="18.42578125" style="4" customWidth="1"/>
    <col min="4" max="4" width="9.140625" style="4"/>
    <col min="5" max="5" width="15.5703125" style="4" customWidth="1"/>
    <col min="6" max="16384" width="9.140625" style="4"/>
  </cols>
  <sheetData>
    <row r="1" spans="1:3">
      <c r="A1" s="2" t="s">
        <v>35</v>
      </c>
      <c r="B1" s="3" t="str">
        <f>'Info '!C2</f>
        <v>JSC "VTB Bank (Georgia)"</v>
      </c>
    </row>
    <row r="2" spans="1:3" s="78" customFormat="1" ht="15.75" customHeight="1">
      <c r="A2" s="78" t="s">
        <v>36</v>
      </c>
      <c r="B2" s="524">
        <v>43555</v>
      </c>
    </row>
    <row r="3" spans="1:3" s="78" customFormat="1" ht="15.75" customHeight="1"/>
    <row r="4" spans="1:3" ht="13.5" thickBot="1">
      <c r="A4" s="91" t="s">
        <v>256</v>
      </c>
      <c r="B4" s="150" t="s">
        <v>255</v>
      </c>
    </row>
    <row r="5" spans="1:3">
      <c r="A5" s="92" t="s">
        <v>11</v>
      </c>
      <c r="B5" s="93"/>
      <c r="C5" s="94" t="s">
        <v>78</v>
      </c>
    </row>
    <row r="6" spans="1:3">
      <c r="A6" s="95">
        <v>1</v>
      </c>
      <c r="B6" s="96" t="s">
        <v>254</v>
      </c>
      <c r="C6" s="479">
        <f>SUM(C7:C11)</f>
        <v>209582379</v>
      </c>
    </row>
    <row r="7" spans="1:3">
      <c r="A7" s="95">
        <v>2</v>
      </c>
      <c r="B7" s="97" t="s">
        <v>253</v>
      </c>
      <c r="C7" s="480">
        <v>209008277</v>
      </c>
    </row>
    <row r="8" spans="1:3">
      <c r="A8" s="95">
        <v>3</v>
      </c>
      <c r="B8" s="98" t="s">
        <v>252</v>
      </c>
      <c r="C8" s="480"/>
    </row>
    <row r="9" spans="1:3">
      <c r="A9" s="95">
        <v>4</v>
      </c>
      <c r="B9" s="98" t="s">
        <v>251</v>
      </c>
      <c r="C9" s="480">
        <v>9753770</v>
      </c>
    </row>
    <row r="10" spans="1:3">
      <c r="A10" s="95">
        <v>5</v>
      </c>
      <c r="B10" s="98" t="s">
        <v>250</v>
      </c>
      <c r="C10" s="480"/>
    </row>
    <row r="11" spans="1:3">
      <c r="A11" s="95">
        <v>6</v>
      </c>
      <c r="B11" s="99" t="s">
        <v>249</v>
      </c>
      <c r="C11" s="480">
        <v>-9179668</v>
      </c>
    </row>
    <row r="12" spans="1:3" s="67" customFormat="1">
      <c r="A12" s="95">
        <v>7</v>
      </c>
      <c r="B12" s="96" t="s">
        <v>248</v>
      </c>
      <c r="C12" s="481">
        <f>SUM(C13:C27)</f>
        <v>18387372</v>
      </c>
    </row>
    <row r="13" spans="1:3" s="67" customFormat="1">
      <c r="A13" s="95">
        <v>8</v>
      </c>
      <c r="B13" s="100" t="s">
        <v>247</v>
      </c>
      <c r="C13" s="482">
        <v>9753770</v>
      </c>
    </row>
    <row r="14" spans="1:3" s="67" customFormat="1" ht="25.5">
      <c r="A14" s="95">
        <v>9</v>
      </c>
      <c r="B14" s="101" t="s">
        <v>246</v>
      </c>
      <c r="C14" s="482"/>
    </row>
    <row r="15" spans="1:3" s="67" customFormat="1">
      <c r="A15" s="95">
        <v>10</v>
      </c>
      <c r="B15" s="102" t="s">
        <v>245</v>
      </c>
      <c r="C15" s="482">
        <v>8633602</v>
      </c>
    </row>
    <row r="16" spans="1:3" s="67" customFormat="1">
      <c r="A16" s="95">
        <v>11</v>
      </c>
      <c r="B16" s="103" t="s">
        <v>244</v>
      </c>
      <c r="C16" s="482"/>
    </row>
    <row r="17" spans="1:3" s="67" customFormat="1">
      <c r="A17" s="95">
        <v>12</v>
      </c>
      <c r="B17" s="102" t="s">
        <v>243</v>
      </c>
      <c r="C17" s="482"/>
    </row>
    <row r="18" spans="1:3" s="67" customFormat="1">
      <c r="A18" s="95">
        <v>13</v>
      </c>
      <c r="B18" s="102" t="s">
        <v>242</v>
      </c>
      <c r="C18" s="482"/>
    </row>
    <row r="19" spans="1:3" s="67" customFormat="1">
      <c r="A19" s="95">
        <v>14</v>
      </c>
      <c r="B19" s="102" t="s">
        <v>241</v>
      </c>
      <c r="C19" s="482"/>
    </row>
    <row r="20" spans="1:3" s="67" customFormat="1">
      <c r="A20" s="95">
        <v>15</v>
      </c>
      <c r="B20" s="102" t="s">
        <v>240</v>
      </c>
      <c r="C20" s="482"/>
    </row>
    <row r="21" spans="1:3" s="67" customFormat="1" ht="25.5">
      <c r="A21" s="95">
        <v>16</v>
      </c>
      <c r="B21" s="101" t="s">
        <v>239</v>
      </c>
      <c r="C21" s="482"/>
    </row>
    <row r="22" spans="1:3" s="67" customFormat="1">
      <c r="A22" s="95">
        <v>17</v>
      </c>
      <c r="B22" s="104" t="s">
        <v>238</v>
      </c>
      <c r="C22" s="482"/>
    </row>
    <row r="23" spans="1:3" s="67" customFormat="1">
      <c r="A23" s="95">
        <v>18</v>
      </c>
      <c r="B23" s="101" t="s">
        <v>237</v>
      </c>
      <c r="C23" s="482"/>
    </row>
    <row r="24" spans="1:3" s="67" customFormat="1" ht="25.5">
      <c r="A24" s="95">
        <v>19</v>
      </c>
      <c r="B24" s="101" t="s">
        <v>214</v>
      </c>
      <c r="C24" s="482"/>
    </row>
    <row r="25" spans="1:3" s="67" customFormat="1">
      <c r="A25" s="95">
        <v>20</v>
      </c>
      <c r="B25" s="105" t="s">
        <v>236</v>
      </c>
      <c r="C25" s="482"/>
    </row>
    <row r="26" spans="1:3" s="67" customFormat="1">
      <c r="A26" s="95">
        <v>21</v>
      </c>
      <c r="B26" s="105" t="s">
        <v>235</v>
      </c>
      <c r="C26" s="482"/>
    </row>
    <row r="27" spans="1:3" s="67" customFormat="1">
      <c r="A27" s="95">
        <v>22</v>
      </c>
      <c r="B27" s="105" t="s">
        <v>234</v>
      </c>
      <c r="C27" s="482"/>
    </row>
    <row r="28" spans="1:3" s="67" customFormat="1">
      <c r="A28" s="95">
        <v>23</v>
      </c>
      <c r="B28" s="106" t="s">
        <v>233</v>
      </c>
      <c r="C28" s="481">
        <f>C6-C12</f>
        <v>191195007</v>
      </c>
    </row>
    <row r="29" spans="1:3" s="67" customFormat="1">
      <c r="A29" s="107"/>
      <c r="B29" s="108"/>
      <c r="C29" s="482"/>
    </row>
    <row r="30" spans="1:3" s="67" customFormat="1">
      <c r="A30" s="107">
        <v>24</v>
      </c>
      <c r="B30" s="106" t="s">
        <v>232</v>
      </c>
      <c r="C30" s="481">
        <f>C31+C34</f>
        <v>12491400</v>
      </c>
    </row>
    <row r="31" spans="1:3" s="67" customFormat="1">
      <c r="A31" s="107">
        <v>25</v>
      </c>
      <c r="B31" s="98" t="s">
        <v>231</v>
      </c>
      <c r="C31" s="483">
        <f>C32+C33</f>
        <v>12491400</v>
      </c>
    </row>
    <row r="32" spans="1:3" s="67" customFormat="1">
      <c r="A32" s="107">
        <v>26</v>
      </c>
      <c r="B32" s="109" t="s">
        <v>313</v>
      </c>
      <c r="C32" s="482"/>
    </row>
    <row r="33" spans="1:3" s="67" customFormat="1">
      <c r="A33" s="107">
        <v>27</v>
      </c>
      <c r="B33" s="109" t="s">
        <v>230</v>
      </c>
      <c r="C33" s="482">
        <v>12491400</v>
      </c>
    </row>
    <row r="34" spans="1:3" s="67" customFormat="1">
      <c r="A34" s="107">
        <v>28</v>
      </c>
      <c r="B34" s="98" t="s">
        <v>229</v>
      </c>
      <c r="C34" s="482"/>
    </row>
    <row r="35" spans="1:3" s="67" customFormat="1">
      <c r="A35" s="107">
        <v>29</v>
      </c>
      <c r="B35" s="106" t="s">
        <v>228</v>
      </c>
      <c r="C35" s="481">
        <f>SUM(C36:C40)</f>
        <v>0</v>
      </c>
    </row>
    <row r="36" spans="1:3" s="67" customFormat="1">
      <c r="A36" s="107">
        <v>30</v>
      </c>
      <c r="B36" s="101" t="s">
        <v>227</v>
      </c>
      <c r="C36" s="482"/>
    </row>
    <row r="37" spans="1:3" s="67" customFormat="1">
      <c r="A37" s="107">
        <v>31</v>
      </c>
      <c r="B37" s="102" t="s">
        <v>226</v>
      </c>
      <c r="C37" s="482"/>
    </row>
    <row r="38" spans="1:3" s="67" customFormat="1" ht="25.5">
      <c r="A38" s="107">
        <v>32</v>
      </c>
      <c r="B38" s="101" t="s">
        <v>225</v>
      </c>
      <c r="C38" s="482"/>
    </row>
    <row r="39" spans="1:3" s="67" customFormat="1" ht="25.5">
      <c r="A39" s="107">
        <v>33</v>
      </c>
      <c r="B39" s="101" t="s">
        <v>214</v>
      </c>
      <c r="C39" s="482"/>
    </row>
    <row r="40" spans="1:3" s="67" customFormat="1">
      <c r="A40" s="107">
        <v>34</v>
      </c>
      <c r="B40" s="105" t="s">
        <v>224</v>
      </c>
      <c r="C40" s="482"/>
    </row>
    <row r="41" spans="1:3" s="67" customFormat="1">
      <c r="A41" s="107">
        <v>35</v>
      </c>
      <c r="B41" s="106" t="s">
        <v>223</v>
      </c>
      <c r="C41" s="481">
        <f>C30-C35</f>
        <v>12491400</v>
      </c>
    </row>
    <row r="42" spans="1:3" s="67" customFormat="1">
      <c r="A42" s="107"/>
      <c r="B42" s="108"/>
      <c r="C42" s="482"/>
    </row>
    <row r="43" spans="1:3" s="67" customFormat="1">
      <c r="A43" s="107">
        <v>36</v>
      </c>
      <c r="B43" s="110" t="s">
        <v>222</v>
      </c>
      <c r="C43" s="481">
        <f>SUM(C44:C46)</f>
        <v>72865664.088199779</v>
      </c>
    </row>
    <row r="44" spans="1:3" s="67" customFormat="1">
      <c r="A44" s="107">
        <v>37</v>
      </c>
      <c r="B44" s="98" t="s">
        <v>221</v>
      </c>
      <c r="C44" s="482">
        <v>56518804.959999993</v>
      </c>
    </row>
    <row r="45" spans="1:3" s="67" customFormat="1">
      <c r="A45" s="107">
        <v>38</v>
      </c>
      <c r="B45" s="98" t="s">
        <v>220</v>
      </c>
      <c r="C45" s="482"/>
    </row>
    <row r="46" spans="1:3" s="67" customFormat="1">
      <c r="A46" s="107">
        <v>39</v>
      </c>
      <c r="B46" s="98" t="s">
        <v>219</v>
      </c>
      <c r="C46" s="482">
        <v>16346859.12819978</v>
      </c>
    </row>
    <row r="47" spans="1:3" s="67" customFormat="1">
      <c r="A47" s="107">
        <v>40</v>
      </c>
      <c r="B47" s="110" t="s">
        <v>218</v>
      </c>
      <c r="C47" s="481">
        <f>SUM(C48:C51)</f>
        <v>0</v>
      </c>
    </row>
    <row r="48" spans="1:3" s="67" customFormat="1">
      <c r="A48" s="107">
        <v>41</v>
      </c>
      <c r="B48" s="101" t="s">
        <v>217</v>
      </c>
      <c r="C48" s="482"/>
    </row>
    <row r="49" spans="1:3" s="67" customFormat="1">
      <c r="A49" s="107">
        <v>42</v>
      </c>
      <c r="B49" s="102" t="s">
        <v>216</v>
      </c>
      <c r="C49" s="482"/>
    </row>
    <row r="50" spans="1:3" s="67" customFormat="1">
      <c r="A50" s="107">
        <v>43</v>
      </c>
      <c r="B50" s="101" t="s">
        <v>215</v>
      </c>
      <c r="C50" s="482"/>
    </row>
    <row r="51" spans="1:3" s="67" customFormat="1" ht="25.5">
      <c r="A51" s="107">
        <v>44</v>
      </c>
      <c r="B51" s="101" t="s">
        <v>214</v>
      </c>
      <c r="C51" s="482"/>
    </row>
    <row r="52" spans="1:3" s="67" customFormat="1" ht="13.5" thickBot="1">
      <c r="A52" s="111">
        <v>45</v>
      </c>
      <c r="B52" s="112" t="s">
        <v>213</v>
      </c>
      <c r="C52" s="113">
        <f>C43-C47</f>
        <v>72865664.088199779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paperSize="9" scale="6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22"/>
  <sheetViews>
    <sheetView zoomScale="80" zoomScaleNormal="80" workbookViewId="0">
      <selection activeCell="B22" sqref="B22"/>
    </sheetView>
  </sheetViews>
  <sheetFormatPr defaultColWidth="9.140625" defaultRowHeight="12.75"/>
  <cols>
    <col min="1" max="1" width="9.42578125" style="277" bestFit="1" customWidth="1"/>
    <col min="2" max="2" width="59" style="277" customWidth="1"/>
    <col min="3" max="3" width="16.7109375" style="277" bestFit="1" customWidth="1"/>
    <col min="4" max="4" width="14.28515625" style="277" bestFit="1" customWidth="1"/>
    <col min="5" max="5" width="15.5703125" style="277" customWidth="1"/>
    <col min="6" max="16384" width="9.140625" style="277"/>
  </cols>
  <sheetData>
    <row r="1" spans="1:4" ht="15">
      <c r="A1" s="333" t="s">
        <v>35</v>
      </c>
      <c r="B1" s="334" t="str">
        <f>'Info '!C2</f>
        <v>JSC "VTB Bank (Georgia)"</v>
      </c>
    </row>
    <row r="2" spans="1:4" s="245" customFormat="1" ht="15.75" customHeight="1">
      <c r="A2" s="245" t="s">
        <v>36</v>
      </c>
      <c r="B2" s="525">
        <v>43555</v>
      </c>
    </row>
    <row r="3" spans="1:4" s="245" customFormat="1" ht="15.75" customHeight="1"/>
    <row r="4" spans="1:4" ht="13.5" thickBot="1">
      <c r="A4" s="297" t="s">
        <v>416</v>
      </c>
      <c r="B4" s="342" t="s">
        <v>417</v>
      </c>
    </row>
    <row r="5" spans="1:4" s="343" customFormat="1" ht="12.75" customHeight="1">
      <c r="A5" s="413"/>
      <c r="B5" s="414" t="s">
        <v>420</v>
      </c>
      <c r="C5" s="335" t="s">
        <v>418</v>
      </c>
      <c r="D5" s="336" t="s">
        <v>419</v>
      </c>
    </row>
    <row r="6" spans="1:4" s="344" customFormat="1">
      <c r="A6" s="337">
        <v>1</v>
      </c>
      <c r="B6" s="409" t="s">
        <v>421</v>
      </c>
      <c r="C6" s="409"/>
      <c r="D6" s="338"/>
    </row>
    <row r="7" spans="1:4" s="344" customFormat="1">
      <c r="A7" s="339" t="s">
        <v>407</v>
      </c>
      <c r="B7" s="410" t="s">
        <v>422</v>
      </c>
      <c r="C7" s="402">
        <v>4.4999999999999998E-2</v>
      </c>
      <c r="D7" s="484">
        <f>C7*'5. RWA '!$C$13</f>
        <v>67265407.78011106</v>
      </c>
    </row>
    <row r="8" spans="1:4" s="344" customFormat="1">
      <c r="A8" s="339" t="s">
        <v>408</v>
      </c>
      <c r="B8" s="410" t="s">
        <v>423</v>
      </c>
      <c r="C8" s="403">
        <v>0.06</v>
      </c>
      <c r="D8" s="484">
        <f>C8*'5. RWA '!$C$13</f>
        <v>89687210.373481423</v>
      </c>
    </row>
    <row r="9" spans="1:4" s="344" customFormat="1">
      <c r="A9" s="339" t="s">
        <v>409</v>
      </c>
      <c r="B9" s="410" t="s">
        <v>424</v>
      </c>
      <c r="C9" s="403">
        <v>0.08</v>
      </c>
      <c r="D9" s="484">
        <f>C9*'5. RWA '!$C$13</f>
        <v>119582947.1646419</v>
      </c>
    </row>
    <row r="10" spans="1:4" s="344" customFormat="1">
      <c r="A10" s="337" t="s">
        <v>410</v>
      </c>
      <c r="B10" s="409" t="s">
        <v>425</v>
      </c>
      <c r="C10" s="404"/>
      <c r="D10" s="485"/>
    </row>
    <row r="11" spans="1:4" s="345" customFormat="1">
      <c r="A11" s="340" t="s">
        <v>411</v>
      </c>
      <c r="B11" s="401" t="s">
        <v>426</v>
      </c>
      <c r="C11" s="405">
        <v>2.5000000000000001E-2</v>
      </c>
      <c r="D11" s="484">
        <f>C11*'5. RWA '!$C$13</f>
        <v>37369670.988950595</v>
      </c>
    </row>
    <row r="12" spans="1:4" s="345" customFormat="1">
      <c r="A12" s="340" t="s">
        <v>412</v>
      </c>
      <c r="B12" s="401" t="s">
        <v>427</v>
      </c>
      <c r="C12" s="405">
        <v>0</v>
      </c>
      <c r="D12" s="484">
        <f>C12*'5. RWA '!$C$13</f>
        <v>0</v>
      </c>
    </row>
    <row r="13" spans="1:4" s="345" customFormat="1">
      <c r="A13" s="340" t="s">
        <v>413</v>
      </c>
      <c r="B13" s="401" t="s">
        <v>428</v>
      </c>
      <c r="C13" s="405"/>
      <c r="D13" s="484">
        <f>C13*'5. RWA '!$C$13</f>
        <v>0</v>
      </c>
    </row>
    <row r="14" spans="1:4" s="345" customFormat="1">
      <c r="A14" s="337" t="s">
        <v>414</v>
      </c>
      <c r="B14" s="409" t="s">
        <v>490</v>
      </c>
      <c r="C14" s="406"/>
      <c r="D14" s="485"/>
    </row>
    <row r="15" spans="1:4" s="345" customFormat="1">
      <c r="A15" s="340">
        <v>3.1</v>
      </c>
      <c r="B15" s="401" t="s">
        <v>433</v>
      </c>
      <c r="C15" s="405">
        <v>1.86841061635067E-2</v>
      </c>
      <c r="D15" s="484">
        <f>C15*'5. RWA '!$C$13</f>
        <v>27928756.002114773</v>
      </c>
    </row>
    <row r="16" spans="1:4" s="345" customFormat="1">
      <c r="A16" s="340">
        <v>3.2</v>
      </c>
      <c r="B16" s="401" t="s">
        <v>434</v>
      </c>
      <c r="C16" s="405">
        <v>2.4981269563506964E-2</v>
      </c>
      <c r="D16" s="484">
        <f>C16*'5. RWA '!$C$13</f>
        <v>37341672.978981622</v>
      </c>
    </row>
    <row r="17" spans="1:6" s="344" customFormat="1">
      <c r="A17" s="340">
        <v>3.3</v>
      </c>
      <c r="B17" s="401" t="s">
        <v>435</v>
      </c>
      <c r="C17" s="405">
        <v>6.7875737781655177E-2</v>
      </c>
      <c r="D17" s="484">
        <f>C17*'5. RWA '!$C$13</f>
        <v>101459759.56130949</v>
      </c>
    </row>
    <row r="18" spans="1:6" s="343" customFormat="1" ht="12.75" customHeight="1">
      <c r="A18" s="411"/>
      <c r="B18" s="412" t="s">
        <v>489</v>
      </c>
      <c r="C18" s="407" t="s">
        <v>418</v>
      </c>
      <c r="D18" s="486" t="s">
        <v>419</v>
      </c>
    </row>
    <row r="19" spans="1:6" s="344" customFormat="1">
      <c r="A19" s="341">
        <v>4</v>
      </c>
      <c r="B19" s="401" t="s">
        <v>429</v>
      </c>
      <c r="C19" s="405">
        <f>C7+C11+C12+C13+C15</f>
        <v>8.8684106163506707E-2</v>
      </c>
      <c r="D19" s="484">
        <f>C19*'5. RWA '!$C$13</f>
        <v>132563834.77117644</v>
      </c>
    </row>
    <row r="20" spans="1:6" s="344" customFormat="1">
      <c r="A20" s="341">
        <v>5</v>
      </c>
      <c r="B20" s="401" t="s">
        <v>145</v>
      </c>
      <c r="C20" s="405">
        <f>C8+C11+C12+C13+C16</f>
        <v>0.10998126956350696</v>
      </c>
      <c r="D20" s="484">
        <f>C20*'5. RWA '!$C$13</f>
        <v>164398554.34141362</v>
      </c>
    </row>
    <row r="21" spans="1:6" s="344" customFormat="1" ht="13.5" thickBot="1">
      <c r="A21" s="346" t="s">
        <v>415</v>
      </c>
      <c r="B21" s="347" t="s">
        <v>430</v>
      </c>
      <c r="C21" s="408">
        <f>C9+C11+C12+C13+C17</f>
        <v>0.17287573778165519</v>
      </c>
      <c r="D21" s="487">
        <f>C21*'5. RWA '!$C$13</f>
        <v>258412377.71490198</v>
      </c>
    </row>
    <row r="22" spans="1:6">
      <c r="F22" s="297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zoomScale="80" zoomScaleNormal="80" workbookViewId="0">
      <pane xSplit="1" ySplit="5" topLeftCell="B6" activePane="bottomRight" state="frozen"/>
      <selection activeCell="B22" sqref="B22"/>
      <selection pane="topRight" activeCell="B22" sqref="B22"/>
      <selection pane="bottomLeft" activeCell="B22" sqref="B22"/>
      <selection pane="bottomRight" activeCell="B22" sqref="B22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15.5703125" style="5" customWidth="1"/>
    <col min="6" max="16384" width="9.140625" style="5"/>
  </cols>
  <sheetData>
    <row r="1" spans="1:6">
      <c r="A1" s="2" t="s">
        <v>35</v>
      </c>
      <c r="B1" s="3" t="str">
        <f>'Info '!C2</f>
        <v>JSC "VTB Bank (Georgia)"</v>
      </c>
      <c r="E1" s="4"/>
      <c r="F1" s="4"/>
    </row>
    <row r="2" spans="1:6" s="78" customFormat="1" ht="15.75" customHeight="1">
      <c r="A2" s="2" t="s">
        <v>36</v>
      </c>
      <c r="B2" s="524">
        <v>43555</v>
      </c>
    </row>
    <row r="3" spans="1:6" s="78" customFormat="1" ht="15.75" customHeight="1">
      <c r="A3" s="114"/>
    </row>
    <row r="4" spans="1:6" s="78" customFormat="1" ht="15.75" customHeight="1" thickBot="1">
      <c r="A4" s="78" t="s">
        <v>91</v>
      </c>
      <c r="B4" s="236" t="s">
        <v>297</v>
      </c>
      <c r="D4" s="39" t="s">
        <v>78</v>
      </c>
    </row>
    <row r="5" spans="1:6" ht="25.5">
      <c r="A5" s="115" t="s">
        <v>11</v>
      </c>
      <c r="B5" s="267" t="s">
        <v>351</v>
      </c>
      <c r="C5" s="116" t="s">
        <v>98</v>
      </c>
      <c r="D5" s="117" t="s">
        <v>99</v>
      </c>
    </row>
    <row r="6" spans="1:6">
      <c r="A6" s="84">
        <v>1</v>
      </c>
      <c r="B6" s="118" t="s">
        <v>40</v>
      </c>
      <c r="C6" s="119">
        <v>48739092</v>
      </c>
      <c r="D6" s="120"/>
      <c r="E6" s="121"/>
    </row>
    <row r="7" spans="1:6">
      <c r="A7" s="84">
        <v>2</v>
      </c>
      <c r="B7" s="122" t="s">
        <v>41</v>
      </c>
      <c r="C7" s="123">
        <v>193435688</v>
      </c>
      <c r="D7" s="124"/>
      <c r="E7" s="121"/>
    </row>
    <row r="8" spans="1:6">
      <c r="A8" s="84">
        <v>3</v>
      </c>
      <c r="B8" s="122" t="s">
        <v>42</v>
      </c>
      <c r="C8" s="123">
        <v>53702102</v>
      </c>
      <c r="D8" s="124"/>
      <c r="E8" s="121"/>
    </row>
    <row r="9" spans="1:6">
      <c r="A9" s="84">
        <v>4</v>
      </c>
      <c r="B9" s="122" t="s">
        <v>43</v>
      </c>
      <c r="C9" s="123"/>
      <c r="D9" s="124"/>
      <c r="E9" s="121"/>
    </row>
    <row r="10" spans="1:6">
      <c r="A10" s="84">
        <v>5.0999999999999996</v>
      </c>
      <c r="B10" s="122" t="s">
        <v>44</v>
      </c>
      <c r="C10" s="123">
        <v>110471221</v>
      </c>
      <c r="D10" s="124"/>
      <c r="E10" s="121"/>
    </row>
    <row r="11" spans="1:6">
      <c r="A11" s="84">
        <v>5.2</v>
      </c>
      <c r="B11" s="122" t="s">
        <v>508</v>
      </c>
      <c r="C11" s="123">
        <v>-225000</v>
      </c>
      <c r="D11" s="124"/>
      <c r="E11" s="127"/>
    </row>
    <row r="12" spans="1:6">
      <c r="A12" s="84" t="s">
        <v>509</v>
      </c>
      <c r="B12" s="122" t="s">
        <v>510</v>
      </c>
      <c r="C12" s="123">
        <v>225000</v>
      </c>
      <c r="D12" s="129" t="s">
        <v>511</v>
      </c>
      <c r="E12" s="127"/>
    </row>
    <row r="13" spans="1:6">
      <c r="A13" s="84">
        <v>5</v>
      </c>
      <c r="B13" s="122" t="s">
        <v>512</v>
      </c>
      <c r="C13" s="123">
        <v>110246221</v>
      </c>
      <c r="D13" s="124"/>
      <c r="E13" s="121"/>
    </row>
    <row r="14" spans="1:6">
      <c r="A14" s="84">
        <v>6.1</v>
      </c>
      <c r="B14" s="237" t="s">
        <v>45</v>
      </c>
      <c r="C14" s="125">
        <v>1110081338.1903551</v>
      </c>
      <c r="D14" s="126"/>
      <c r="E14" s="121"/>
    </row>
    <row r="15" spans="1:6">
      <c r="A15" s="84">
        <v>6.2</v>
      </c>
      <c r="B15" s="238" t="s">
        <v>46</v>
      </c>
      <c r="C15" s="125">
        <v>-65900386.378921479</v>
      </c>
      <c r="D15" s="126"/>
      <c r="E15" s="121"/>
    </row>
    <row r="16" spans="1:6">
      <c r="A16" s="84" t="s">
        <v>513</v>
      </c>
      <c r="B16" s="238" t="s">
        <v>219</v>
      </c>
      <c r="C16" s="125">
        <v>16121859.12819978</v>
      </c>
      <c r="D16" s="129" t="s">
        <v>511</v>
      </c>
      <c r="E16" s="121"/>
    </row>
    <row r="17" spans="1:5">
      <c r="A17" s="84">
        <v>6</v>
      </c>
      <c r="B17" s="122" t="s">
        <v>47</v>
      </c>
      <c r="C17" s="488">
        <f>C14+C15</f>
        <v>1044180951.8114336</v>
      </c>
      <c r="D17" s="126"/>
      <c r="E17" s="121"/>
    </row>
    <row r="18" spans="1:5">
      <c r="A18" s="84">
        <v>7</v>
      </c>
      <c r="B18" s="122" t="s">
        <v>48</v>
      </c>
      <c r="C18" s="123">
        <v>8469055</v>
      </c>
      <c r="D18" s="124"/>
      <c r="E18" s="121"/>
    </row>
    <row r="19" spans="1:5">
      <c r="A19" s="84">
        <v>8</v>
      </c>
      <c r="B19" s="265" t="s">
        <v>209</v>
      </c>
      <c r="C19" s="123">
        <v>8483208.370000001</v>
      </c>
      <c r="D19" s="124"/>
      <c r="E19" s="121"/>
    </row>
    <row r="20" spans="1:5">
      <c r="A20" s="84">
        <v>9</v>
      </c>
      <c r="B20" s="122" t="s">
        <v>49</v>
      </c>
      <c r="C20" s="123">
        <v>54000</v>
      </c>
      <c r="D20" s="124"/>
      <c r="E20" s="121"/>
    </row>
    <row r="21" spans="1:5">
      <c r="A21" s="84">
        <v>9.1</v>
      </c>
      <c r="B21" s="128" t="s">
        <v>94</v>
      </c>
      <c r="C21" s="125"/>
      <c r="D21" s="124"/>
      <c r="E21" s="121"/>
    </row>
    <row r="22" spans="1:5">
      <c r="A22" s="84">
        <v>9.1999999999999993</v>
      </c>
      <c r="B22" s="128" t="s">
        <v>95</v>
      </c>
      <c r="C22" s="125"/>
      <c r="D22" s="124"/>
      <c r="E22" s="121"/>
    </row>
    <row r="23" spans="1:5" ht="15">
      <c r="A23" s="84">
        <v>9.3000000000000007</v>
      </c>
      <c r="B23" s="239" t="s">
        <v>279</v>
      </c>
      <c r="C23" s="125"/>
      <c r="D23" s="124"/>
      <c r="E23" s="136"/>
    </row>
    <row r="24" spans="1:5">
      <c r="A24" s="84">
        <v>10</v>
      </c>
      <c r="B24" s="122" t="s">
        <v>50</v>
      </c>
      <c r="C24" s="123">
        <v>61766003</v>
      </c>
      <c r="D24" s="124"/>
      <c r="E24" s="121"/>
    </row>
    <row r="25" spans="1:5">
      <c r="A25" s="84">
        <v>10.1</v>
      </c>
      <c r="B25" s="128" t="s">
        <v>96</v>
      </c>
      <c r="C25" s="123">
        <v>9031736</v>
      </c>
      <c r="D25" s="129" t="s">
        <v>514</v>
      </c>
      <c r="E25" s="121"/>
    </row>
    <row r="26" spans="1:5">
      <c r="A26" s="84">
        <v>11</v>
      </c>
      <c r="B26" s="130" t="s">
        <v>51</v>
      </c>
      <c r="C26" s="131">
        <v>51387048.950000003</v>
      </c>
      <c r="D26" s="132"/>
      <c r="E26" s="121"/>
    </row>
    <row r="27" spans="1:5">
      <c r="A27" s="84">
        <v>11.1</v>
      </c>
      <c r="B27" s="491" t="s">
        <v>515</v>
      </c>
      <c r="C27" s="489">
        <v>-398134</v>
      </c>
      <c r="D27" s="129" t="s">
        <v>514</v>
      </c>
      <c r="E27" s="121"/>
    </row>
    <row r="28" spans="1:5">
      <c r="A28" s="84">
        <v>12</v>
      </c>
      <c r="B28" s="133" t="s">
        <v>52</v>
      </c>
      <c r="C28" s="134">
        <f>SUM(C6:C11,C17:C20,C24,C26)</f>
        <v>1580463370.1314335</v>
      </c>
      <c r="D28" s="135"/>
      <c r="E28" s="121"/>
    </row>
    <row r="29" spans="1:5">
      <c r="A29" s="84">
        <v>13</v>
      </c>
      <c r="B29" s="122" t="s">
        <v>54</v>
      </c>
      <c r="C29" s="137">
        <v>955373</v>
      </c>
      <c r="D29" s="138"/>
      <c r="E29" s="121"/>
    </row>
    <row r="30" spans="1:5">
      <c r="A30" s="84">
        <v>14</v>
      </c>
      <c r="B30" s="122" t="s">
        <v>55</v>
      </c>
      <c r="C30" s="123">
        <v>300388789</v>
      </c>
      <c r="D30" s="124"/>
      <c r="E30" s="121"/>
    </row>
    <row r="31" spans="1:5">
      <c r="A31" s="84">
        <v>15</v>
      </c>
      <c r="B31" s="122" t="s">
        <v>56</v>
      </c>
      <c r="C31" s="123">
        <v>226652328</v>
      </c>
      <c r="D31" s="124"/>
      <c r="E31" s="121"/>
    </row>
    <row r="32" spans="1:5">
      <c r="A32" s="84">
        <v>16</v>
      </c>
      <c r="B32" s="122" t="s">
        <v>57</v>
      </c>
      <c r="C32" s="123">
        <v>557950343</v>
      </c>
      <c r="D32" s="124"/>
      <c r="E32" s="121"/>
    </row>
    <row r="33" spans="1:5">
      <c r="A33" s="84">
        <v>17</v>
      </c>
      <c r="B33" s="122" t="s">
        <v>58</v>
      </c>
      <c r="C33" s="123">
        <v>0</v>
      </c>
      <c r="D33" s="124"/>
      <c r="E33" s="121"/>
    </row>
    <row r="34" spans="1:5" ht="15">
      <c r="A34" s="84">
        <v>18</v>
      </c>
      <c r="B34" s="122" t="s">
        <v>59</v>
      </c>
      <c r="C34" s="123">
        <v>170115210.52999997</v>
      </c>
      <c r="D34" s="124"/>
      <c r="E34" s="136"/>
    </row>
    <row r="35" spans="1:5">
      <c r="A35" s="84">
        <v>19</v>
      </c>
      <c r="B35" s="122" t="s">
        <v>60</v>
      </c>
      <c r="C35" s="123">
        <v>11116648</v>
      </c>
      <c r="D35" s="124"/>
      <c r="E35" s="121"/>
    </row>
    <row r="36" spans="1:5">
      <c r="A36" s="84">
        <v>20</v>
      </c>
      <c r="B36" s="122" t="s">
        <v>61</v>
      </c>
      <c r="C36" s="123">
        <v>34692094.590000004</v>
      </c>
      <c r="D36" s="124"/>
      <c r="E36" s="121"/>
    </row>
    <row r="37" spans="1:5" ht="25.5">
      <c r="A37" s="84">
        <v>20.100000000000001</v>
      </c>
      <c r="B37" s="130" t="s">
        <v>516</v>
      </c>
      <c r="C37" s="131">
        <v>0</v>
      </c>
      <c r="D37" s="129" t="s">
        <v>511</v>
      </c>
      <c r="E37" s="121"/>
    </row>
    <row r="38" spans="1:5">
      <c r="A38" s="84">
        <v>21</v>
      </c>
      <c r="B38" s="130" t="s">
        <v>62</v>
      </c>
      <c r="C38" s="131">
        <v>69010204.959999993</v>
      </c>
      <c r="D38" s="132"/>
      <c r="E38" s="121"/>
    </row>
    <row r="39" spans="1:5">
      <c r="A39" s="84">
        <v>21.1</v>
      </c>
      <c r="B39" s="139" t="s">
        <v>97</v>
      </c>
      <c r="C39" s="140">
        <v>56518804.959999993</v>
      </c>
      <c r="D39" s="129" t="s">
        <v>517</v>
      </c>
      <c r="E39" s="121"/>
    </row>
    <row r="40" spans="1:5" ht="15">
      <c r="A40" s="84">
        <v>21.2</v>
      </c>
      <c r="B40" s="492" t="s">
        <v>230</v>
      </c>
      <c r="C40" s="490">
        <v>12491400</v>
      </c>
      <c r="D40" s="129" t="s">
        <v>518</v>
      </c>
      <c r="E40" s="121"/>
    </row>
    <row r="41" spans="1:5">
      <c r="A41" s="84">
        <v>22</v>
      </c>
      <c r="B41" s="133" t="s">
        <v>63</v>
      </c>
      <c r="C41" s="134">
        <f>SUM(C29:C38)</f>
        <v>1370880991.0799999</v>
      </c>
      <c r="D41" s="135"/>
      <c r="E41" s="121"/>
    </row>
    <row r="42" spans="1:5" ht="15">
      <c r="A42" s="84">
        <v>23</v>
      </c>
      <c r="B42" s="130" t="s">
        <v>65</v>
      </c>
      <c r="C42" s="123">
        <v>209008277</v>
      </c>
      <c r="D42" s="129" t="s">
        <v>519</v>
      </c>
      <c r="E42" s="136"/>
    </row>
    <row r="43" spans="1:5">
      <c r="A43" s="84">
        <v>24</v>
      </c>
      <c r="B43" s="130" t="s">
        <v>66</v>
      </c>
      <c r="C43" s="123"/>
      <c r="D43" s="124"/>
    </row>
    <row r="44" spans="1:5">
      <c r="A44" s="84">
        <v>25</v>
      </c>
      <c r="B44" s="130" t="s">
        <v>67</v>
      </c>
      <c r="C44" s="123"/>
      <c r="D44" s="124"/>
    </row>
    <row r="45" spans="1:5">
      <c r="A45" s="84">
        <v>26</v>
      </c>
      <c r="B45" s="130" t="s">
        <v>68</v>
      </c>
      <c r="C45" s="123"/>
      <c r="D45" s="124"/>
    </row>
    <row r="46" spans="1:5">
      <c r="A46" s="84">
        <v>27</v>
      </c>
      <c r="B46" s="130" t="s">
        <v>69</v>
      </c>
      <c r="C46" s="123">
        <v>0</v>
      </c>
      <c r="D46" s="124"/>
    </row>
    <row r="47" spans="1:5">
      <c r="A47" s="84">
        <v>28</v>
      </c>
      <c r="B47" s="130" t="s">
        <v>70</v>
      </c>
      <c r="C47" s="123">
        <v>-9179668</v>
      </c>
      <c r="D47" s="129" t="s">
        <v>520</v>
      </c>
    </row>
    <row r="48" spans="1:5">
      <c r="A48" s="84">
        <v>29</v>
      </c>
      <c r="B48" s="130" t="s">
        <v>71</v>
      </c>
      <c r="C48" s="123">
        <v>9753770</v>
      </c>
      <c r="D48" s="124"/>
    </row>
    <row r="49" spans="1:4">
      <c r="A49" s="493">
        <v>29.1</v>
      </c>
      <c r="B49" s="130" t="s">
        <v>251</v>
      </c>
      <c r="C49" s="489">
        <v>9753770</v>
      </c>
      <c r="D49" s="129" t="s">
        <v>521</v>
      </c>
    </row>
    <row r="50" spans="1:4">
      <c r="A50" s="493">
        <v>29.2</v>
      </c>
      <c r="B50" s="130" t="s">
        <v>247</v>
      </c>
      <c r="C50" s="489">
        <v>-9753770</v>
      </c>
      <c r="D50" s="129" t="s">
        <v>522</v>
      </c>
    </row>
    <row r="51" spans="1:4" ht="15" thickBot="1">
      <c r="A51" s="141">
        <v>30</v>
      </c>
      <c r="B51" s="142" t="s">
        <v>277</v>
      </c>
      <c r="C51" s="143">
        <f>SUM(C42:C48)</f>
        <v>209582379</v>
      </c>
      <c r="D51" s="144"/>
    </row>
  </sheetData>
  <pageMargins left="0.7" right="0.7" top="0.75" bottom="0.75" header="0.3" footer="0.3"/>
  <pageSetup paperSize="9" scale="66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zoomScale="80" zoomScaleNormal="80" workbookViewId="0">
      <pane xSplit="1" ySplit="4" topLeftCell="B5" activePane="bottomRight" state="frozen"/>
      <selection activeCell="B22" sqref="B22"/>
      <selection pane="topRight" activeCell="B22" sqref="B22"/>
      <selection pane="bottomLeft" activeCell="B22" sqref="B22"/>
      <selection pane="bottomRight" activeCell="B11" sqref="B1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5.5703125" style="4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37" bestFit="1" customWidth="1"/>
    <col min="17" max="17" width="14.7109375" style="37" customWidth="1"/>
    <col min="18" max="18" width="13" style="37" bestFit="1" customWidth="1"/>
    <col min="19" max="19" width="34.85546875" style="37" customWidth="1"/>
    <col min="20" max="16384" width="9.140625" style="37"/>
  </cols>
  <sheetData>
    <row r="1" spans="1:19">
      <c r="A1" s="2" t="s">
        <v>35</v>
      </c>
      <c r="B1" s="4" t="str">
        <f>'Info '!C2</f>
        <v>JSC "VTB Bank (Georgia)"</v>
      </c>
    </row>
    <row r="2" spans="1:19">
      <c r="A2" s="2" t="s">
        <v>36</v>
      </c>
      <c r="B2" s="522">
        <v>43555</v>
      </c>
    </row>
    <row r="4" spans="1:19" ht="26.25" thickBot="1">
      <c r="A4" s="4" t="s">
        <v>259</v>
      </c>
      <c r="B4" s="284" t="s">
        <v>386</v>
      </c>
    </row>
    <row r="5" spans="1:19" s="275" customFormat="1">
      <c r="A5" s="270"/>
      <c r="B5" s="271"/>
      <c r="C5" s="272" t="s">
        <v>0</v>
      </c>
      <c r="D5" s="272" t="s">
        <v>1</v>
      </c>
      <c r="E5" s="272" t="s">
        <v>2</v>
      </c>
      <c r="F5" s="272" t="s">
        <v>3</v>
      </c>
      <c r="G5" s="272" t="s">
        <v>4</v>
      </c>
      <c r="H5" s="272" t="s">
        <v>10</v>
      </c>
      <c r="I5" s="272" t="s">
        <v>13</v>
      </c>
      <c r="J5" s="272" t="s">
        <v>14</v>
      </c>
      <c r="K5" s="272" t="s">
        <v>15</v>
      </c>
      <c r="L5" s="272" t="s">
        <v>16</v>
      </c>
      <c r="M5" s="272" t="s">
        <v>17</v>
      </c>
      <c r="N5" s="272" t="s">
        <v>18</v>
      </c>
      <c r="O5" s="272" t="s">
        <v>369</v>
      </c>
      <c r="P5" s="272" t="s">
        <v>370</v>
      </c>
      <c r="Q5" s="272" t="s">
        <v>371</v>
      </c>
      <c r="R5" s="273" t="s">
        <v>372</v>
      </c>
      <c r="S5" s="274" t="s">
        <v>373</v>
      </c>
    </row>
    <row r="6" spans="1:19" s="275" customFormat="1" ht="99" customHeight="1">
      <c r="A6" s="276"/>
      <c r="B6" s="553" t="s">
        <v>374</v>
      </c>
      <c r="C6" s="549">
        <v>0</v>
      </c>
      <c r="D6" s="550"/>
      <c r="E6" s="549">
        <v>0.2</v>
      </c>
      <c r="F6" s="550"/>
      <c r="G6" s="549">
        <v>0.35</v>
      </c>
      <c r="H6" s="550"/>
      <c r="I6" s="549">
        <v>0.5</v>
      </c>
      <c r="J6" s="550"/>
      <c r="K6" s="549">
        <v>0.75</v>
      </c>
      <c r="L6" s="550"/>
      <c r="M6" s="549">
        <v>1</v>
      </c>
      <c r="N6" s="550"/>
      <c r="O6" s="549">
        <v>1.5</v>
      </c>
      <c r="P6" s="550"/>
      <c r="Q6" s="549">
        <v>2.5</v>
      </c>
      <c r="R6" s="550"/>
      <c r="S6" s="551" t="s">
        <v>258</v>
      </c>
    </row>
    <row r="7" spans="1:19" s="275" customFormat="1" ht="30.75" customHeight="1">
      <c r="A7" s="276"/>
      <c r="B7" s="554"/>
      <c r="C7" s="266" t="s">
        <v>261</v>
      </c>
      <c r="D7" s="266" t="s">
        <v>260</v>
      </c>
      <c r="E7" s="266" t="s">
        <v>261</v>
      </c>
      <c r="F7" s="266" t="s">
        <v>260</v>
      </c>
      <c r="G7" s="266" t="s">
        <v>261</v>
      </c>
      <c r="H7" s="266" t="s">
        <v>260</v>
      </c>
      <c r="I7" s="266" t="s">
        <v>261</v>
      </c>
      <c r="J7" s="266" t="s">
        <v>260</v>
      </c>
      <c r="K7" s="266" t="s">
        <v>261</v>
      </c>
      <c r="L7" s="266" t="s">
        <v>260</v>
      </c>
      <c r="M7" s="266" t="s">
        <v>261</v>
      </c>
      <c r="N7" s="266" t="s">
        <v>260</v>
      </c>
      <c r="O7" s="266" t="s">
        <v>261</v>
      </c>
      <c r="P7" s="266" t="s">
        <v>260</v>
      </c>
      <c r="Q7" s="266" t="s">
        <v>261</v>
      </c>
      <c r="R7" s="266" t="s">
        <v>260</v>
      </c>
      <c r="S7" s="552"/>
    </row>
    <row r="8" spans="1:19" s="146" customFormat="1" ht="23.25" customHeight="1">
      <c r="A8" s="145">
        <v>1</v>
      </c>
      <c r="B8" s="1" t="s">
        <v>101</v>
      </c>
      <c r="C8" s="494">
        <v>125282832.48</v>
      </c>
      <c r="D8" s="494"/>
      <c r="E8" s="494">
        <v>0</v>
      </c>
      <c r="F8" s="494"/>
      <c r="G8" s="494">
        <v>0</v>
      </c>
      <c r="H8" s="494"/>
      <c r="I8" s="494">
        <v>0</v>
      </c>
      <c r="J8" s="494"/>
      <c r="K8" s="494">
        <v>0</v>
      </c>
      <c r="L8" s="494"/>
      <c r="M8" s="494">
        <v>167504815.80149999</v>
      </c>
      <c r="N8" s="494"/>
      <c r="O8" s="494">
        <v>0</v>
      </c>
      <c r="P8" s="494"/>
      <c r="Q8" s="494">
        <v>0</v>
      </c>
      <c r="R8" s="494"/>
      <c r="S8" s="495">
        <f>$C$6*SUM(C8:D8)+$E$6*SUM(E8:F8)+$G$6*SUM(G8:H8)+$I$6*SUM(I8:J8)+$K$6*SUM(K8:L8)+$M$6*SUM(M8:N8)+$O$6*SUM(O8:P8)+$Q$6*SUM(Q8:R8)</f>
        <v>167504815.80149999</v>
      </c>
    </row>
    <row r="9" spans="1:19" s="146" customFormat="1" ht="23.25" customHeight="1">
      <c r="A9" s="145">
        <v>2</v>
      </c>
      <c r="B9" s="1" t="s">
        <v>102</v>
      </c>
      <c r="C9" s="494">
        <v>0</v>
      </c>
      <c r="D9" s="494"/>
      <c r="E9" s="494">
        <v>0</v>
      </c>
      <c r="F9" s="494"/>
      <c r="G9" s="494">
        <v>0</v>
      </c>
      <c r="H9" s="494"/>
      <c r="I9" s="494">
        <v>0</v>
      </c>
      <c r="J9" s="494"/>
      <c r="K9" s="494">
        <v>0</v>
      </c>
      <c r="L9" s="494"/>
      <c r="M9" s="494">
        <v>0</v>
      </c>
      <c r="N9" s="494"/>
      <c r="O9" s="494">
        <v>0</v>
      </c>
      <c r="P9" s="494"/>
      <c r="Q9" s="494">
        <v>0</v>
      </c>
      <c r="R9" s="494"/>
      <c r="S9" s="495">
        <f t="shared" ref="S9:S21" si="0">$C$6*SUM(C9:D9)+$E$6*SUM(E9:F9)+$G$6*SUM(G9:H9)+$I$6*SUM(I9:J9)+$K$6*SUM(K9:L9)+$M$6*SUM(M9:N9)+$O$6*SUM(O9:P9)+$Q$6*SUM(Q9:R9)</f>
        <v>0</v>
      </c>
    </row>
    <row r="10" spans="1:19" s="146" customFormat="1" ht="23.25" customHeight="1">
      <c r="A10" s="145">
        <v>3</v>
      </c>
      <c r="B10" s="1" t="s">
        <v>280</v>
      </c>
      <c r="C10" s="494">
        <v>0</v>
      </c>
      <c r="D10" s="494"/>
      <c r="E10" s="494">
        <v>0</v>
      </c>
      <c r="F10" s="494"/>
      <c r="G10" s="494">
        <v>0</v>
      </c>
      <c r="H10" s="494"/>
      <c r="I10" s="494">
        <v>0</v>
      </c>
      <c r="J10" s="494"/>
      <c r="K10" s="494">
        <v>0</v>
      </c>
      <c r="L10" s="494"/>
      <c r="M10" s="494">
        <v>0</v>
      </c>
      <c r="N10" s="494"/>
      <c r="O10" s="494">
        <v>0</v>
      </c>
      <c r="P10" s="494"/>
      <c r="Q10" s="494">
        <v>0</v>
      </c>
      <c r="R10" s="494"/>
      <c r="S10" s="495">
        <f t="shared" si="0"/>
        <v>0</v>
      </c>
    </row>
    <row r="11" spans="1:19" s="146" customFormat="1" ht="23.25" customHeight="1">
      <c r="A11" s="145">
        <v>4</v>
      </c>
      <c r="B11" s="1" t="s">
        <v>103</v>
      </c>
      <c r="C11" s="494">
        <v>0</v>
      </c>
      <c r="D11" s="494"/>
      <c r="E11" s="494">
        <v>0</v>
      </c>
      <c r="F11" s="494"/>
      <c r="G11" s="494">
        <v>0</v>
      </c>
      <c r="H11" s="494"/>
      <c r="I11" s="494">
        <v>0</v>
      </c>
      <c r="J11" s="494"/>
      <c r="K11" s="494">
        <v>0</v>
      </c>
      <c r="L11" s="494"/>
      <c r="M11" s="494">
        <v>0</v>
      </c>
      <c r="N11" s="494"/>
      <c r="O11" s="494">
        <v>0</v>
      </c>
      <c r="P11" s="494"/>
      <c r="Q11" s="494">
        <v>0</v>
      </c>
      <c r="R11" s="494"/>
      <c r="S11" s="495">
        <f t="shared" si="0"/>
        <v>0</v>
      </c>
    </row>
    <row r="12" spans="1:19" s="146" customFormat="1" ht="23.25" customHeight="1">
      <c r="A12" s="145">
        <v>5</v>
      </c>
      <c r="B12" s="1" t="s">
        <v>104</v>
      </c>
      <c r="C12" s="494">
        <v>0</v>
      </c>
      <c r="D12" s="494"/>
      <c r="E12" s="494">
        <v>0</v>
      </c>
      <c r="F12" s="494"/>
      <c r="G12" s="494">
        <v>0</v>
      </c>
      <c r="H12" s="494"/>
      <c r="I12" s="494">
        <v>0</v>
      </c>
      <c r="J12" s="494"/>
      <c r="K12" s="494">
        <v>0</v>
      </c>
      <c r="L12" s="494"/>
      <c r="M12" s="494">
        <v>0</v>
      </c>
      <c r="N12" s="494"/>
      <c r="O12" s="494">
        <v>0</v>
      </c>
      <c r="P12" s="494"/>
      <c r="Q12" s="494">
        <v>0</v>
      </c>
      <c r="R12" s="494"/>
      <c r="S12" s="495">
        <f t="shared" si="0"/>
        <v>0</v>
      </c>
    </row>
    <row r="13" spans="1:19" s="146" customFormat="1" ht="23.25" customHeight="1">
      <c r="A13" s="145">
        <v>6</v>
      </c>
      <c r="B13" s="1" t="s">
        <v>105</v>
      </c>
      <c r="C13" s="494">
        <v>0</v>
      </c>
      <c r="D13" s="494"/>
      <c r="E13" s="494">
        <v>20704857.7892</v>
      </c>
      <c r="F13" s="494"/>
      <c r="G13" s="494">
        <v>0</v>
      </c>
      <c r="H13" s="494"/>
      <c r="I13" s="494">
        <v>32781519.247800004</v>
      </c>
      <c r="J13" s="494"/>
      <c r="K13" s="494">
        <v>0</v>
      </c>
      <c r="L13" s="494"/>
      <c r="M13" s="494">
        <v>218346.68150000001</v>
      </c>
      <c r="N13" s="494">
        <v>4058825.6261999998</v>
      </c>
      <c r="O13" s="494">
        <v>0</v>
      </c>
      <c r="P13" s="494"/>
      <c r="Q13" s="494">
        <v>0</v>
      </c>
      <c r="R13" s="494"/>
      <c r="S13" s="495">
        <f t="shared" si="0"/>
        <v>24808903.489440002</v>
      </c>
    </row>
    <row r="14" spans="1:19" s="146" customFormat="1" ht="23.25" customHeight="1">
      <c r="A14" s="145">
        <v>7</v>
      </c>
      <c r="B14" s="1" t="s">
        <v>106</v>
      </c>
      <c r="C14" s="494">
        <v>0</v>
      </c>
      <c r="D14" s="494">
        <v>0</v>
      </c>
      <c r="E14" s="494">
        <v>0</v>
      </c>
      <c r="F14" s="494">
        <v>0</v>
      </c>
      <c r="G14" s="494">
        <v>0</v>
      </c>
      <c r="H14" s="494"/>
      <c r="I14" s="494">
        <v>0</v>
      </c>
      <c r="J14" s="494">
        <v>0</v>
      </c>
      <c r="K14" s="494">
        <v>0</v>
      </c>
      <c r="L14" s="494"/>
      <c r="M14" s="494">
        <v>504152398.29039001</v>
      </c>
      <c r="N14" s="494">
        <v>60263279.654509984</v>
      </c>
      <c r="O14" s="494">
        <v>4290303.0080999993</v>
      </c>
      <c r="P14" s="494">
        <v>112787.53675</v>
      </c>
      <c r="Q14" s="494">
        <v>0</v>
      </c>
      <c r="R14" s="494">
        <v>0</v>
      </c>
      <c r="S14" s="495">
        <f t="shared" si="0"/>
        <v>571020313.76217508</v>
      </c>
    </row>
    <row r="15" spans="1:19" s="146" customFormat="1" ht="23.25" customHeight="1">
      <c r="A15" s="145">
        <v>8</v>
      </c>
      <c r="B15" s="1" t="s">
        <v>107</v>
      </c>
      <c r="C15" s="494">
        <v>0</v>
      </c>
      <c r="D15" s="494"/>
      <c r="E15" s="494">
        <v>0</v>
      </c>
      <c r="F15" s="494"/>
      <c r="G15" s="494">
        <v>0</v>
      </c>
      <c r="H15" s="494"/>
      <c r="I15" s="494">
        <v>0</v>
      </c>
      <c r="J15" s="494"/>
      <c r="K15" s="494">
        <v>241323407.81855002</v>
      </c>
      <c r="L15" s="494">
        <v>14488907.990722999</v>
      </c>
      <c r="M15" s="494">
        <v>35300190.828170002</v>
      </c>
      <c r="N15" s="494">
        <v>167874.54188000003</v>
      </c>
      <c r="O15" s="494">
        <v>106028595.07367998</v>
      </c>
      <c r="P15" s="494">
        <v>2130535.8864899995</v>
      </c>
      <c r="Q15" s="494">
        <v>0</v>
      </c>
      <c r="R15" s="494"/>
      <c r="S15" s="495">
        <f t="shared" si="0"/>
        <v>389565998.66725975</v>
      </c>
    </row>
    <row r="16" spans="1:19" s="146" customFormat="1" ht="23.25" customHeight="1">
      <c r="A16" s="145">
        <v>9</v>
      </c>
      <c r="B16" s="1" t="s">
        <v>108</v>
      </c>
      <c r="C16" s="494">
        <v>0</v>
      </c>
      <c r="D16" s="494"/>
      <c r="E16" s="494">
        <v>0</v>
      </c>
      <c r="F16" s="494"/>
      <c r="G16" s="494">
        <v>162993163.51054004</v>
      </c>
      <c r="H16" s="494">
        <v>1770819.6590100001</v>
      </c>
      <c r="I16" s="494">
        <v>0</v>
      </c>
      <c r="J16" s="494"/>
      <c r="K16" s="494">
        <v>0</v>
      </c>
      <c r="L16" s="494"/>
      <c r="M16" s="494">
        <v>0</v>
      </c>
      <c r="N16" s="494"/>
      <c r="O16" s="494">
        <v>0</v>
      </c>
      <c r="P16" s="494"/>
      <c r="Q16" s="494">
        <v>0</v>
      </c>
      <c r="R16" s="494"/>
      <c r="S16" s="495">
        <f t="shared" si="0"/>
        <v>57667394.109342508</v>
      </c>
    </row>
    <row r="17" spans="1:19" s="146" customFormat="1" ht="23.25" customHeight="1">
      <c r="A17" s="145">
        <v>10</v>
      </c>
      <c r="B17" s="1" t="s">
        <v>109</v>
      </c>
      <c r="C17" s="494">
        <v>0</v>
      </c>
      <c r="D17" s="494"/>
      <c r="E17" s="494">
        <v>0</v>
      </c>
      <c r="F17" s="494"/>
      <c r="G17" s="494">
        <v>0</v>
      </c>
      <c r="H17" s="494"/>
      <c r="I17" s="494">
        <v>279712.22258</v>
      </c>
      <c r="J17" s="494"/>
      <c r="K17" s="494">
        <v>0</v>
      </c>
      <c r="L17" s="494"/>
      <c r="M17" s="494">
        <v>16245908.73474</v>
      </c>
      <c r="N17" s="494"/>
      <c r="O17" s="494">
        <v>160048.65934000001</v>
      </c>
      <c r="P17" s="494"/>
      <c r="Q17" s="494">
        <v>0</v>
      </c>
      <c r="R17" s="494"/>
      <c r="S17" s="495">
        <f t="shared" si="0"/>
        <v>16625837.835040001</v>
      </c>
    </row>
    <row r="18" spans="1:19" s="146" customFormat="1" ht="23.25" customHeight="1">
      <c r="A18" s="145">
        <v>11</v>
      </c>
      <c r="B18" s="1" t="s">
        <v>110</v>
      </c>
      <c r="C18" s="494">
        <v>0</v>
      </c>
      <c r="D18" s="494"/>
      <c r="E18" s="494">
        <v>0</v>
      </c>
      <c r="F18" s="494"/>
      <c r="G18" s="494">
        <v>0</v>
      </c>
      <c r="H18" s="494"/>
      <c r="I18" s="494">
        <v>0</v>
      </c>
      <c r="J18" s="494"/>
      <c r="K18" s="494">
        <v>0</v>
      </c>
      <c r="L18" s="494"/>
      <c r="M18" s="494">
        <v>0</v>
      </c>
      <c r="N18" s="494"/>
      <c r="O18" s="494">
        <v>0</v>
      </c>
      <c r="P18" s="494"/>
      <c r="Q18" s="494">
        <v>0</v>
      </c>
      <c r="R18" s="494"/>
      <c r="S18" s="495">
        <f t="shared" si="0"/>
        <v>0</v>
      </c>
    </row>
    <row r="19" spans="1:19" s="146" customFormat="1" ht="23.25" customHeight="1">
      <c r="A19" s="145">
        <v>12</v>
      </c>
      <c r="B19" s="1" t="s">
        <v>111</v>
      </c>
      <c r="C19" s="494">
        <v>0</v>
      </c>
      <c r="D19" s="494"/>
      <c r="E19" s="494">
        <v>0</v>
      </c>
      <c r="F19" s="494"/>
      <c r="G19" s="494">
        <v>0</v>
      </c>
      <c r="H19" s="494"/>
      <c r="I19" s="494">
        <v>0</v>
      </c>
      <c r="J19" s="494"/>
      <c r="K19" s="494">
        <v>0</v>
      </c>
      <c r="L19" s="494"/>
      <c r="M19" s="494">
        <v>0</v>
      </c>
      <c r="N19" s="494"/>
      <c r="O19" s="494">
        <v>0</v>
      </c>
      <c r="P19" s="494"/>
      <c r="Q19" s="494">
        <v>0</v>
      </c>
      <c r="R19" s="494"/>
      <c r="S19" s="495">
        <f t="shared" si="0"/>
        <v>0</v>
      </c>
    </row>
    <row r="20" spans="1:19" s="146" customFormat="1" ht="23.25" customHeight="1">
      <c r="A20" s="145">
        <v>13</v>
      </c>
      <c r="B20" s="1" t="s">
        <v>257</v>
      </c>
      <c r="C20" s="494">
        <v>0</v>
      </c>
      <c r="D20" s="494"/>
      <c r="E20" s="494">
        <v>0</v>
      </c>
      <c r="F20" s="494"/>
      <c r="G20" s="494">
        <v>0</v>
      </c>
      <c r="H20" s="494"/>
      <c r="I20" s="494">
        <v>0</v>
      </c>
      <c r="J20" s="494"/>
      <c r="K20" s="494">
        <v>0</v>
      </c>
      <c r="L20" s="494"/>
      <c r="M20" s="494">
        <v>0</v>
      </c>
      <c r="N20" s="494"/>
      <c r="O20" s="494">
        <v>0</v>
      </c>
      <c r="P20" s="494"/>
      <c r="Q20" s="494">
        <v>0</v>
      </c>
      <c r="R20" s="494"/>
      <c r="S20" s="495">
        <f t="shared" si="0"/>
        <v>0</v>
      </c>
    </row>
    <row r="21" spans="1:19" s="146" customFormat="1" ht="23.25" customHeight="1">
      <c r="A21" s="145">
        <v>14</v>
      </c>
      <c r="B21" s="1" t="s">
        <v>113</v>
      </c>
      <c r="C21" s="494">
        <v>59147287</v>
      </c>
      <c r="D21" s="494"/>
      <c r="E21" s="494">
        <v>0</v>
      </c>
      <c r="F21" s="494"/>
      <c r="G21" s="494">
        <v>0</v>
      </c>
      <c r="H21" s="494"/>
      <c r="I21" s="494">
        <v>0</v>
      </c>
      <c r="J21" s="494"/>
      <c r="K21" s="494">
        <v>0</v>
      </c>
      <c r="L21" s="494"/>
      <c r="M21" s="494">
        <v>113251319.134</v>
      </c>
      <c r="N21" s="494"/>
      <c r="O21" s="494">
        <v>0</v>
      </c>
      <c r="P21" s="494"/>
      <c r="Q21" s="494">
        <v>1335472</v>
      </c>
      <c r="R21" s="494"/>
      <c r="S21" s="495">
        <f t="shared" si="0"/>
        <v>116589999.134</v>
      </c>
    </row>
    <row r="22" spans="1:19" ht="23.25" customHeight="1" thickBot="1">
      <c r="A22" s="147"/>
      <c r="B22" s="148" t="s">
        <v>114</v>
      </c>
      <c r="C22" s="149">
        <f>SUM(C8:C21)</f>
        <v>184430119.48000002</v>
      </c>
      <c r="D22" s="149">
        <f t="shared" ref="D22:S22" si="1">SUM(D8:D21)</f>
        <v>0</v>
      </c>
      <c r="E22" s="149">
        <f t="shared" si="1"/>
        <v>20704857.7892</v>
      </c>
      <c r="F22" s="149">
        <f t="shared" si="1"/>
        <v>0</v>
      </c>
      <c r="G22" s="149">
        <f t="shared" si="1"/>
        <v>162993163.51054004</v>
      </c>
      <c r="H22" s="149">
        <f t="shared" si="1"/>
        <v>1770819.6590100001</v>
      </c>
      <c r="I22" s="149">
        <f t="shared" si="1"/>
        <v>33061231.470380004</v>
      </c>
      <c r="J22" s="149">
        <f t="shared" si="1"/>
        <v>0</v>
      </c>
      <c r="K22" s="149">
        <f t="shared" si="1"/>
        <v>241323407.81855002</v>
      </c>
      <c r="L22" s="149">
        <f t="shared" si="1"/>
        <v>14488907.990722999</v>
      </c>
      <c r="M22" s="149">
        <f t="shared" si="1"/>
        <v>836672979.4703002</v>
      </c>
      <c r="N22" s="149">
        <f t="shared" si="1"/>
        <v>64489979.822589979</v>
      </c>
      <c r="O22" s="149">
        <f t="shared" si="1"/>
        <v>110478946.74111998</v>
      </c>
      <c r="P22" s="149">
        <f t="shared" si="1"/>
        <v>2243323.4232399995</v>
      </c>
      <c r="Q22" s="149">
        <f t="shared" si="1"/>
        <v>1335472</v>
      </c>
      <c r="R22" s="149">
        <f t="shared" si="1"/>
        <v>0</v>
      </c>
      <c r="S22" s="285">
        <f t="shared" si="1"/>
        <v>1343783262.7987576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scale="3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="80" zoomScaleNormal="80" workbookViewId="0">
      <pane xSplit="2" ySplit="6" topLeftCell="L7" activePane="bottomRight" state="frozen"/>
      <selection activeCell="B22" sqref="B22"/>
      <selection pane="topRight" activeCell="B22" sqref="B22"/>
      <selection pane="bottomLeft" activeCell="B22" sqref="B22"/>
      <selection pane="bottomRight" activeCell="O32" sqref="O3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15.57031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37"/>
  </cols>
  <sheetData>
    <row r="1" spans="1:22">
      <c r="A1" s="2" t="s">
        <v>35</v>
      </c>
      <c r="B1" s="4" t="str">
        <f>'Info '!C2</f>
        <v>JSC "VTB Bank (Georgia)"</v>
      </c>
    </row>
    <row r="2" spans="1:22">
      <c r="A2" s="2" t="s">
        <v>36</v>
      </c>
      <c r="B2" s="522">
        <v>43555</v>
      </c>
    </row>
    <row r="4" spans="1:22" ht="13.5" thickBot="1">
      <c r="A4" s="4" t="s">
        <v>377</v>
      </c>
      <c r="B4" s="150" t="s">
        <v>100</v>
      </c>
      <c r="V4" s="39" t="s">
        <v>78</v>
      </c>
    </row>
    <row r="5" spans="1:22" ht="12.75" customHeight="1">
      <c r="A5" s="151"/>
      <c r="B5" s="152"/>
      <c r="C5" s="555" t="s">
        <v>288</v>
      </c>
      <c r="D5" s="556"/>
      <c r="E5" s="556"/>
      <c r="F5" s="556"/>
      <c r="G5" s="556"/>
      <c r="H5" s="556"/>
      <c r="I5" s="556"/>
      <c r="J5" s="556"/>
      <c r="K5" s="556"/>
      <c r="L5" s="557"/>
      <c r="M5" s="558" t="s">
        <v>289</v>
      </c>
      <c r="N5" s="559"/>
      <c r="O5" s="559"/>
      <c r="P5" s="559"/>
      <c r="Q5" s="559"/>
      <c r="R5" s="559"/>
      <c r="S5" s="560"/>
      <c r="T5" s="563" t="s">
        <v>375</v>
      </c>
      <c r="U5" s="563" t="s">
        <v>376</v>
      </c>
      <c r="V5" s="561" t="s">
        <v>126</v>
      </c>
    </row>
    <row r="6" spans="1:22" s="90" customFormat="1" ht="102">
      <c r="A6" s="87"/>
      <c r="B6" s="153"/>
      <c r="C6" s="154" t="s">
        <v>115</v>
      </c>
      <c r="D6" s="242" t="s">
        <v>116</v>
      </c>
      <c r="E6" s="180" t="s">
        <v>291</v>
      </c>
      <c r="F6" s="180" t="s">
        <v>292</v>
      </c>
      <c r="G6" s="242" t="s">
        <v>295</v>
      </c>
      <c r="H6" s="242" t="s">
        <v>290</v>
      </c>
      <c r="I6" s="242" t="s">
        <v>117</v>
      </c>
      <c r="J6" s="242" t="s">
        <v>118</v>
      </c>
      <c r="K6" s="155" t="s">
        <v>119</v>
      </c>
      <c r="L6" s="156" t="s">
        <v>120</v>
      </c>
      <c r="M6" s="154" t="s">
        <v>293</v>
      </c>
      <c r="N6" s="155" t="s">
        <v>121</v>
      </c>
      <c r="O6" s="155" t="s">
        <v>122</v>
      </c>
      <c r="P6" s="155" t="s">
        <v>123</v>
      </c>
      <c r="Q6" s="155" t="s">
        <v>124</v>
      </c>
      <c r="R6" s="155" t="s">
        <v>125</v>
      </c>
      <c r="S6" s="268" t="s">
        <v>294</v>
      </c>
      <c r="T6" s="564"/>
      <c r="U6" s="564"/>
      <c r="V6" s="562"/>
    </row>
    <row r="7" spans="1:22" s="146" customFormat="1">
      <c r="A7" s="157">
        <v>1</v>
      </c>
      <c r="B7" s="1" t="s">
        <v>101</v>
      </c>
      <c r="C7" s="158"/>
      <c r="D7" s="494">
        <v>0</v>
      </c>
      <c r="E7" s="494"/>
      <c r="F7" s="494"/>
      <c r="G7" s="494"/>
      <c r="H7" s="494"/>
      <c r="I7" s="494"/>
      <c r="J7" s="494">
        <v>0</v>
      </c>
      <c r="K7" s="494"/>
      <c r="L7" s="477"/>
      <c r="M7" s="158"/>
      <c r="N7" s="494"/>
      <c r="O7" s="494"/>
      <c r="P7" s="494"/>
      <c r="Q7" s="494"/>
      <c r="R7" s="494"/>
      <c r="S7" s="477"/>
      <c r="T7" s="496">
        <v>0</v>
      </c>
      <c r="U7" s="496"/>
      <c r="V7" s="159">
        <f>SUM(C7:S7)</f>
        <v>0</v>
      </c>
    </row>
    <row r="8" spans="1:22" s="146" customFormat="1">
      <c r="A8" s="157">
        <v>2</v>
      </c>
      <c r="B8" s="1" t="s">
        <v>102</v>
      </c>
      <c r="C8" s="158"/>
      <c r="D8" s="494">
        <v>0</v>
      </c>
      <c r="E8" s="494"/>
      <c r="F8" s="494"/>
      <c r="G8" s="494"/>
      <c r="H8" s="494"/>
      <c r="I8" s="494"/>
      <c r="J8" s="494">
        <v>0</v>
      </c>
      <c r="K8" s="494"/>
      <c r="L8" s="477"/>
      <c r="M8" s="158"/>
      <c r="N8" s="494"/>
      <c r="O8" s="494"/>
      <c r="P8" s="494"/>
      <c r="Q8" s="494"/>
      <c r="R8" s="494"/>
      <c r="S8" s="477"/>
      <c r="T8" s="496">
        <v>0</v>
      </c>
      <c r="U8" s="496"/>
      <c r="V8" s="159">
        <f t="shared" ref="V8:V20" si="0">SUM(C8:S8)</f>
        <v>0</v>
      </c>
    </row>
    <row r="9" spans="1:22" s="146" customFormat="1">
      <c r="A9" s="157">
        <v>3</v>
      </c>
      <c r="B9" s="1" t="s">
        <v>281</v>
      </c>
      <c r="C9" s="158"/>
      <c r="D9" s="494">
        <v>0</v>
      </c>
      <c r="E9" s="494"/>
      <c r="F9" s="494"/>
      <c r="G9" s="494"/>
      <c r="H9" s="494"/>
      <c r="I9" s="494"/>
      <c r="J9" s="494">
        <v>0</v>
      </c>
      <c r="K9" s="494"/>
      <c r="L9" s="477"/>
      <c r="M9" s="158"/>
      <c r="N9" s="494"/>
      <c r="O9" s="494"/>
      <c r="P9" s="494"/>
      <c r="Q9" s="494"/>
      <c r="R9" s="494"/>
      <c r="S9" s="477"/>
      <c r="T9" s="496">
        <v>0</v>
      </c>
      <c r="U9" s="496"/>
      <c r="V9" s="159">
        <f t="shared" si="0"/>
        <v>0</v>
      </c>
    </row>
    <row r="10" spans="1:22" s="146" customFormat="1" ht="24" customHeight="1">
      <c r="A10" s="157">
        <v>4</v>
      </c>
      <c r="B10" s="1" t="s">
        <v>103</v>
      </c>
      <c r="C10" s="158"/>
      <c r="D10" s="494">
        <v>0</v>
      </c>
      <c r="E10" s="494"/>
      <c r="F10" s="494"/>
      <c r="G10" s="494"/>
      <c r="H10" s="494"/>
      <c r="I10" s="494"/>
      <c r="J10" s="494">
        <v>0</v>
      </c>
      <c r="K10" s="494"/>
      <c r="L10" s="477"/>
      <c r="M10" s="158"/>
      <c r="N10" s="494"/>
      <c r="O10" s="494"/>
      <c r="P10" s="494"/>
      <c r="Q10" s="494"/>
      <c r="R10" s="494"/>
      <c r="S10" s="477"/>
      <c r="T10" s="496">
        <v>0</v>
      </c>
      <c r="U10" s="496"/>
      <c r="V10" s="159">
        <f t="shared" si="0"/>
        <v>0</v>
      </c>
    </row>
    <row r="11" spans="1:22" s="146" customFormat="1" ht="24" customHeight="1">
      <c r="A11" s="157">
        <v>5</v>
      </c>
      <c r="B11" s="1" t="s">
        <v>104</v>
      </c>
      <c r="C11" s="158"/>
      <c r="D11" s="494">
        <v>0</v>
      </c>
      <c r="E11" s="494"/>
      <c r="F11" s="494"/>
      <c r="G11" s="494"/>
      <c r="H11" s="494"/>
      <c r="I11" s="494"/>
      <c r="J11" s="494">
        <v>0</v>
      </c>
      <c r="K11" s="494"/>
      <c r="L11" s="477"/>
      <c r="M11" s="158"/>
      <c r="N11" s="494"/>
      <c r="O11" s="494"/>
      <c r="P11" s="494"/>
      <c r="Q11" s="494"/>
      <c r="R11" s="494"/>
      <c r="S11" s="477"/>
      <c r="T11" s="496">
        <v>0</v>
      </c>
      <c r="U11" s="496"/>
      <c r="V11" s="159">
        <f t="shared" si="0"/>
        <v>0</v>
      </c>
    </row>
    <row r="12" spans="1:22" s="146" customFormat="1" ht="24" customHeight="1">
      <c r="A12" s="157">
        <v>6</v>
      </c>
      <c r="B12" s="1" t="s">
        <v>105</v>
      </c>
      <c r="C12" s="158"/>
      <c r="D12" s="494">
        <v>0</v>
      </c>
      <c r="E12" s="494"/>
      <c r="F12" s="494"/>
      <c r="G12" s="494"/>
      <c r="H12" s="494"/>
      <c r="I12" s="494"/>
      <c r="J12" s="494">
        <v>0</v>
      </c>
      <c r="K12" s="494"/>
      <c r="L12" s="477"/>
      <c r="M12" s="158"/>
      <c r="N12" s="494"/>
      <c r="O12" s="494"/>
      <c r="P12" s="494"/>
      <c r="Q12" s="494"/>
      <c r="R12" s="494"/>
      <c r="S12" s="477"/>
      <c r="T12" s="496">
        <v>0</v>
      </c>
      <c r="U12" s="496"/>
      <c r="V12" s="159">
        <f t="shared" si="0"/>
        <v>0</v>
      </c>
    </row>
    <row r="13" spans="1:22" s="146" customFormat="1" ht="24" customHeight="1">
      <c r="A13" s="157">
        <v>7</v>
      </c>
      <c r="B13" s="1" t="s">
        <v>106</v>
      </c>
      <c r="C13" s="158"/>
      <c r="D13" s="494">
        <v>31452449.799738504</v>
      </c>
      <c r="E13" s="494"/>
      <c r="F13" s="494"/>
      <c r="G13" s="494"/>
      <c r="H13" s="494"/>
      <c r="I13" s="494"/>
      <c r="J13" s="494">
        <v>0</v>
      </c>
      <c r="K13" s="494"/>
      <c r="L13" s="477"/>
      <c r="M13" s="158"/>
      <c r="N13" s="494"/>
      <c r="O13" s="494"/>
      <c r="P13" s="494"/>
      <c r="Q13" s="494"/>
      <c r="R13" s="494"/>
      <c r="S13" s="477"/>
      <c r="T13" s="496">
        <v>21109591.686471008</v>
      </c>
      <c r="U13" s="496">
        <v>10342858.113267498</v>
      </c>
      <c r="V13" s="159">
        <f t="shared" si="0"/>
        <v>31452449.799738504</v>
      </c>
    </row>
    <row r="14" spans="1:22" s="146" customFormat="1" ht="24" customHeight="1">
      <c r="A14" s="157">
        <v>8</v>
      </c>
      <c r="B14" s="1" t="s">
        <v>107</v>
      </c>
      <c r="C14" s="158"/>
      <c r="D14" s="494">
        <v>12880144.046510501</v>
      </c>
      <c r="E14" s="494"/>
      <c r="F14" s="494"/>
      <c r="G14" s="494"/>
      <c r="H14" s="494"/>
      <c r="I14" s="494"/>
      <c r="J14" s="494">
        <v>0</v>
      </c>
      <c r="K14" s="494"/>
      <c r="L14" s="477"/>
      <c r="M14" s="158"/>
      <c r="N14" s="494"/>
      <c r="O14" s="494"/>
      <c r="P14" s="494"/>
      <c r="Q14" s="494"/>
      <c r="R14" s="494"/>
      <c r="S14" s="477"/>
      <c r="T14" s="496">
        <v>11471796.716076501</v>
      </c>
      <c r="U14" s="496">
        <v>1408347.3304340001</v>
      </c>
      <c r="V14" s="159">
        <f t="shared" si="0"/>
        <v>12880144.046510501</v>
      </c>
    </row>
    <row r="15" spans="1:22" s="146" customFormat="1" ht="24" customHeight="1">
      <c r="A15" s="157">
        <v>9</v>
      </c>
      <c r="B15" s="1" t="s">
        <v>108</v>
      </c>
      <c r="C15" s="158"/>
      <c r="D15" s="494">
        <v>0</v>
      </c>
      <c r="E15" s="494"/>
      <c r="F15" s="494"/>
      <c r="G15" s="494"/>
      <c r="H15" s="494"/>
      <c r="I15" s="494"/>
      <c r="J15" s="494">
        <v>0</v>
      </c>
      <c r="K15" s="494"/>
      <c r="L15" s="477"/>
      <c r="M15" s="158"/>
      <c r="N15" s="494"/>
      <c r="O15" s="494"/>
      <c r="P15" s="494"/>
      <c r="Q15" s="494"/>
      <c r="R15" s="494"/>
      <c r="S15" s="477"/>
      <c r="T15" s="496">
        <v>0</v>
      </c>
      <c r="U15" s="496"/>
      <c r="V15" s="159">
        <f t="shared" si="0"/>
        <v>0</v>
      </c>
    </row>
    <row r="16" spans="1:22" s="146" customFormat="1" ht="24" customHeight="1">
      <c r="A16" s="157">
        <v>10</v>
      </c>
      <c r="B16" s="1" t="s">
        <v>109</v>
      </c>
      <c r="C16" s="158"/>
      <c r="D16" s="494">
        <v>18083.780365999999</v>
      </c>
      <c r="E16" s="494"/>
      <c r="F16" s="494"/>
      <c r="G16" s="494"/>
      <c r="H16" s="494"/>
      <c r="I16" s="494"/>
      <c r="J16" s="494">
        <v>0</v>
      </c>
      <c r="K16" s="494"/>
      <c r="L16" s="477"/>
      <c r="M16" s="158"/>
      <c r="N16" s="494"/>
      <c r="O16" s="494"/>
      <c r="P16" s="494"/>
      <c r="Q16" s="494"/>
      <c r="R16" s="494"/>
      <c r="S16" s="477"/>
      <c r="T16" s="496">
        <v>18083.780365999999</v>
      </c>
      <c r="U16" s="496"/>
      <c r="V16" s="159">
        <f t="shared" si="0"/>
        <v>18083.780365999999</v>
      </c>
    </row>
    <row r="17" spans="1:22" s="146" customFormat="1" ht="24" customHeight="1">
      <c r="A17" s="157">
        <v>11</v>
      </c>
      <c r="B17" s="1" t="s">
        <v>110</v>
      </c>
      <c r="C17" s="158"/>
      <c r="D17" s="494">
        <v>0</v>
      </c>
      <c r="E17" s="494"/>
      <c r="F17" s="494"/>
      <c r="G17" s="494"/>
      <c r="H17" s="494"/>
      <c r="I17" s="494"/>
      <c r="J17" s="494">
        <v>0</v>
      </c>
      <c r="K17" s="494"/>
      <c r="L17" s="477"/>
      <c r="M17" s="158"/>
      <c r="N17" s="494"/>
      <c r="O17" s="494"/>
      <c r="P17" s="494"/>
      <c r="Q17" s="494"/>
      <c r="R17" s="494"/>
      <c r="S17" s="477"/>
      <c r="T17" s="496">
        <v>0</v>
      </c>
      <c r="U17" s="496"/>
      <c r="V17" s="159">
        <f t="shared" si="0"/>
        <v>0</v>
      </c>
    </row>
    <row r="18" spans="1:22" s="146" customFormat="1" ht="24" customHeight="1">
      <c r="A18" s="157">
        <v>12</v>
      </c>
      <c r="B18" s="1" t="s">
        <v>111</v>
      </c>
      <c r="C18" s="158"/>
      <c r="D18" s="494">
        <v>0</v>
      </c>
      <c r="E18" s="494"/>
      <c r="F18" s="494"/>
      <c r="G18" s="494"/>
      <c r="H18" s="494"/>
      <c r="I18" s="494"/>
      <c r="J18" s="494">
        <v>0</v>
      </c>
      <c r="K18" s="494"/>
      <c r="L18" s="477"/>
      <c r="M18" s="158"/>
      <c r="N18" s="494"/>
      <c r="O18" s="494"/>
      <c r="P18" s="494"/>
      <c r="Q18" s="494"/>
      <c r="R18" s="494"/>
      <c r="S18" s="477"/>
      <c r="T18" s="496">
        <v>0</v>
      </c>
      <c r="U18" s="496"/>
      <c r="V18" s="159">
        <f t="shared" si="0"/>
        <v>0</v>
      </c>
    </row>
    <row r="19" spans="1:22" s="146" customFormat="1" ht="24" customHeight="1">
      <c r="A19" s="157">
        <v>13</v>
      </c>
      <c r="B19" s="1" t="s">
        <v>112</v>
      </c>
      <c r="C19" s="158"/>
      <c r="D19" s="494">
        <v>0</v>
      </c>
      <c r="E19" s="494"/>
      <c r="F19" s="494"/>
      <c r="G19" s="494"/>
      <c r="H19" s="494"/>
      <c r="I19" s="494"/>
      <c r="J19" s="494">
        <v>0</v>
      </c>
      <c r="K19" s="494"/>
      <c r="L19" s="477"/>
      <c r="M19" s="158"/>
      <c r="N19" s="494"/>
      <c r="O19" s="494"/>
      <c r="P19" s="494"/>
      <c r="Q19" s="494"/>
      <c r="R19" s="494"/>
      <c r="S19" s="477"/>
      <c r="T19" s="496">
        <v>0</v>
      </c>
      <c r="U19" s="496"/>
      <c r="V19" s="159">
        <f t="shared" si="0"/>
        <v>0</v>
      </c>
    </row>
    <row r="20" spans="1:22" s="146" customFormat="1">
      <c r="A20" s="157">
        <v>14</v>
      </c>
      <c r="B20" s="1" t="s">
        <v>113</v>
      </c>
      <c r="C20" s="158"/>
      <c r="D20" s="494">
        <v>0</v>
      </c>
      <c r="E20" s="494"/>
      <c r="F20" s="494"/>
      <c r="G20" s="494"/>
      <c r="H20" s="494"/>
      <c r="I20" s="494"/>
      <c r="J20" s="494">
        <v>0</v>
      </c>
      <c r="K20" s="494"/>
      <c r="L20" s="477"/>
      <c r="M20" s="158"/>
      <c r="N20" s="494"/>
      <c r="O20" s="494"/>
      <c r="P20" s="494"/>
      <c r="Q20" s="494"/>
      <c r="R20" s="494"/>
      <c r="S20" s="477"/>
      <c r="T20" s="496">
        <v>0</v>
      </c>
      <c r="U20" s="496"/>
      <c r="V20" s="159">
        <f t="shared" si="0"/>
        <v>0</v>
      </c>
    </row>
    <row r="21" spans="1:22" ht="13.5" thickBot="1">
      <c r="A21" s="147"/>
      <c r="B21" s="160" t="s">
        <v>114</v>
      </c>
      <c r="C21" s="161">
        <f>SUM(C7:C20)</f>
        <v>0</v>
      </c>
      <c r="D21" s="149">
        <f t="shared" ref="D21:V21" si="1">SUM(D7:D20)</f>
        <v>44350677.62661501</v>
      </c>
      <c r="E21" s="149">
        <f t="shared" si="1"/>
        <v>0</v>
      </c>
      <c r="F21" s="149">
        <f t="shared" si="1"/>
        <v>0</v>
      </c>
      <c r="G21" s="149">
        <f t="shared" si="1"/>
        <v>0</v>
      </c>
      <c r="H21" s="149">
        <f t="shared" si="1"/>
        <v>0</v>
      </c>
      <c r="I21" s="149">
        <f t="shared" si="1"/>
        <v>0</v>
      </c>
      <c r="J21" s="149">
        <f t="shared" si="1"/>
        <v>0</v>
      </c>
      <c r="K21" s="149">
        <f t="shared" si="1"/>
        <v>0</v>
      </c>
      <c r="L21" s="162">
        <f t="shared" si="1"/>
        <v>0</v>
      </c>
      <c r="M21" s="161">
        <f t="shared" si="1"/>
        <v>0</v>
      </c>
      <c r="N21" s="149">
        <f t="shared" si="1"/>
        <v>0</v>
      </c>
      <c r="O21" s="149">
        <f t="shared" si="1"/>
        <v>0</v>
      </c>
      <c r="P21" s="149">
        <f t="shared" si="1"/>
        <v>0</v>
      </c>
      <c r="Q21" s="149">
        <f t="shared" si="1"/>
        <v>0</v>
      </c>
      <c r="R21" s="149">
        <f t="shared" si="1"/>
        <v>0</v>
      </c>
      <c r="S21" s="162">
        <f>SUM(S7:S20)</f>
        <v>0</v>
      </c>
      <c r="T21" s="162">
        <f>SUM(T7:T20)</f>
        <v>32599472.182913508</v>
      </c>
      <c r="U21" s="162">
        <f t="shared" ref="U21" si="2">SUM(U7:U20)</f>
        <v>11751205.443701498</v>
      </c>
      <c r="V21" s="163">
        <f t="shared" si="1"/>
        <v>44350677.62661501</v>
      </c>
    </row>
    <row r="24" spans="1:22">
      <c r="A24" s="7"/>
      <c r="B24" s="7"/>
      <c r="C24" s="65"/>
      <c r="D24" s="65"/>
      <c r="E24" s="65"/>
    </row>
    <row r="25" spans="1:22">
      <c r="A25" s="164"/>
      <c r="B25" s="164"/>
      <c r="C25" s="7"/>
      <c r="D25" s="65"/>
      <c r="E25" s="65"/>
    </row>
    <row r="26" spans="1:22">
      <c r="A26" s="164"/>
      <c r="B26" s="66"/>
      <c r="C26" s="7"/>
      <c r="D26" s="65"/>
      <c r="E26" s="65"/>
    </row>
    <row r="27" spans="1:22">
      <c r="A27" s="164"/>
      <c r="B27" s="164"/>
      <c r="C27" s="7"/>
      <c r="D27" s="65"/>
      <c r="E27" s="65"/>
    </row>
    <row r="28" spans="1:22">
      <c r="A28" s="164"/>
      <c r="B28" s="66"/>
      <c r="C28" s="7"/>
      <c r="D28" s="65"/>
      <c r="E28" s="65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scale="2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="80" zoomScaleNormal="80" workbookViewId="0">
      <pane xSplit="1" ySplit="7" topLeftCell="B8" activePane="bottomRight" state="frozen"/>
      <selection activeCell="B22" sqref="B22"/>
      <selection pane="topRight" activeCell="B22" sqref="B22"/>
      <selection pane="bottomLeft" activeCell="B22" sqref="B22"/>
      <selection pane="bottomRight" activeCell="B22" sqref="B22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77" customWidth="1"/>
    <col min="4" max="4" width="14.85546875" style="277" bestFit="1" customWidth="1"/>
    <col min="5" max="5" width="15.5703125" style="277" customWidth="1"/>
    <col min="6" max="6" width="15.85546875" style="277" customWidth="1"/>
    <col min="7" max="7" width="17.42578125" style="277" customWidth="1"/>
    <col min="8" max="8" width="15.28515625" style="277" customWidth="1"/>
    <col min="9" max="16384" width="9.140625" style="37"/>
  </cols>
  <sheetData>
    <row r="1" spans="1:9">
      <c r="A1" s="2" t="s">
        <v>35</v>
      </c>
      <c r="B1" s="4" t="str">
        <f>'Info '!C2</f>
        <v>JSC "VTB Bank (Georgia)"</v>
      </c>
    </row>
    <row r="2" spans="1:9">
      <c r="A2" s="2" t="s">
        <v>36</v>
      </c>
      <c r="B2" s="522">
        <v>43555</v>
      </c>
    </row>
    <row r="4" spans="1:9" ht="13.5" thickBot="1">
      <c r="A4" s="2" t="s">
        <v>263</v>
      </c>
      <c r="B4" s="150" t="s">
        <v>387</v>
      </c>
    </row>
    <row r="5" spans="1:9">
      <c r="A5" s="151"/>
      <c r="B5" s="165"/>
      <c r="C5" s="278" t="s">
        <v>0</v>
      </c>
      <c r="D5" s="278" t="s">
        <v>1</v>
      </c>
      <c r="E5" s="278" t="s">
        <v>2</v>
      </c>
      <c r="F5" s="278" t="s">
        <v>3</v>
      </c>
      <c r="G5" s="279" t="s">
        <v>4</v>
      </c>
      <c r="H5" s="280" t="s">
        <v>10</v>
      </c>
      <c r="I5" s="166"/>
    </row>
    <row r="6" spans="1:9" s="166" customFormat="1" ht="12.75" customHeight="1">
      <c r="A6" s="167"/>
      <c r="B6" s="567" t="s">
        <v>262</v>
      </c>
      <c r="C6" s="569" t="s">
        <v>379</v>
      </c>
      <c r="D6" s="571" t="s">
        <v>378</v>
      </c>
      <c r="E6" s="572"/>
      <c r="F6" s="569" t="s">
        <v>383</v>
      </c>
      <c r="G6" s="569" t="s">
        <v>384</v>
      </c>
      <c r="H6" s="565" t="s">
        <v>382</v>
      </c>
    </row>
    <row r="7" spans="1:9" ht="38.25">
      <c r="A7" s="169"/>
      <c r="B7" s="568"/>
      <c r="C7" s="570"/>
      <c r="D7" s="281" t="s">
        <v>381</v>
      </c>
      <c r="E7" s="281" t="s">
        <v>380</v>
      </c>
      <c r="F7" s="570"/>
      <c r="G7" s="570"/>
      <c r="H7" s="566"/>
      <c r="I7" s="166"/>
    </row>
    <row r="8" spans="1:9">
      <c r="A8" s="167">
        <v>1</v>
      </c>
      <c r="B8" s="1" t="s">
        <v>101</v>
      </c>
      <c r="C8" s="497">
        <v>292787648.28149998</v>
      </c>
      <c r="D8" s="498">
        <v>0</v>
      </c>
      <c r="E8" s="497">
        <v>0</v>
      </c>
      <c r="F8" s="497">
        <v>167504815.80149999</v>
      </c>
      <c r="G8" s="499">
        <v>167504815.80149999</v>
      </c>
      <c r="H8" s="501">
        <f>IFERROR(G8/(C8+E8),0)</f>
        <v>0.57210342302573125</v>
      </c>
    </row>
    <row r="9" spans="1:9" ht="15" customHeight="1">
      <c r="A9" s="167">
        <v>2</v>
      </c>
      <c r="B9" s="1" t="s">
        <v>102</v>
      </c>
      <c r="C9" s="497">
        <v>0</v>
      </c>
      <c r="D9" s="498">
        <v>0</v>
      </c>
      <c r="E9" s="497">
        <v>0</v>
      </c>
      <c r="F9" s="497">
        <v>0</v>
      </c>
      <c r="G9" s="499">
        <v>0</v>
      </c>
      <c r="H9" s="501">
        <f t="shared" ref="H9:H20" si="0">IFERROR(G9/(C9+E9),0)</f>
        <v>0</v>
      </c>
    </row>
    <row r="10" spans="1:9">
      <c r="A10" s="167">
        <v>3</v>
      </c>
      <c r="B10" s="1" t="s">
        <v>281</v>
      </c>
      <c r="C10" s="497">
        <v>0</v>
      </c>
      <c r="D10" s="498">
        <v>0</v>
      </c>
      <c r="E10" s="497">
        <v>0</v>
      </c>
      <c r="F10" s="497">
        <v>0</v>
      </c>
      <c r="G10" s="499">
        <v>0</v>
      </c>
      <c r="H10" s="501">
        <f t="shared" si="0"/>
        <v>0</v>
      </c>
    </row>
    <row r="11" spans="1:9">
      <c r="A11" s="167">
        <v>4</v>
      </c>
      <c r="B11" s="1" t="s">
        <v>103</v>
      </c>
      <c r="C11" s="497">
        <v>0</v>
      </c>
      <c r="D11" s="498">
        <v>0</v>
      </c>
      <c r="E11" s="497">
        <v>0</v>
      </c>
      <c r="F11" s="497">
        <v>0</v>
      </c>
      <c r="G11" s="499">
        <v>0</v>
      </c>
      <c r="H11" s="501">
        <f t="shared" si="0"/>
        <v>0</v>
      </c>
    </row>
    <row r="12" spans="1:9">
      <c r="A12" s="167">
        <v>5</v>
      </c>
      <c r="B12" s="1" t="s">
        <v>104</v>
      </c>
      <c r="C12" s="497">
        <v>0</v>
      </c>
      <c r="D12" s="498">
        <v>0</v>
      </c>
      <c r="E12" s="497">
        <v>0</v>
      </c>
      <c r="F12" s="497">
        <v>0</v>
      </c>
      <c r="G12" s="499">
        <v>0</v>
      </c>
      <c r="H12" s="501">
        <f t="shared" si="0"/>
        <v>0</v>
      </c>
    </row>
    <row r="13" spans="1:9">
      <c r="A13" s="167">
        <v>6</v>
      </c>
      <c r="B13" s="1" t="s">
        <v>105</v>
      </c>
      <c r="C13" s="497">
        <v>53704723.718500003</v>
      </c>
      <c r="D13" s="498">
        <v>8117651.2523999996</v>
      </c>
      <c r="E13" s="497">
        <v>4058825.6261999998</v>
      </c>
      <c r="F13" s="497">
        <v>24808903.489440002</v>
      </c>
      <c r="G13" s="499">
        <v>24808903.489440002</v>
      </c>
      <c r="H13" s="501">
        <f t="shared" si="0"/>
        <v>0.42949063502650398</v>
      </c>
    </row>
    <row r="14" spans="1:9">
      <c r="A14" s="167">
        <v>7</v>
      </c>
      <c r="B14" s="1" t="s">
        <v>106</v>
      </c>
      <c r="C14" s="497">
        <v>508442701.29848999</v>
      </c>
      <c r="D14" s="498">
        <v>101741828.51162998</v>
      </c>
      <c r="E14" s="497">
        <v>60376067.191259988</v>
      </c>
      <c r="F14" s="498">
        <v>571020313.76217496</v>
      </c>
      <c r="G14" s="500">
        <v>539567863.96243656</v>
      </c>
      <c r="H14" s="501">
        <f t="shared" si="0"/>
        <v>0.94857605594664807</v>
      </c>
    </row>
    <row r="15" spans="1:9">
      <c r="A15" s="167">
        <v>8</v>
      </c>
      <c r="B15" s="1" t="s">
        <v>107</v>
      </c>
      <c r="C15" s="497">
        <v>382652193.72040004</v>
      </c>
      <c r="D15" s="498">
        <v>29807598.629269991</v>
      </c>
      <c r="E15" s="497">
        <v>16787318.419092998</v>
      </c>
      <c r="F15" s="498">
        <v>389565998.66725975</v>
      </c>
      <c r="G15" s="500">
        <v>376685854.62074929</v>
      </c>
      <c r="H15" s="501">
        <f>IFERROR(G15/(C15+E15),0)</f>
        <v>0.94303603717902185</v>
      </c>
    </row>
    <row r="16" spans="1:9">
      <c r="A16" s="167">
        <v>9</v>
      </c>
      <c r="B16" s="1" t="s">
        <v>108</v>
      </c>
      <c r="C16" s="497">
        <v>162993163.51054004</v>
      </c>
      <c r="D16" s="498">
        <v>3472297.8080200003</v>
      </c>
      <c r="E16" s="497">
        <v>1770819.6590100003</v>
      </c>
      <c r="F16" s="498">
        <v>57667394.109342508</v>
      </c>
      <c r="G16" s="500">
        <v>57667394.109342508</v>
      </c>
      <c r="H16" s="501">
        <f t="shared" si="0"/>
        <v>0.35</v>
      </c>
    </row>
    <row r="17" spans="1:8">
      <c r="A17" s="167">
        <v>10</v>
      </c>
      <c r="B17" s="1" t="s">
        <v>109</v>
      </c>
      <c r="C17" s="497">
        <v>16685669.616660001</v>
      </c>
      <c r="D17" s="498">
        <v>0</v>
      </c>
      <c r="E17" s="497">
        <v>0</v>
      </c>
      <c r="F17" s="498">
        <v>16625837.835040001</v>
      </c>
      <c r="G17" s="500">
        <v>16607754.054674001</v>
      </c>
      <c r="H17" s="501">
        <f t="shared" si="0"/>
        <v>0.99533039046223215</v>
      </c>
    </row>
    <row r="18" spans="1:8">
      <c r="A18" s="167">
        <v>11</v>
      </c>
      <c r="B18" s="1" t="s">
        <v>110</v>
      </c>
      <c r="C18" s="497">
        <v>0</v>
      </c>
      <c r="D18" s="498">
        <v>0</v>
      </c>
      <c r="E18" s="497">
        <v>0</v>
      </c>
      <c r="F18" s="498">
        <v>0</v>
      </c>
      <c r="G18" s="500">
        <v>0</v>
      </c>
      <c r="H18" s="501">
        <f t="shared" si="0"/>
        <v>0</v>
      </c>
    </row>
    <row r="19" spans="1:8">
      <c r="A19" s="167">
        <v>12</v>
      </c>
      <c r="B19" s="1" t="s">
        <v>111</v>
      </c>
      <c r="C19" s="497">
        <v>0</v>
      </c>
      <c r="D19" s="498">
        <v>0</v>
      </c>
      <c r="E19" s="497">
        <v>0</v>
      </c>
      <c r="F19" s="498">
        <v>0</v>
      </c>
      <c r="G19" s="500">
        <v>0</v>
      </c>
      <c r="H19" s="501">
        <f t="shared" si="0"/>
        <v>0</v>
      </c>
    </row>
    <row r="20" spans="1:8">
      <c r="A20" s="167">
        <v>13</v>
      </c>
      <c r="B20" s="1" t="s">
        <v>257</v>
      </c>
      <c r="C20" s="497">
        <v>0</v>
      </c>
      <c r="D20" s="498">
        <v>0</v>
      </c>
      <c r="E20" s="497">
        <v>0</v>
      </c>
      <c r="F20" s="498">
        <v>0</v>
      </c>
      <c r="G20" s="500">
        <v>0</v>
      </c>
      <c r="H20" s="501">
        <f t="shared" si="0"/>
        <v>0</v>
      </c>
    </row>
    <row r="21" spans="1:8">
      <c r="A21" s="167">
        <v>14</v>
      </c>
      <c r="B21" s="1" t="s">
        <v>113</v>
      </c>
      <c r="C21" s="497">
        <v>173734078.134</v>
      </c>
      <c r="D21" s="498">
        <v>0</v>
      </c>
      <c r="E21" s="497">
        <v>0</v>
      </c>
      <c r="F21" s="498">
        <v>116589999.134</v>
      </c>
      <c r="G21" s="500">
        <v>116589999.134</v>
      </c>
      <c r="H21" s="501">
        <f>IFERROR(G21/(C21+E21),0)</f>
        <v>0.67108307354688856</v>
      </c>
    </row>
    <row r="22" spans="1:8" ht="13.5" thickBot="1">
      <c r="A22" s="170"/>
      <c r="B22" s="171" t="s">
        <v>114</v>
      </c>
      <c r="C22" s="282">
        <f>SUM(C8:C21)</f>
        <v>1591000178.2800903</v>
      </c>
      <c r="D22" s="282">
        <f>SUM(D8:D21)</f>
        <v>143139376.20131996</v>
      </c>
      <c r="E22" s="282">
        <f>SUM(E8:E21)</f>
        <v>82993030.895562977</v>
      </c>
      <c r="F22" s="282">
        <f>SUM(F8:F21)</f>
        <v>1343783262.7987573</v>
      </c>
      <c r="G22" s="282">
        <f>SUM(G8:G21)</f>
        <v>1299432585.1721423</v>
      </c>
      <c r="H22" s="283">
        <f>G22/(C22+E22)</f>
        <v>0.77624722612347941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  <pageSetup paperSize="9" scale="63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="80" zoomScaleNormal="80" workbookViewId="0">
      <pane xSplit="2" ySplit="6" topLeftCell="C7" activePane="bottomRight" state="frozen"/>
      <selection activeCell="B22" sqref="B22"/>
      <selection pane="topRight" activeCell="B22" sqref="B22"/>
      <selection pane="bottomLeft" activeCell="B22" sqref="B22"/>
      <selection pane="bottomRight" activeCell="B22" sqref="B22"/>
    </sheetView>
  </sheetViews>
  <sheetFormatPr defaultColWidth="9.140625" defaultRowHeight="12.75"/>
  <cols>
    <col min="1" max="1" width="10.5703125" style="277" bestFit="1" customWidth="1"/>
    <col min="2" max="2" width="104.140625" style="277" customWidth="1"/>
    <col min="3" max="4" width="12.7109375" style="277" customWidth="1"/>
    <col min="5" max="5" width="15.5703125" style="277" customWidth="1"/>
    <col min="6" max="11" width="12.7109375" style="277" customWidth="1"/>
    <col min="12" max="16384" width="9.140625" style="277"/>
  </cols>
  <sheetData>
    <row r="1" spans="1:11">
      <c r="A1" s="277" t="s">
        <v>35</v>
      </c>
      <c r="B1" s="277" t="str">
        <f>'Info '!C2</f>
        <v>JSC "VTB Bank (Georgia)"</v>
      </c>
    </row>
    <row r="2" spans="1:11">
      <c r="A2" s="277" t="s">
        <v>36</v>
      </c>
      <c r="B2" s="523">
        <v>43555</v>
      </c>
      <c r="C2" s="297"/>
      <c r="D2" s="297"/>
    </row>
    <row r="3" spans="1:11">
      <c r="B3" s="297"/>
      <c r="C3" s="297"/>
      <c r="D3" s="297"/>
    </row>
    <row r="4" spans="1:11" ht="13.5" thickBot="1">
      <c r="A4" s="277" t="s">
        <v>259</v>
      </c>
      <c r="B4" s="324" t="s">
        <v>388</v>
      </c>
      <c r="C4" s="297"/>
      <c r="D4" s="297"/>
    </row>
    <row r="5" spans="1:11" ht="30" customHeight="1">
      <c r="A5" s="573"/>
      <c r="B5" s="574"/>
      <c r="C5" s="575" t="s">
        <v>441</v>
      </c>
      <c r="D5" s="575"/>
      <c r="E5" s="575"/>
      <c r="F5" s="575" t="s">
        <v>442</v>
      </c>
      <c r="G5" s="575"/>
      <c r="H5" s="575"/>
      <c r="I5" s="575" t="s">
        <v>443</v>
      </c>
      <c r="J5" s="575"/>
      <c r="K5" s="576"/>
    </row>
    <row r="6" spans="1:11">
      <c r="A6" s="298"/>
      <c r="B6" s="299"/>
      <c r="C6" s="44" t="s">
        <v>74</v>
      </c>
      <c r="D6" s="44" t="s">
        <v>75</v>
      </c>
      <c r="E6" s="44" t="s">
        <v>76</v>
      </c>
      <c r="F6" s="44" t="s">
        <v>74</v>
      </c>
      <c r="G6" s="44" t="s">
        <v>75</v>
      </c>
      <c r="H6" s="44" t="s">
        <v>76</v>
      </c>
      <c r="I6" s="44" t="s">
        <v>74</v>
      </c>
      <c r="J6" s="44" t="s">
        <v>75</v>
      </c>
      <c r="K6" s="44" t="s">
        <v>76</v>
      </c>
    </row>
    <row r="7" spans="1:11">
      <c r="A7" s="300" t="s">
        <v>391</v>
      </c>
      <c r="B7" s="301"/>
      <c r="C7" s="301"/>
      <c r="D7" s="301"/>
      <c r="E7" s="301"/>
      <c r="F7" s="301"/>
      <c r="G7" s="301"/>
      <c r="H7" s="301"/>
      <c r="I7" s="301"/>
      <c r="J7" s="301"/>
      <c r="K7" s="302"/>
    </row>
    <row r="8" spans="1:11">
      <c r="A8" s="303">
        <v>1</v>
      </c>
      <c r="B8" s="304" t="s">
        <v>389</v>
      </c>
      <c r="C8" s="305"/>
      <c r="D8" s="305"/>
      <c r="E8" s="305"/>
      <c r="F8" s="516">
        <v>162167049.80827212</v>
      </c>
      <c r="G8" s="516">
        <v>196681209.89739391</v>
      </c>
      <c r="H8" s="516">
        <v>358848259.70566612</v>
      </c>
      <c r="I8" s="516">
        <v>156972349.39255005</v>
      </c>
      <c r="J8" s="516">
        <v>195522197.8010886</v>
      </c>
      <c r="K8" s="517">
        <v>352494547.1936388</v>
      </c>
    </row>
    <row r="9" spans="1:11">
      <c r="A9" s="300" t="s">
        <v>392</v>
      </c>
      <c r="B9" s="301"/>
      <c r="C9" s="301"/>
      <c r="D9" s="301"/>
      <c r="E9" s="301"/>
      <c r="F9" s="301"/>
      <c r="G9" s="301"/>
      <c r="H9" s="301"/>
      <c r="I9" s="301"/>
      <c r="J9" s="301"/>
      <c r="K9" s="302"/>
    </row>
    <row r="10" spans="1:11">
      <c r="A10" s="306">
        <v>2</v>
      </c>
      <c r="B10" s="307" t="s">
        <v>400</v>
      </c>
      <c r="C10" s="502">
        <v>106560525.85071112</v>
      </c>
      <c r="D10" s="503">
        <v>328675362.38334209</v>
      </c>
      <c r="E10" s="503">
        <v>435235888.23405319</v>
      </c>
      <c r="F10" s="503">
        <v>9281602.0848211143</v>
      </c>
      <c r="G10" s="503">
        <v>27836794.273713622</v>
      </c>
      <c r="H10" s="503">
        <v>37118396.358534716</v>
      </c>
      <c r="I10" s="503">
        <v>2330953.2209188887</v>
      </c>
      <c r="J10" s="503">
        <v>7046698.5564950584</v>
      </c>
      <c r="K10" s="504">
        <v>9377651.7774139456</v>
      </c>
    </row>
    <row r="11" spans="1:11">
      <c r="A11" s="306">
        <v>3</v>
      </c>
      <c r="B11" s="307" t="s">
        <v>394</v>
      </c>
      <c r="C11" s="502">
        <v>396783569.98707032</v>
      </c>
      <c r="D11" s="503">
        <v>466937268.71588027</v>
      </c>
      <c r="E11" s="503">
        <v>863720838.70295036</v>
      </c>
      <c r="F11" s="503">
        <v>145862038.58161038</v>
      </c>
      <c r="G11" s="503">
        <v>87864732.466226518</v>
      </c>
      <c r="H11" s="503">
        <v>233726771.0478369</v>
      </c>
      <c r="I11" s="503">
        <v>120155759.40625034</v>
      </c>
      <c r="J11" s="503">
        <v>67922068.284715459</v>
      </c>
      <c r="K11" s="504">
        <v>188077827.69096589</v>
      </c>
    </row>
    <row r="12" spans="1:11">
      <c r="A12" s="306">
        <v>4</v>
      </c>
      <c r="B12" s="307" t="s">
        <v>395</v>
      </c>
      <c r="C12" s="502">
        <v>8315355.555555556</v>
      </c>
      <c r="D12" s="503">
        <v>0</v>
      </c>
      <c r="E12" s="503">
        <v>8315355.555555556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4">
        <v>0</v>
      </c>
    </row>
    <row r="13" spans="1:11">
      <c r="A13" s="306">
        <v>5</v>
      </c>
      <c r="B13" s="307" t="s">
        <v>403</v>
      </c>
      <c r="C13" s="502">
        <v>77233698.330878377</v>
      </c>
      <c r="D13" s="503">
        <v>77587179.114293009</v>
      </c>
      <c r="E13" s="503">
        <v>154820877.44517139</v>
      </c>
      <c r="F13" s="503">
        <v>15698852.327933947</v>
      </c>
      <c r="G13" s="503">
        <v>14121874.978303192</v>
      </c>
      <c r="H13" s="503">
        <v>29820727.306237143</v>
      </c>
      <c r="I13" s="503">
        <v>5555040.8091272525</v>
      </c>
      <c r="J13" s="503">
        <v>5291788.7464535432</v>
      </c>
      <c r="K13" s="504">
        <v>10846829.555580791</v>
      </c>
    </row>
    <row r="14" spans="1:11">
      <c r="A14" s="306">
        <v>6</v>
      </c>
      <c r="B14" s="307" t="s">
        <v>436</v>
      </c>
      <c r="C14" s="502">
        <v>0</v>
      </c>
      <c r="D14" s="503">
        <v>0</v>
      </c>
      <c r="E14" s="503">
        <v>0</v>
      </c>
      <c r="F14" s="503">
        <v>0</v>
      </c>
      <c r="G14" s="503">
        <v>0</v>
      </c>
      <c r="H14" s="503">
        <v>0</v>
      </c>
      <c r="I14" s="503">
        <v>0</v>
      </c>
      <c r="J14" s="503">
        <v>0</v>
      </c>
      <c r="K14" s="504">
        <v>0</v>
      </c>
    </row>
    <row r="15" spans="1:11">
      <c r="A15" s="306">
        <v>7</v>
      </c>
      <c r="B15" s="307" t="s">
        <v>437</v>
      </c>
      <c r="C15" s="502">
        <v>25194765.702686112</v>
      </c>
      <c r="D15" s="503">
        <v>10224301.75950064</v>
      </c>
      <c r="E15" s="503">
        <v>35419067.462186754</v>
      </c>
      <c r="F15" s="503">
        <v>8786847.5825472269</v>
      </c>
      <c r="G15" s="503">
        <v>2957281.9552115276</v>
      </c>
      <c r="H15" s="503">
        <v>11744129.537758756</v>
      </c>
      <c r="I15" s="503">
        <v>8786847.5825472269</v>
      </c>
      <c r="J15" s="503">
        <v>2957281.9552115276</v>
      </c>
      <c r="K15" s="504">
        <v>11744129.537758756</v>
      </c>
    </row>
    <row r="16" spans="1:11">
      <c r="A16" s="306">
        <v>8</v>
      </c>
      <c r="B16" s="308" t="s">
        <v>396</v>
      </c>
      <c r="C16" s="502">
        <v>614087915.42690146</v>
      </c>
      <c r="D16" s="503">
        <v>883424111.97301614</v>
      </c>
      <c r="E16" s="503">
        <v>1497512027.3999171</v>
      </c>
      <c r="F16" s="503">
        <v>179629340.57691282</v>
      </c>
      <c r="G16" s="503">
        <v>132780683.67345488</v>
      </c>
      <c r="H16" s="503">
        <v>312410024.25036752</v>
      </c>
      <c r="I16" s="503">
        <v>136828601.01884368</v>
      </c>
      <c r="J16" s="503">
        <v>83217837.542875588</v>
      </c>
      <c r="K16" s="504">
        <v>220046438.5617193</v>
      </c>
    </row>
    <row r="17" spans="1:11">
      <c r="A17" s="300" t="s">
        <v>393</v>
      </c>
      <c r="B17" s="301"/>
      <c r="C17" s="505"/>
      <c r="D17" s="505"/>
      <c r="E17" s="505"/>
      <c r="F17" s="506"/>
      <c r="G17" s="506"/>
      <c r="H17" s="506"/>
      <c r="I17" s="506"/>
      <c r="J17" s="506"/>
      <c r="K17" s="302"/>
    </row>
    <row r="18" spans="1:11">
      <c r="A18" s="306">
        <v>9</v>
      </c>
      <c r="B18" s="307" t="s">
        <v>399</v>
      </c>
      <c r="C18" s="502">
        <v>0</v>
      </c>
      <c r="D18" s="503">
        <v>0</v>
      </c>
      <c r="E18" s="503">
        <v>0</v>
      </c>
      <c r="F18" s="503">
        <v>0</v>
      </c>
      <c r="G18" s="503">
        <v>0</v>
      </c>
      <c r="H18" s="503">
        <v>0</v>
      </c>
      <c r="I18" s="503">
        <v>0</v>
      </c>
      <c r="J18" s="503">
        <v>0</v>
      </c>
      <c r="K18" s="504">
        <v>0</v>
      </c>
    </row>
    <row r="19" spans="1:11">
      <c r="A19" s="306">
        <v>10</v>
      </c>
      <c r="B19" s="307" t="s">
        <v>438</v>
      </c>
      <c r="C19" s="502">
        <v>597639162.01169598</v>
      </c>
      <c r="D19" s="503">
        <v>616983003.56251514</v>
      </c>
      <c r="E19" s="503">
        <v>1214622165.5742114</v>
      </c>
      <c r="F19" s="503">
        <v>18452403.110675778</v>
      </c>
      <c r="G19" s="503">
        <v>7122838.9451083355</v>
      </c>
      <c r="H19" s="503">
        <v>25575242.05578411</v>
      </c>
      <c r="I19" s="503">
        <v>23748561.750175774</v>
      </c>
      <c r="J19" s="503">
        <v>50734556.728817739</v>
      </c>
      <c r="K19" s="504">
        <v>74483118.47899352</v>
      </c>
    </row>
    <row r="20" spans="1:11">
      <c r="A20" s="306">
        <v>11</v>
      </c>
      <c r="B20" s="307" t="s">
        <v>398</v>
      </c>
      <c r="C20" s="502">
        <v>24612790.309516668</v>
      </c>
      <c r="D20" s="503">
        <v>143342116.47195002</v>
      </c>
      <c r="E20" s="503">
        <v>167954906.78146678</v>
      </c>
      <c r="F20" s="503">
        <v>1089900.3159611109</v>
      </c>
      <c r="G20" s="503">
        <v>0</v>
      </c>
      <c r="H20" s="503">
        <v>1089900.3159611109</v>
      </c>
      <c r="I20" s="503">
        <v>1089900.3159611109</v>
      </c>
      <c r="J20" s="503">
        <v>0</v>
      </c>
      <c r="K20" s="504">
        <v>1089900.3159611109</v>
      </c>
    </row>
    <row r="21" spans="1:11" ht="13.5" thickBot="1">
      <c r="A21" s="309">
        <v>12</v>
      </c>
      <c r="B21" s="310" t="s">
        <v>397</v>
      </c>
      <c r="C21" s="507">
        <v>622251952.32121265</v>
      </c>
      <c r="D21" s="508">
        <v>760325120.03446484</v>
      </c>
      <c r="E21" s="507">
        <v>1382577072.3556778</v>
      </c>
      <c r="F21" s="508">
        <v>19542303.426636882</v>
      </c>
      <c r="G21" s="508">
        <v>7122838.9451083355</v>
      </c>
      <c r="H21" s="508">
        <v>26665142.371745214</v>
      </c>
      <c r="I21" s="508">
        <v>24838462.066136878</v>
      </c>
      <c r="J21" s="508">
        <v>50734556.728817739</v>
      </c>
      <c r="K21" s="509">
        <v>75573018.794954583</v>
      </c>
    </row>
    <row r="22" spans="1:11" ht="38.25" customHeight="1" thickBot="1">
      <c r="A22" s="311"/>
      <c r="B22" s="312"/>
      <c r="C22" s="312"/>
      <c r="D22" s="312"/>
      <c r="E22" s="312"/>
      <c r="F22" s="577" t="s">
        <v>440</v>
      </c>
      <c r="G22" s="575"/>
      <c r="H22" s="575"/>
      <c r="I22" s="577" t="s">
        <v>404</v>
      </c>
      <c r="J22" s="575"/>
      <c r="K22" s="576"/>
    </row>
    <row r="23" spans="1:11">
      <c r="A23" s="313">
        <v>13</v>
      </c>
      <c r="B23" s="314" t="s">
        <v>389</v>
      </c>
      <c r="C23" s="315"/>
      <c r="D23" s="315"/>
      <c r="E23" s="315"/>
      <c r="F23" s="510">
        <v>162167049.80827212</v>
      </c>
      <c r="G23" s="510">
        <v>196681209.89739391</v>
      </c>
      <c r="H23" s="510">
        <v>358848259.70566612</v>
      </c>
      <c r="I23" s="510">
        <v>156972349.39255005</v>
      </c>
      <c r="J23" s="510">
        <v>195522197.8010886</v>
      </c>
      <c r="K23" s="511">
        <v>352494547.1936388</v>
      </c>
    </row>
    <row r="24" spans="1:11" ht="13.5" thickBot="1">
      <c r="A24" s="316">
        <v>14</v>
      </c>
      <c r="B24" s="317" t="s">
        <v>401</v>
      </c>
      <c r="C24" s="318"/>
      <c r="D24" s="319"/>
      <c r="E24" s="320"/>
      <c r="F24" s="512">
        <v>160087037.15027595</v>
      </c>
      <c r="G24" s="512">
        <v>125657844.72834654</v>
      </c>
      <c r="H24" s="512">
        <v>285744881.87862229</v>
      </c>
      <c r="I24" s="512">
        <v>111990138.9527068</v>
      </c>
      <c r="J24" s="512">
        <v>32483280.814057849</v>
      </c>
      <c r="K24" s="513">
        <v>144473419.7667647</v>
      </c>
    </row>
    <row r="25" spans="1:11" ht="13.5" thickBot="1">
      <c r="A25" s="321">
        <v>15</v>
      </c>
      <c r="B25" s="322" t="s">
        <v>402</v>
      </c>
      <c r="C25" s="323"/>
      <c r="D25" s="323"/>
      <c r="E25" s="323"/>
      <c r="F25" s="514">
        <v>1.0129930111458283</v>
      </c>
      <c r="G25" s="514">
        <v>1.565212345656487</v>
      </c>
      <c r="H25" s="514">
        <v>1.2558344259621645</v>
      </c>
      <c r="I25" s="514">
        <v>1.401662243305539</v>
      </c>
      <c r="J25" s="514">
        <v>6.0191641023055809</v>
      </c>
      <c r="K25" s="515">
        <v>2.439857433725177</v>
      </c>
    </row>
    <row r="27" spans="1:11" ht="25.5">
      <c r="B27" s="296" t="s">
        <v>439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scale="5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="90" zoomScaleNormal="90" workbookViewId="0">
      <pane xSplit="1" ySplit="5" topLeftCell="B6" activePane="bottomRight" state="frozen"/>
      <selection activeCell="B22" sqref="B22"/>
      <selection pane="topRight" activeCell="B22" sqref="B22"/>
      <selection pane="bottomLeft" activeCell="B22" sqref="B22"/>
      <selection pane="bottomRight" activeCell="B22" sqref="B2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37"/>
  </cols>
  <sheetData>
    <row r="1" spans="1:14">
      <c r="A1" s="4" t="s">
        <v>35</v>
      </c>
      <c r="B1" s="4" t="str">
        <f>'Info '!C2</f>
        <v>JSC "VTB Bank (Georgia)"</v>
      </c>
    </row>
    <row r="2" spans="1:14" ht="14.25" customHeight="1">
      <c r="A2" s="4" t="s">
        <v>36</v>
      </c>
      <c r="B2" s="522">
        <v>43555</v>
      </c>
    </row>
    <row r="3" spans="1:14" ht="14.25" customHeight="1"/>
    <row r="4" spans="1:14" ht="13.5" thickBot="1">
      <c r="A4" s="4" t="s">
        <v>275</v>
      </c>
      <c r="B4" s="241" t="s">
        <v>33</v>
      </c>
    </row>
    <row r="5" spans="1:14" s="177" customFormat="1">
      <c r="A5" s="173"/>
      <c r="B5" s="174"/>
      <c r="C5" s="175" t="s">
        <v>0</v>
      </c>
      <c r="D5" s="175" t="s">
        <v>1</v>
      </c>
      <c r="E5" s="175" t="s">
        <v>2</v>
      </c>
      <c r="F5" s="175" t="s">
        <v>3</v>
      </c>
      <c r="G5" s="175" t="s">
        <v>4</v>
      </c>
      <c r="H5" s="175" t="s">
        <v>10</v>
      </c>
      <c r="I5" s="175" t="s">
        <v>13</v>
      </c>
      <c r="J5" s="175" t="s">
        <v>14</v>
      </c>
      <c r="K5" s="175" t="s">
        <v>15</v>
      </c>
      <c r="L5" s="175" t="s">
        <v>16</v>
      </c>
      <c r="M5" s="175" t="s">
        <v>17</v>
      </c>
      <c r="N5" s="176" t="s">
        <v>18</v>
      </c>
    </row>
    <row r="6" spans="1:14" ht="25.5">
      <c r="A6" s="178"/>
      <c r="B6" s="179"/>
      <c r="C6" s="180" t="s">
        <v>274</v>
      </c>
      <c r="D6" s="181" t="s">
        <v>273</v>
      </c>
      <c r="E6" s="182" t="s">
        <v>272</v>
      </c>
      <c r="F6" s="183">
        <v>0</v>
      </c>
      <c r="G6" s="183">
        <v>0.2</v>
      </c>
      <c r="H6" s="183">
        <v>0.35</v>
      </c>
      <c r="I6" s="183">
        <v>0.5</v>
      </c>
      <c r="J6" s="183">
        <v>0.75</v>
      </c>
      <c r="K6" s="183">
        <v>1</v>
      </c>
      <c r="L6" s="183">
        <v>1.5</v>
      </c>
      <c r="M6" s="183">
        <v>2.5</v>
      </c>
      <c r="N6" s="240" t="s">
        <v>287</v>
      </c>
    </row>
    <row r="7" spans="1:14" ht="15">
      <c r="A7" s="184">
        <v>1</v>
      </c>
      <c r="B7" s="185" t="s">
        <v>271</v>
      </c>
      <c r="C7" s="186">
        <f>SUM(C8:C13)</f>
        <v>136988688.34800002</v>
      </c>
      <c r="D7" s="179"/>
      <c r="E7" s="187">
        <f t="shared" ref="E7:M7" si="0">SUM(E8:E13)</f>
        <v>8316147.9758399995</v>
      </c>
      <c r="F7" s="188">
        <f>SUM(F8:F13)</f>
        <v>0</v>
      </c>
      <c r="G7" s="188">
        <f t="shared" si="0"/>
        <v>0</v>
      </c>
      <c r="H7" s="188">
        <f t="shared" si="0"/>
        <v>0</v>
      </c>
      <c r="I7" s="188">
        <f t="shared" si="0"/>
        <v>0</v>
      </c>
      <c r="J7" s="188">
        <f t="shared" si="0"/>
        <v>0</v>
      </c>
      <c r="K7" s="188">
        <f t="shared" si="0"/>
        <v>8316147.9758399995</v>
      </c>
      <c r="L7" s="188">
        <f t="shared" si="0"/>
        <v>0</v>
      </c>
      <c r="M7" s="188">
        <f t="shared" si="0"/>
        <v>0</v>
      </c>
      <c r="N7" s="189">
        <f>SUM(N8:N13)</f>
        <v>8316147.9758399995</v>
      </c>
    </row>
    <row r="8" spans="1:14" ht="14.25">
      <c r="A8" s="184">
        <v>1.1000000000000001</v>
      </c>
      <c r="B8" s="190" t="s">
        <v>269</v>
      </c>
      <c r="C8" s="518">
        <v>43949720</v>
      </c>
      <c r="D8" s="191">
        <v>0.02</v>
      </c>
      <c r="E8" s="187">
        <f>C8*D8</f>
        <v>878994.4</v>
      </c>
      <c r="F8" s="188"/>
      <c r="G8" s="188"/>
      <c r="H8" s="188"/>
      <c r="I8" s="188"/>
      <c r="J8" s="188"/>
      <c r="K8" s="518">
        <v>878994.4</v>
      </c>
      <c r="L8" s="188"/>
      <c r="M8" s="188"/>
      <c r="N8" s="189">
        <f>SUMPRODUCT($F$6:$M$6,F8:M8)</f>
        <v>878994.4</v>
      </c>
    </row>
    <row r="9" spans="1:14" ht="14.25">
      <c r="A9" s="184">
        <v>1.2</v>
      </c>
      <c r="B9" s="190" t="s">
        <v>268</v>
      </c>
      <c r="C9" s="518">
        <v>223488</v>
      </c>
      <c r="D9" s="191">
        <v>0.05</v>
      </c>
      <c r="E9" s="187">
        <f>C9*D9</f>
        <v>11174.400000000001</v>
      </c>
      <c r="F9" s="188"/>
      <c r="G9" s="188"/>
      <c r="H9" s="188"/>
      <c r="I9" s="188"/>
      <c r="J9" s="188"/>
      <c r="K9" s="518">
        <v>11174.400000000001</v>
      </c>
      <c r="L9" s="188"/>
      <c r="M9" s="188"/>
      <c r="N9" s="189">
        <f t="shared" ref="N9:N12" si="1">SUMPRODUCT($F$6:$M$6,F9:M9)</f>
        <v>11174.400000000001</v>
      </c>
    </row>
    <row r="10" spans="1:14" ht="14.25">
      <c r="A10" s="184">
        <v>1.3</v>
      </c>
      <c r="B10" s="190" t="s">
        <v>267</v>
      </c>
      <c r="C10" s="518">
        <v>91730019.697999999</v>
      </c>
      <c r="D10" s="191">
        <v>0.08</v>
      </c>
      <c r="E10" s="187">
        <f>C10*D10</f>
        <v>7338401.5758400001</v>
      </c>
      <c r="F10" s="188"/>
      <c r="G10" s="188"/>
      <c r="H10" s="188"/>
      <c r="I10" s="188"/>
      <c r="J10" s="188"/>
      <c r="K10" s="518">
        <v>7338401.5758400001</v>
      </c>
      <c r="L10" s="188"/>
      <c r="M10" s="188"/>
      <c r="N10" s="189">
        <f>SUMPRODUCT($F$6:$M$6,F10:M10)</f>
        <v>7338401.5758400001</v>
      </c>
    </row>
    <row r="11" spans="1:14" ht="14.25">
      <c r="A11" s="184">
        <v>1.4</v>
      </c>
      <c r="B11" s="190" t="s">
        <v>266</v>
      </c>
      <c r="C11" s="518">
        <v>796160</v>
      </c>
      <c r="D11" s="191">
        <v>0.11</v>
      </c>
      <c r="E11" s="187">
        <f>C11*D11</f>
        <v>87577.600000000006</v>
      </c>
      <c r="F11" s="188"/>
      <c r="G11" s="188"/>
      <c r="H11" s="188"/>
      <c r="I11" s="188"/>
      <c r="J11" s="188"/>
      <c r="K11" s="518">
        <v>87577.600000000006</v>
      </c>
      <c r="L11" s="188"/>
      <c r="M11" s="188"/>
      <c r="N11" s="189">
        <f t="shared" si="1"/>
        <v>87577.600000000006</v>
      </c>
    </row>
    <row r="12" spans="1:14" ht="14.25">
      <c r="A12" s="184">
        <v>1.5</v>
      </c>
      <c r="B12" s="190" t="s">
        <v>265</v>
      </c>
      <c r="C12" s="518">
        <v>0</v>
      </c>
      <c r="D12" s="191">
        <v>0.14000000000000001</v>
      </c>
      <c r="E12" s="187">
        <f>C12*D12</f>
        <v>0</v>
      </c>
      <c r="F12" s="188"/>
      <c r="G12" s="188"/>
      <c r="H12" s="188"/>
      <c r="I12" s="188"/>
      <c r="J12" s="188"/>
      <c r="K12" s="518">
        <v>0</v>
      </c>
      <c r="L12" s="188"/>
      <c r="M12" s="188"/>
      <c r="N12" s="189">
        <f t="shared" si="1"/>
        <v>0</v>
      </c>
    </row>
    <row r="13" spans="1:14" ht="14.25">
      <c r="A13" s="184">
        <v>1.6</v>
      </c>
      <c r="B13" s="192" t="s">
        <v>264</v>
      </c>
      <c r="C13" s="518">
        <v>289300.65000000002</v>
      </c>
      <c r="D13" s="193"/>
      <c r="E13" s="188"/>
      <c r="F13" s="188"/>
      <c r="G13" s="188"/>
      <c r="H13" s="188"/>
      <c r="I13" s="188"/>
      <c r="J13" s="188"/>
      <c r="K13" s="188"/>
      <c r="L13" s="188"/>
      <c r="M13" s="188"/>
      <c r="N13" s="189">
        <f>SUMPRODUCT($F$6:$M$6,F13:M13)</f>
        <v>0</v>
      </c>
    </row>
    <row r="14" spans="1:14" ht="15">
      <c r="A14" s="184">
        <v>2</v>
      </c>
      <c r="B14" s="194" t="s">
        <v>270</v>
      </c>
      <c r="C14" s="186">
        <f>SUM(C15:C20)</f>
        <v>0</v>
      </c>
      <c r="D14" s="179"/>
      <c r="E14" s="187">
        <f t="shared" ref="E14:M14" si="2">SUM(E15:E20)</f>
        <v>0</v>
      </c>
      <c r="F14" s="188">
        <f t="shared" si="2"/>
        <v>0</v>
      </c>
      <c r="G14" s="188">
        <f t="shared" si="2"/>
        <v>0</v>
      </c>
      <c r="H14" s="188">
        <f t="shared" si="2"/>
        <v>0</v>
      </c>
      <c r="I14" s="188">
        <f t="shared" si="2"/>
        <v>0</v>
      </c>
      <c r="J14" s="188">
        <f t="shared" si="2"/>
        <v>0</v>
      </c>
      <c r="K14" s="188">
        <f t="shared" si="2"/>
        <v>0</v>
      </c>
      <c r="L14" s="188">
        <f t="shared" si="2"/>
        <v>0</v>
      </c>
      <c r="M14" s="188">
        <f t="shared" si="2"/>
        <v>0</v>
      </c>
      <c r="N14" s="189">
        <f>SUM(N15:N20)</f>
        <v>0</v>
      </c>
    </row>
    <row r="15" spans="1:14" ht="14.25">
      <c r="A15" s="184">
        <v>2.1</v>
      </c>
      <c r="B15" s="192" t="s">
        <v>269</v>
      </c>
      <c r="C15" s="188"/>
      <c r="D15" s="191">
        <v>5.0000000000000001E-3</v>
      </c>
      <c r="E15" s="187">
        <f>C15*D15</f>
        <v>0</v>
      </c>
      <c r="F15" s="188"/>
      <c r="G15" s="188"/>
      <c r="H15" s="188"/>
      <c r="I15" s="188"/>
      <c r="J15" s="188"/>
      <c r="K15" s="188"/>
      <c r="L15" s="188"/>
      <c r="M15" s="188"/>
      <c r="N15" s="189">
        <f>SUMPRODUCT($F$6:$M$6,F15:M15)</f>
        <v>0</v>
      </c>
    </row>
    <row r="16" spans="1:14" ht="14.25">
      <c r="A16" s="184">
        <v>2.2000000000000002</v>
      </c>
      <c r="B16" s="192" t="s">
        <v>268</v>
      </c>
      <c r="C16" s="188"/>
      <c r="D16" s="191">
        <v>0.01</v>
      </c>
      <c r="E16" s="187">
        <f>C16*D16</f>
        <v>0</v>
      </c>
      <c r="F16" s="188"/>
      <c r="G16" s="188"/>
      <c r="H16" s="188"/>
      <c r="I16" s="188"/>
      <c r="J16" s="188"/>
      <c r="K16" s="188"/>
      <c r="L16" s="188"/>
      <c r="M16" s="188"/>
      <c r="N16" s="189">
        <f t="shared" ref="N16:N20" si="3">SUMPRODUCT($F$6:$M$6,F16:M16)</f>
        <v>0</v>
      </c>
    </row>
    <row r="17" spans="1:14" ht="14.25">
      <c r="A17" s="184">
        <v>2.2999999999999998</v>
      </c>
      <c r="B17" s="192" t="s">
        <v>267</v>
      </c>
      <c r="C17" s="188"/>
      <c r="D17" s="191">
        <v>0.02</v>
      </c>
      <c r="E17" s="187">
        <f>C17*D17</f>
        <v>0</v>
      </c>
      <c r="F17" s="188"/>
      <c r="G17" s="188"/>
      <c r="H17" s="188"/>
      <c r="I17" s="188"/>
      <c r="J17" s="188"/>
      <c r="K17" s="188"/>
      <c r="L17" s="188"/>
      <c r="M17" s="188"/>
      <c r="N17" s="189">
        <f t="shared" si="3"/>
        <v>0</v>
      </c>
    </row>
    <row r="18" spans="1:14" ht="14.25">
      <c r="A18" s="184">
        <v>2.4</v>
      </c>
      <c r="B18" s="192" t="s">
        <v>266</v>
      </c>
      <c r="C18" s="188"/>
      <c r="D18" s="191">
        <v>0.03</v>
      </c>
      <c r="E18" s="187">
        <f>C18*D18</f>
        <v>0</v>
      </c>
      <c r="F18" s="188"/>
      <c r="G18" s="188"/>
      <c r="H18" s="188"/>
      <c r="I18" s="188"/>
      <c r="J18" s="188"/>
      <c r="K18" s="188"/>
      <c r="L18" s="188"/>
      <c r="M18" s="188"/>
      <c r="N18" s="189">
        <f t="shared" si="3"/>
        <v>0</v>
      </c>
    </row>
    <row r="19" spans="1:14" ht="14.25">
      <c r="A19" s="184">
        <v>2.5</v>
      </c>
      <c r="B19" s="192" t="s">
        <v>265</v>
      </c>
      <c r="C19" s="188"/>
      <c r="D19" s="191">
        <v>0.04</v>
      </c>
      <c r="E19" s="187">
        <f>C19*D19</f>
        <v>0</v>
      </c>
      <c r="F19" s="188"/>
      <c r="G19" s="188"/>
      <c r="H19" s="188"/>
      <c r="I19" s="188"/>
      <c r="J19" s="188"/>
      <c r="K19" s="188"/>
      <c r="L19" s="188"/>
      <c r="M19" s="188"/>
      <c r="N19" s="189">
        <f t="shared" si="3"/>
        <v>0</v>
      </c>
    </row>
    <row r="20" spans="1:14" ht="14.25">
      <c r="A20" s="184">
        <v>2.6</v>
      </c>
      <c r="B20" s="192" t="s">
        <v>264</v>
      </c>
      <c r="C20" s="188"/>
      <c r="D20" s="193"/>
      <c r="E20" s="195"/>
      <c r="F20" s="188"/>
      <c r="G20" s="188"/>
      <c r="H20" s="188"/>
      <c r="I20" s="188"/>
      <c r="J20" s="188"/>
      <c r="K20" s="188"/>
      <c r="L20" s="188"/>
      <c r="M20" s="188"/>
      <c r="N20" s="189">
        <f t="shared" si="3"/>
        <v>0</v>
      </c>
    </row>
    <row r="21" spans="1:14" ht="15.75" thickBot="1">
      <c r="A21" s="196"/>
      <c r="B21" s="197" t="s">
        <v>114</v>
      </c>
      <c r="C21" s="172">
        <f>C14+C7</f>
        <v>136988688.34800002</v>
      </c>
      <c r="D21" s="198"/>
      <c r="E21" s="199">
        <f>E14+E7</f>
        <v>8316147.9758399995</v>
      </c>
      <c r="F21" s="200">
        <f>F7+F14</f>
        <v>0</v>
      </c>
      <c r="G21" s="200">
        <f t="shared" ref="G21:L21" si="4">G7+G14</f>
        <v>0</v>
      </c>
      <c r="H21" s="200">
        <f t="shared" si="4"/>
        <v>0</v>
      </c>
      <c r="I21" s="200">
        <f t="shared" si="4"/>
        <v>0</v>
      </c>
      <c r="J21" s="200">
        <f t="shared" si="4"/>
        <v>0</v>
      </c>
      <c r="K21" s="200">
        <f t="shared" si="4"/>
        <v>8316147.9758399995</v>
      </c>
      <c r="L21" s="200">
        <f t="shared" si="4"/>
        <v>0</v>
      </c>
      <c r="M21" s="200">
        <f>M7+M14</f>
        <v>0</v>
      </c>
      <c r="N21" s="201">
        <f>N14+N7</f>
        <v>8316147.9758399995</v>
      </c>
    </row>
    <row r="22" spans="1:14">
      <c r="E22" s="202"/>
      <c r="F22" s="202"/>
      <c r="G22" s="202"/>
      <c r="H22" s="202"/>
      <c r="I22" s="202"/>
      <c r="J22" s="202"/>
      <c r="K22" s="202"/>
      <c r="L22" s="202"/>
      <c r="M22" s="202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  <pageSetup scale="43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zoomScale="90" zoomScaleNormal="90" workbookViewId="0">
      <selection activeCell="N20" sqref="N20"/>
    </sheetView>
  </sheetViews>
  <sheetFormatPr defaultRowHeight="15"/>
  <cols>
    <col min="1" max="1" width="11.42578125" customWidth="1"/>
    <col min="2" max="2" width="76.85546875" style="369" customWidth="1"/>
    <col min="3" max="3" width="22.85546875" customWidth="1"/>
  </cols>
  <sheetData>
    <row r="1" spans="1:3">
      <c r="A1" s="2" t="s">
        <v>35</v>
      </c>
      <c r="B1" t="str">
        <f>'Info '!C2</f>
        <v>JSC "VTB Bank (Georgia)"</v>
      </c>
    </row>
    <row r="2" spans="1:3">
      <c r="A2" s="2" t="s">
        <v>36</v>
      </c>
      <c r="B2" s="521">
        <v>43555</v>
      </c>
    </row>
    <row r="3" spans="1:3">
      <c r="A3" s="4"/>
      <c r="B3"/>
    </row>
    <row r="4" spans="1:3">
      <c r="A4" s="4" t="s">
        <v>444</v>
      </c>
      <c r="B4" t="s">
        <v>445</v>
      </c>
    </row>
    <row r="5" spans="1:3">
      <c r="A5" s="370" t="s">
        <v>446</v>
      </c>
      <c r="B5" s="371"/>
      <c r="C5" s="372"/>
    </row>
    <row r="6" spans="1:3" ht="24">
      <c r="A6" s="373">
        <v>1</v>
      </c>
      <c r="B6" s="374" t="s">
        <v>447</v>
      </c>
      <c r="C6" s="375">
        <v>1600031914.2800901</v>
      </c>
    </row>
    <row r="7" spans="1:3">
      <c r="A7" s="373">
        <v>2</v>
      </c>
      <c r="B7" s="374" t="s">
        <v>448</v>
      </c>
      <c r="C7" s="375">
        <v>-18387372</v>
      </c>
    </row>
    <row r="8" spans="1:3" ht="24">
      <c r="A8" s="376">
        <v>3</v>
      </c>
      <c r="B8" s="377" t="s">
        <v>449</v>
      </c>
      <c r="C8" s="375">
        <f>C6+C7</f>
        <v>1581644542.2800901</v>
      </c>
    </row>
    <row r="9" spans="1:3">
      <c r="A9" s="370" t="s">
        <v>450</v>
      </c>
      <c r="B9" s="371"/>
      <c r="C9" s="378"/>
    </row>
    <row r="10" spans="1:3" ht="24">
      <c r="A10" s="379">
        <v>4</v>
      </c>
      <c r="B10" s="380" t="s">
        <v>451</v>
      </c>
      <c r="C10" s="375"/>
    </row>
    <row r="11" spans="1:3">
      <c r="A11" s="379">
        <v>5</v>
      </c>
      <c r="B11" s="381" t="s">
        <v>452</v>
      </c>
      <c r="C11" s="375"/>
    </row>
    <row r="12" spans="1:3">
      <c r="A12" s="379" t="s">
        <v>453</v>
      </c>
      <c r="B12" s="381" t="s">
        <v>454</v>
      </c>
      <c r="C12" s="375">
        <v>8316147.9758399995</v>
      </c>
    </row>
    <row r="13" spans="1:3" ht="24">
      <c r="A13" s="382">
        <v>6</v>
      </c>
      <c r="B13" s="380" t="s">
        <v>455</v>
      </c>
      <c r="C13" s="375"/>
    </row>
    <row r="14" spans="1:3">
      <c r="A14" s="382">
        <v>7</v>
      </c>
      <c r="B14" s="383" t="s">
        <v>456</v>
      </c>
      <c r="C14" s="375"/>
    </row>
    <row r="15" spans="1:3">
      <c r="A15" s="384">
        <v>8</v>
      </c>
      <c r="B15" s="385" t="s">
        <v>457</v>
      </c>
      <c r="C15" s="375"/>
    </row>
    <row r="16" spans="1:3">
      <c r="A16" s="382">
        <v>9</v>
      </c>
      <c r="B16" s="383" t="s">
        <v>458</v>
      </c>
      <c r="C16" s="375"/>
    </row>
    <row r="17" spans="1:3">
      <c r="A17" s="382">
        <v>10</v>
      </c>
      <c r="B17" s="383" t="s">
        <v>459</v>
      </c>
      <c r="C17" s="375"/>
    </row>
    <row r="18" spans="1:3">
      <c r="A18" s="386">
        <v>11</v>
      </c>
      <c r="B18" s="387" t="s">
        <v>460</v>
      </c>
      <c r="C18" s="388">
        <f>SUM(C10:C17)</f>
        <v>8316147.9758399995</v>
      </c>
    </row>
    <row r="19" spans="1:3">
      <c r="A19" s="389" t="s">
        <v>461</v>
      </c>
      <c r="B19" s="390"/>
      <c r="C19" s="391"/>
    </row>
    <row r="20" spans="1:3" ht="24">
      <c r="A20" s="392">
        <v>12</v>
      </c>
      <c r="B20" s="380" t="s">
        <v>462</v>
      </c>
      <c r="C20" s="375"/>
    </row>
    <row r="21" spans="1:3">
      <c r="A21" s="392">
        <v>13</v>
      </c>
      <c r="B21" s="380" t="s">
        <v>463</v>
      </c>
      <c r="C21" s="375"/>
    </row>
    <row r="22" spans="1:3">
      <c r="A22" s="392">
        <v>14</v>
      </c>
      <c r="B22" s="380" t="s">
        <v>464</v>
      </c>
      <c r="C22" s="375"/>
    </row>
    <row r="23" spans="1:3" ht="24">
      <c r="A23" s="392" t="s">
        <v>465</v>
      </c>
      <c r="B23" s="380" t="s">
        <v>466</v>
      </c>
      <c r="C23" s="375"/>
    </row>
    <row r="24" spans="1:3">
      <c r="A24" s="392">
        <v>15</v>
      </c>
      <c r="B24" s="380" t="s">
        <v>467</v>
      </c>
      <c r="C24" s="375"/>
    </row>
    <row r="25" spans="1:3">
      <c r="A25" s="392" t="s">
        <v>468</v>
      </c>
      <c r="B25" s="380" t="s">
        <v>469</v>
      </c>
      <c r="C25" s="375"/>
    </row>
    <row r="26" spans="1:3">
      <c r="A26" s="393">
        <v>16</v>
      </c>
      <c r="B26" s="394" t="s">
        <v>470</v>
      </c>
      <c r="C26" s="388">
        <f>SUM(C20:C25)</f>
        <v>0</v>
      </c>
    </row>
    <row r="27" spans="1:3">
      <c r="A27" s="370" t="s">
        <v>471</v>
      </c>
      <c r="B27" s="371"/>
      <c r="C27" s="378"/>
    </row>
    <row r="28" spans="1:3">
      <c r="A28" s="395">
        <v>17</v>
      </c>
      <c r="B28" s="381" t="s">
        <v>472</v>
      </c>
      <c r="C28" s="375">
        <v>143139376.20132002</v>
      </c>
    </row>
    <row r="29" spans="1:3">
      <c r="A29" s="395">
        <v>18</v>
      </c>
      <c r="B29" s="381" t="s">
        <v>473</v>
      </c>
      <c r="C29" s="375">
        <v>-60146345.305757016</v>
      </c>
    </row>
    <row r="30" spans="1:3">
      <c r="A30" s="393">
        <v>19</v>
      </c>
      <c r="B30" s="394" t="s">
        <v>474</v>
      </c>
      <c r="C30" s="388">
        <f>C28+C29</f>
        <v>82993030.895563006</v>
      </c>
    </row>
    <row r="31" spans="1:3">
      <c r="A31" s="370" t="s">
        <v>475</v>
      </c>
      <c r="B31" s="371"/>
      <c r="C31" s="378"/>
    </row>
    <row r="32" spans="1:3" ht="24">
      <c r="A32" s="395" t="s">
        <v>476</v>
      </c>
      <c r="B32" s="380" t="s">
        <v>477</v>
      </c>
      <c r="C32" s="396"/>
    </row>
    <row r="33" spans="1:3">
      <c r="A33" s="395" t="s">
        <v>478</v>
      </c>
      <c r="B33" s="381" t="s">
        <v>479</v>
      </c>
      <c r="C33" s="396"/>
    </row>
    <row r="34" spans="1:3">
      <c r="A34" s="370" t="s">
        <v>480</v>
      </c>
      <c r="B34" s="371"/>
      <c r="C34" s="378"/>
    </row>
    <row r="35" spans="1:3">
      <c r="A35" s="397">
        <v>20</v>
      </c>
      <c r="B35" s="398" t="s">
        <v>481</v>
      </c>
      <c r="C35" s="388">
        <v>203686407</v>
      </c>
    </row>
    <row r="36" spans="1:3">
      <c r="A36" s="393">
        <v>21</v>
      </c>
      <c r="B36" s="394" t="s">
        <v>482</v>
      </c>
      <c r="C36" s="388">
        <f>C8+C18+C26+C30</f>
        <v>1672953721.1514931</v>
      </c>
    </row>
    <row r="37" spans="1:3">
      <c r="A37" s="370" t="s">
        <v>483</v>
      </c>
      <c r="B37" s="371"/>
      <c r="C37" s="378"/>
    </row>
    <row r="38" spans="1:3">
      <c r="A38" s="393">
        <v>22</v>
      </c>
      <c r="B38" s="394" t="s">
        <v>483</v>
      </c>
      <c r="C38" s="519">
        <f>C35/C36</f>
        <v>0.12175256519337711</v>
      </c>
    </row>
    <row r="39" spans="1:3">
      <c r="A39" s="370" t="s">
        <v>484</v>
      </c>
      <c r="B39" s="371"/>
      <c r="C39" s="378"/>
    </row>
    <row r="40" spans="1:3">
      <c r="A40" s="399" t="s">
        <v>485</v>
      </c>
      <c r="B40" s="380" t="s">
        <v>486</v>
      </c>
      <c r="C40" s="396"/>
    </row>
    <row r="41" spans="1:3" ht="24">
      <c r="A41" s="400" t="s">
        <v>487</v>
      </c>
      <c r="B41" s="374" t="s">
        <v>488</v>
      </c>
      <c r="C41" s="396"/>
    </row>
  </sheetData>
  <pageMargins left="0.7" right="0.7" top="0.75" bottom="0.75" header="0.3" footer="0.3"/>
  <pageSetup scale="8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zoomScale="80" zoomScaleNormal="80" workbookViewId="0">
      <pane xSplit="1" ySplit="5" topLeftCell="B6" activePane="bottomRight" state="frozen"/>
      <selection activeCell="B22" sqref="B22"/>
      <selection pane="topRight" activeCell="B22" sqref="B22"/>
      <selection pane="bottomLeft" activeCell="B22" sqref="B22"/>
      <selection pane="bottomRight" activeCell="B22" sqref="B22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4" width="12.7109375" style="4" customWidth="1"/>
    <col min="5" max="5" width="15.5703125" style="4" customWidth="1"/>
    <col min="6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35</v>
      </c>
      <c r="B1" s="3" t="str">
        <f>'Info '!C2</f>
        <v>JSC "VTB Bank (Georgia)"</v>
      </c>
    </row>
    <row r="2" spans="1:8">
      <c r="A2" s="2" t="s">
        <v>36</v>
      </c>
      <c r="B2" s="520">
        <v>43555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149</v>
      </c>
      <c r="B4" s="10" t="s">
        <v>148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83" t="s">
        <v>6</v>
      </c>
      <c r="E5" s="83" t="s">
        <v>7</v>
      </c>
      <c r="F5" s="83" t="s">
        <v>8</v>
      </c>
      <c r="G5" s="14" t="s">
        <v>9</v>
      </c>
    </row>
    <row r="6" spans="1:8">
      <c r="B6" s="218" t="s">
        <v>147</v>
      </c>
      <c r="C6" s="305"/>
      <c r="D6" s="305"/>
      <c r="E6" s="305"/>
      <c r="F6" s="305"/>
      <c r="G6" s="332"/>
    </row>
    <row r="7" spans="1:8">
      <c r="A7" s="15"/>
      <c r="B7" s="219" t="s">
        <v>141</v>
      </c>
      <c r="C7" s="305"/>
      <c r="D7" s="305"/>
      <c r="E7" s="305"/>
      <c r="F7" s="305"/>
      <c r="G7" s="332"/>
    </row>
    <row r="8" spans="1:8" ht="15">
      <c r="A8" s="363">
        <v>1</v>
      </c>
      <c r="B8" s="16" t="s">
        <v>146</v>
      </c>
      <c r="C8" s="425">
        <v>191195007</v>
      </c>
      <c r="D8" s="426">
        <v>189346177.90000001</v>
      </c>
      <c r="E8" s="426">
        <v>187074033.81</v>
      </c>
      <c r="F8" s="426">
        <v>184255785</v>
      </c>
      <c r="G8" s="427">
        <v>170274395</v>
      </c>
    </row>
    <row r="9" spans="1:8" ht="15">
      <c r="A9" s="363">
        <v>2</v>
      </c>
      <c r="B9" s="16" t="s">
        <v>145</v>
      </c>
      <c r="C9" s="425">
        <v>203686407</v>
      </c>
      <c r="D9" s="426">
        <v>200922577.90000001</v>
      </c>
      <c r="E9" s="426">
        <v>198996633.81</v>
      </c>
      <c r="F9" s="426">
        <v>195961485</v>
      </c>
      <c r="G9" s="427">
        <v>182898695</v>
      </c>
    </row>
    <row r="10" spans="1:8" ht="15">
      <c r="A10" s="363">
        <v>3</v>
      </c>
      <c r="B10" s="16" t="s">
        <v>144</v>
      </c>
      <c r="C10" s="425">
        <v>276552071.08819979</v>
      </c>
      <c r="D10" s="426">
        <v>269689213.36938137</v>
      </c>
      <c r="E10" s="426">
        <v>252100717.3035689</v>
      </c>
      <c r="F10" s="426">
        <v>219221448.08730027</v>
      </c>
      <c r="G10" s="427">
        <v>206157090.39188975</v>
      </c>
    </row>
    <row r="11" spans="1:8" ht="15">
      <c r="A11" s="364"/>
      <c r="B11" s="218" t="s">
        <v>143</v>
      </c>
      <c r="C11" s="305"/>
      <c r="D11" s="305"/>
      <c r="E11" s="305"/>
      <c r="F11" s="305"/>
      <c r="G11" s="332"/>
    </row>
    <row r="12" spans="1:8" ht="15" customHeight="1">
      <c r="A12" s="363">
        <v>4</v>
      </c>
      <c r="B12" s="16" t="s">
        <v>276</v>
      </c>
      <c r="C12" s="428">
        <v>1494786839.5580237</v>
      </c>
      <c r="D12" s="426">
        <v>1503903293.7350767</v>
      </c>
      <c r="E12" s="426">
        <v>1435729454.0707879</v>
      </c>
      <c r="F12" s="426">
        <v>1336668933.6722581</v>
      </c>
      <c r="G12" s="427">
        <v>1316374443.5258293</v>
      </c>
    </row>
    <row r="13" spans="1:8" ht="15">
      <c r="A13" s="364"/>
      <c r="B13" s="218" t="s">
        <v>142</v>
      </c>
      <c r="C13" s="305"/>
      <c r="D13" s="305"/>
      <c r="E13" s="305"/>
      <c r="F13" s="305"/>
      <c r="G13" s="332"/>
    </row>
    <row r="14" spans="1:8" s="17" customFormat="1" ht="15">
      <c r="A14" s="363"/>
      <c r="B14" s="219" t="s">
        <v>141</v>
      </c>
      <c r="C14" s="305"/>
      <c r="D14" s="305"/>
      <c r="E14" s="305"/>
      <c r="F14" s="305"/>
      <c r="G14" s="332"/>
    </row>
    <row r="15" spans="1:8" ht="15">
      <c r="A15" s="365">
        <v>5</v>
      </c>
      <c r="B15" s="16" t="str">
        <f>"Common equity Tier 1 ratio &gt;="&amp;'9.1. Capital Requirements'!C19*100&amp;"%"</f>
        <v>Common equity Tier 1 ratio &gt;=8.86841061635067%</v>
      </c>
      <c r="C15" s="429">
        <v>0.12790787417992805</v>
      </c>
      <c r="D15" s="430">
        <v>0.12590316058803358</v>
      </c>
      <c r="E15" s="430">
        <v>0.13029894544517467</v>
      </c>
      <c r="F15" s="430">
        <v>0.13784698690781291</v>
      </c>
      <c r="G15" s="431">
        <v>0.12935103369519263</v>
      </c>
    </row>
    <row r="16" spans="1:8" ht="15" customHeight="1">
      <c r="A16" s="365">
        <v>6</v>
      </c>
      <c r="B16" s="16" t="str">
        <f>"Tier 1 ratio &gt;="&amp;'9.1. Capital Requirements'!C20*100&amp;"%"</f>
        <v>Tier 1 ratio &gt;=10.9981269563507%</v>
      </c>
      <c r="C16" s="429">
        <v>0.13626451719378643</v>
      </c>
      <c r="D16" s="430">
        <v>0.13360073000504644</v>
      </c>
      <c r="E16" s="430">
        <v>0.13860315621844768</v>
      </c>
      <c r="F16" s="430">
        <v>0.14660435360132967</v>
      </c>
      <c r="G16" s="431">
        <v>0.1389412381101208</v>
      </c>
    </row>
    <row r="17" spans="1:7" ht="15">
      <c r="A17" s="365">
        <v>7</v>
      </c>
      <c r="B17" s="16" t="str">
        <f>"Total Regulatory Capital ratio &gt;="&amp;'9.1. Capital Requirements'!C21*100&amp;"%"</f>
        <v>Total Regulatory Capital ratio &gt;=17.2875737781655%</v>
      </c>
      <c r="C17" s="429">
        <v>0.18501104222323117</v>
      </c>
      <c r="D17" s="430">
        <v>0.17932616710984414</v>
      </c>
      <c r="E17" s="430">
        <v>0.17559068429555197</v>
      </c>
      <c r="F17" s="430">
        <v>0.16400579273210805</v>
      </c>
      <c r="G17" s="431">
        <v>0.15660976358649933</v>
      </c>
    </row>
    <row r="18" spans="1:7" ht="15">
      <c r="A18" s="364"/>
      <c r="B18" s="220" t="s">
        <v>140</v>
      </c>
      <c r="C18" s="305"/>
      <c r="D18" s="305"/>
      <c r="E18" s="305"/>
      <c r="F18" s="305"/>
      <c r="G18" s="332"/>
    </row>
    <row r="19" spans="1:7" ht="15" customHeight="1">
      <c r="A19" s="366">
        <v>8</v>
      </c>
      <c r="B19" s="16" t="s">
        <v>139</v>
      </c>
      <c r="C19" s="429">
        <v>7.7577351205399214E-2</v>
      </c>
      <c r="D19" s="430">
        <v>7.6815297180344411E-2</v>
      </c>
      <c r="E19" s="430">
        <v>7.562758131092126E-2</v>
      </c>
      <c r="F19" s="430">
        <v>7.4821789996772206E-2</v>
      </c>
      <c r="G19" s="431">
        <v>7.571428391012934E-2</v>
      </c>
    </row>
    <row r="20" spans="1:7" ht="15">
      <c r="A20" s="366">
        <v>9</v>
      </c>
      <c r="B20" s="16" t="s">
        <v>138</v>
      </c>
      <c r="C20" s="429">
        <v>4.124963225299938E-2</v>
      </c>
      <c r="D20" s="430">
        <v>3.8569490737193922E-2</v>
      </c>
      <c r="E20" s="430">
        <v>3.8995828909361638E-2</v>
      </c>
      <c r="F20" s="430">
        <v>3.8673817527660512E-2</v>
      </c>
      <c r="G20" s="431">
        <v>3.8436095238989075E-2</v>
      </c>
    </row>
    <row r="21" spans="1:7" ht="15">
      <c r="A21" s="366">
        <v>10</v>
      </c>
      <c r="B21" s="16" t="s">
        <v>137</v>
      </c>
      <c r="C21" s="429">
        <v>3.4231938558806782E-2</v>
      </c>
      <c r="D21" s="430">
        <v>6.3384338206587745E-3</v>
      </c>
      <c r="E21" s="430">
        <v>6.0334482941334869E-3</v>
      </c>
      <c r="F21" s="430">
        <v>9.8355212825963247E-3</v>
      </c>
      <c r="G21" s="431">
        <v>2.5424254358733481E-2</v>
      </c>
    </row>
    <row r="22" spans="1:7" ht="15">
      <c r="A22" s="366">
        <v>11</v>
      </c>
      <c r="B22" s="16" t="s">
        <v>136</v>
      </c>
      <c r="C22" s="429">
        <v>3.6182704435050179E-2</v>
      </c>
      <c r="D22" s="430">
        <v>3.7923981504142827E-2</v>
      </c>
      <c r="E22" s="430">
        <v>3.6631752401559609E-2</v>
      </c>
      <c r="F22" s="430">
        <v>3.6147972469111701E-2</v>
      </c>
      <c r="G22" s="431">
        <v>3.7278188671140265E-2</v>
      </c>
    </row>
    <row r="23" spans="1:7" ht="15">
      <c r="A23" s="366">
        <v>12</v>
      </c>
      <c r="B23" s="16" t="s">
        <v>282</v>
      </c>
      <c r="C23" s="429">
        <v>6.0779743205702612E-3</v>
      </c>
      <c r="D23" s="430">
        <v>1.977463841949359E-2</v>
      </c>
      <c r="E23" s="430">
        <v>2.376481098999041E-2</v>
      </c>
      <c r="F23" s="430">
        <v>3.296199959455471E-2</v>
      </c>
      <c r="G23" s="431">
        <v>2.4059901911035391E-2</v>
      </c>
    </row>
    <row r="24" spans="1:7" ht="15">
      <c r="A24" s="366">
        <v>13</v>
      </c>
      <c r="B24" s="16" t="s">
        <v>283</v>
      </c>
      <c r="C24" s="429">
        <v>4.7808066125161107E-2</v>
      </c>
      <c r="D24" s="430">
        <v>0.16254498974001547</v>
      </c>
      <c r="E24" s="430">
        <v>0.19839051280004</v>
      </c>
      <c r="F24" s="430">
        <v>0.28399000099153404</v>
      </c>
      <c r="G24" s="431">
        <v>0.21649639795371808</v>
      </c>
    </row>
    <row r="25" spans="1:7" ht="15">
      <c r="A25" s="364"/>
      <c r="B25" s="220" t="s">
        <v>362</v>
      </c>
      <c r="C25" s="305"/>
      <c r="D25" s="305"/>
      <c r="E25" s="305"/>
      <c r="F25" s="305"/>
      <c r="G25" s="332"/>
    </row>
    <row r="26" spans="1:7" ht="15">
      <c r="A26" s="366">
        <v>14</v>
      </c>
      <c r="B26" s="16" t="s">
        <v>135</v>
      </c>
      <c r="C26" s="429">
        <v>6.6454751177656479E-2</v>
      </c>
      <c r="D26" s="430">
        <v>6.0492478264320561E-2</v>
      </c>
      <c r="E26" s="430">
        <v>5.470245405770563E-2</v>
      </c>
      <c r="F26" s="430">
        <v>5.2442148535654771E-2</v>
      </c>
      <c r="G26" s="431">
        <v>5.8178339028004865E-2</v>
      </c>
    </row>
    <row r="27" spans="1:7" ht="15" customHeight="1">
      <c r="A27" s="366">
        <v>15</v>
      </c>
      <c r="B27" s="16" t="s">
        <v>134</v>
      </c>
      <c r="C27" s="429">
        <v>5.9365367303941631E-2</v>
      </c>
      <c r="D27" s="430">
        <v>5.6183889273856986E-2</v>
      </c>
      <c r="E27" s="430">
        <v>5.6586753140638553E-2</v>
      </c>
      <c r="F27" s="430">
        <v>5.446164263435356E-2</v>
      </c>
      <c r="G27" s="431">
        <v>5.8421335398356582E-2</v>
      </c>
    </row>
    <row r="28" spans="1:7" ht="15">
      <c r="A28" s="366">
        <v>16</v>
      </c>
      <c r="B28" s="16" t="s">
        <v>133</v>
      </c>
      <c r="C28" s="429">
        <v>0.50685454136862462</v>
      </c>
      <c r="D28" s="430">
        <v>0.50460499899911593</v>
      </c>
      <c r="E28" s="430">
        <v>0.50820806280077135</v>
      </c>
      <c r="F28" s="430">
        <v>0.52606383942414447</v>
      </c>
      <c r="G28" s="431">
        <v>0.51972880007973254</v>
      </c>
    </row>
    <row r="29" spans="1:7" ht="15" customHeight="1">
      <c r="A29" s="366">
        <v>17</v>
      </c>
      <c r="B29" s="16" t="s">
        <v>132</v>
      </c>
      <c r="C29" s="429">
        <v>0.49759235627240828</v>
      </c>
      <c r="D29" s="430">
        <v>0.49456169800854755</v>
      </c>
      <c r="E29" s="430">
        <v>0.50508656753169112</v>
      </c>
      <c r="F29" s="430">
        <v>0.50817648949330707</v>
      </c>
      <c r="G29" s="431">
        <v>0.51210914137788699</v>
      </c>
    </row>
    <row r="30" spans="1:7" ht="15">
      <c r="A30" s="366">
        <v>18</v>
      </c>
      <c r="B30" s="16" t="s">
        <v>131</v>
      </c>
      <c r="C30" s="429">
        <v>-7.7734629392752315E-3</v>
      </c>
      <c r="D30" s="430">
        <v>0.14669185085607969</v>
      </c>
      <c r="E30" s="430">
        <v>0.10833803104728162</v>
      </c>
      <c r="F30" s="430">
        <v>7.4470351551861894E-2</v>
      </c>
      <c r="G30" s="431">
        <v>-7.9497880991828418E-3</v>
      </c>
    </row>
    <row r="31" spans="1:7" ht="15" customHeight="1">
      <c r="A31" s="364"/>
      <c r="B31" s="220" t="s">
        <v>363</v>
      </c>
      <c r="C31" s="305"/>
      <c r="D31" s="305"/>
      <c r="E31" s="305"/>
      <c r="F31" s="305"/>
      <c r="G31" s="332"/>
    </row>
    <row r="32" spans="1:7" ht="15" customHeight="1">
      <c r="A32" s="366">
        <v>19</v>
      </c>
      <c r="B32" s="16" t="s">
        <v>130</v>
      </c>
      <c r="C32" s="429">
        <v>0.2629962175855069</v>
      </c>
      <c r="D32" s="430">
        <v>0.23691487373950526</v>
      </c>
      <c r="E32" s="430">
        <v>0.23380619892519283</v>
      </c>
      <c r="F32" s="430">
        <v>0.24737253604290804</v>
      </c>
      <c r="G32" s="431">
        <v>0.24373956462664831</v>
      </c>
    </row>
    <row r="33" spans="1:7" ht="15" customHeight="1">
      <c r="A33" s="366">
        <v>20</v>
      </c>
      <c r="B33" s="16" t="s">
        <v>129</v>
      </c>
      <c r="C33" s="429">
        <v>0.60982898535297714</v>
      </c>
      <c r="D33" s="430">
        <v>0.6003721055747776</v>
      </c>
      <c r="E33" s="430">
        <v>0.59247315082215035</v>
      </c>
      <c r="F33" s="430">
        <v>0.59834244554935789</v>
      </c>
      <c r="G33" s="431">
        <v>0.60569179488795333</v>
      </c>
    </row>
    <row r="34" spans="1:7" ht="15" customHeight="1">
      <c r="A34" s="366">
        <v>21</v>
      </c>
      <c r="B34" s="16" t="s">
        <v>128</v>
      </c>
      <c r="C34" s="429">
        <v>0.33347252895384666</v>
      </c>
      <c r="D34" s="430">
        <v>0.35909015542764494</v>
      </c>
      <c r="E34" s="430">
        <v>0.33627690641084618</v>
      </c>
      <c r="F34" s="430">
        <v>0.33927693554489874</v>
      </c>
      <c r="G34" s="431">
        <v>0.30777096206503823</v>
      </c>
    </row>
    <row r="35" spans="1:7" ht="15" customHeight="1">
      <c r="A35" s="367"/>
      <c r="B35" s="220" t="s">
        <v>406</v>
      </c>
      <c r="C35" s="305"/>
      <c r="D35" s="305"/>
      <c r="E35" s="305"/>
      <c r="F35" s="305"/>
      <c r="G35" s="332"/>
    </row>
    <row r="36" spans="1:7" ht="15">
      <c r="A36" s="366">
        <v>22</v>
      </c>
      <c r="B36" s="16" t="s">
        <v>389</v>
      </c>
      <c r="C36" s="432">
        <v>366119622.28017497</v>
      </c>
      <c r="D36" s="432">
        <v>369227759.44299996</v>
      </c>
      <c r="E36" s="432">
        <v>310923623.191275</v>
      </c>
      <c r="F36" s="432">
        <v>323900478</v>
      </c>
      <c r="G36" s="433">
        <v>411430881.11129993</v>
      </c>
    </row>
    <row r="37" spans="1:7" ht="15" customHeight="1">
      <c r="A37" s="366">
        <v>23</v>
      </c>
      <c r="B37" s="16" t="s">
        <v>401</v>
      </c>
      <c r="C37" s="432">
        <v>272760623.19399709</v>
      </c>
      <c r="D37" s="434">
        <v>337331836.77424401</v>
      </c>
      <c r="E37" s="434">
        <v>286897014.04675293</v>
      </c>
      <c r="F37" s="434">
        <v>308607900</v>
      </c>
      <c r="G37" s="435">
        <v>331500650.6718145</v>
      </c>
    </row>
    <row r="38" spans="1:7" ht="15.75" thickBot="1">
      <c r="A38" s="368">
        <v>24</v>
      </c>
      <c r="B38" s="221" t="s">
        <v>390</v>
      </c>
      <c r="C38" s="436">
        <v>1.3422744749332005</v>
      </c>
      <c r="D38" s="436">
        <v>1.0945535499221259</v>
      </c>
      <c r="E38" s="436">
        <v>1.0837464594197801</v>
      </c>
      <c r="F38" s="436">
        <v>1.0496000000000001</v>
      </c>
      <c r="G38" s="437">
        <v>1.2411163606391118</v>
      </c>
    </row>
    <row r="39" spans="1:7">
      <c r="A39" s="18"/>
    </row>
    <row r="40" spans="1:7">
      <c r="B40" s="296"/>
    </row>
    <row r="41" spans="1:7" ht="51">
      <c r="B41" s="296" t="s">
        <v>405</v>
      </c>
    </row>
    <row r="43" spans="1:7">
      <c r="B43" s="295"/>
    </row>
  </sheetData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zoomScale="80" zoomScaleNormal="80" workbookViewId="0">
      <pane xSplit="1" ySplit="5" topLeftCell="B6" activePane="bottomRight" state="frozen"/>
      <selection activeCell="B22" sqref="B22"/>
      <selection pane="topRight" activeCell="B22" sqref="B22"/>
      <selection pane="bottomLeft" activeCell="B22" sqref="B22"/>
      <selection pane="bottomRight" activeCell="B22" sqref="B22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5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35</v>
      </c>
      <c r="B1" s="4" t="str">
        <f>'Info '!C2</f>
        <v>JSC "VTB Bank (Georgia)"</v>
      </c>
    </row>
    <row r="2" spans="1:8">
      <c r="A2" s="2" t="s">
        <v>36</v>
      </c>
      <c r="B2" s="522">
        <v>43555</v>
      </c>
    </row>
    <row r="3" spans="1:8">
      <c r="A3" s="2"/>
    </row>
    <row r="4" spans="1:8" ht="15" thickBot="1">
      <c r="A4" s="19" t="s">
        <v>37</v>
      </c>
      <c r="B4" s="20" t="s">
        <v>38</v>
      </c>
      <c r="C4" s="19"/>
      <c r="D4" s="21"/>
      <c r="E4" s="21"/>
      <c r="F4" s="22"/>
      <c r="G4" s="22"/>
      <c r="H4" s="23" t="s">
        <v>78</v>
      </c>
    </row>
    <row r="5" spans="1:8">
      <c r="A5" s="24"/>
      <c r="B5" s="25"/>
      <c r="C5" s="529" t="s">
        <v>73</v>
      </c>
      <c r="D5" s="530"/>
      <c r="E5" s="531"/>
      <c r="F5" s="529" t="s">
        <v>77</v>
      </c>
      <c r="G5" s="530"/>
      <c r="H5" s="532"/>
    </row>
    <row r="6" spans="1:8">
      <c r="A6" s="26" t="s">
        <v>11</v>
      </c>
      <c r="B6" s="27" t="s">
        <v>39</v>
      </c>
      <c r="C6" s="28" t="s">
        <v>74</v>
      </c>
      <c r="D6" s="28" t="s">
        <v>75</v>
      </c>
      <c r="E6" s="28" t="s">
        <v>76</v>
      </c>
      <c r="F6" s="28" t="s">
        <v>74</v>
      </c>
      <c r="G6" s="28" t="s">
        <v>75</v>
      </c>
      <c r="H6" s="29" t="s">
        <v>76</v>
      </c>
    </row>
    <row r="7" spans="1:8" ht="15.75">
      <c r="A7" s="26">
        <v>1</v>
      </c>
      <c r="B7" s="30" t="s">
        <v>40</v>
      </c>
      <c r="C7" s="438">
        <v>30077273</v>
      </c>
      <c r="D7" s="438">
        <v>18661819</v>
      </c>
      <c r="E7" s="439">
        <f>C7+D7</f>
        <v>48739092</v>
      </c>
      <c r="F7" s="440">
        <v>30120455</v>
      </c>
      <c r="G7" s="441">
        <v>23089051</v>
      </c>
      <c r="H7" s="442">
        <f>F7+G7</f>
        <v>53209506</v>
      </c>
    </row>
    <row r="8" spans="1:8" ht="15.75">
      <c r="A8" s="26">
        <v>2</v>
      </c>
      <c r="B8" s="30" t="s">
        <v>41</v>
      </c>
      <c r="C8" s="438">
        <v>25952444</v>
      </c>
      <c r="D8" s="438">
        <v>167483244</v>
      </c>
      <c r="E8" s="439">
        <f t="shared" ref="E8:E20" si="0">C8+D8</f>
        <v>193435688</v>
      </c>
      <c r="F8" s="440">
        <v>133008589</v>
      </c>
      <c r="G8" s="441">
        <v>141776838</v>
      </c>
      <c r="H8" s="442">
        <f t="shared" ref="H8:H40" si="1">F8+G8</f>
        <v>274785427</v>
      </c>
    </row>
    <row r="9" spans="1:8" ht="15.75">
      <c r="A9" s="26">
        <v>3</v>
      </c>
      <c r="B9" s="30" t="s">
        <v>42</v>
      </c>
      <c r="C9" s="438">
        <v>1942912</v>
      </c>
      <c r="D9" s="438">
        <v>51759190</v>
      </c>
      <c r="E9" s="439">
        <f t="shared" si="0"/>
        <v>53702102</v>
      </c>
      <c r="F9" s="440">
        <v>29249</v>
      </c>
      <c r="G9" s="441">
        <v>186329443.09</v>
      </c>
      <c r="H9" s="442">
        <f t="shared" si="1"/>
        <v>186358692.09</v>
      </c>
    </row>
    <row r="10" spans="1:8" ht="15.75">
      <c r="A10" s="26">
        <v>4</v>
      </c>
      <c r="B10" s="30" t="s">
        <v>43</v>
      </c>
      <c r="C10" s="438">
        <v>0</v>
      </c>
      <c r="D10" s="438">
        <v>0</v>
      </c>
      <c r="E10" s="439">
        <f t="shared" si="0"/>
        <v>0</v>
      </c>
      <c r="F10" s="440">
        <v>0</v>
      </c>
      <c r="G10" s="441">
        <v>0</v>
      </c>
      <c r="H10" s="442">
        <f t="shared" si="1"/>
        <v>0</v>
      </c>
    </row>
    <row r="11" spans="1:8" ht="15.75">
      <c r="A11" s="26">
        <v>5</v>
      </c>
      <c r="B11" s="30" t="s">
        <v>44</v>
      </c>
      <c r="C11" s="438">
        <v>110246221</v>
      </c>
      <c r="D11" s="438">
        <v>0</v>
      </c>
      <c r="E11" s="439">
        <f t="shared" si="0"/>
        <v>110246221</v>
      </c>
      <c r="F11" s="440">
        <v>111471103</v>
      </c>
      <c r="G11" s="441">
        <v>0</v>
      </c>
      <c r="H11" s="442">
        <f t="shared" si="1"/>
        <v>111471103</v>
      </c>
    </row>
    <row r="12" spans="1:8" ht="15.75">
      <c r="A12" s="26">
        <v>6.1</v>
      </c>
      <c r="B12" s="31" t="s">
        <v>45</v>
      </c>
      <c r="C12" s="438">
        <v>547431570.64001358</v>
      </c>
      <c r="D12" s="438">
        <v>562649767.55034149</v>
      </c>
      <c r="E12" s="439">
        <f t="shared" si="0"/>
        <v>1110081338.1903551</v>
      </c>
      <c r="F12" s="440">
        <v>464854924.55000621</v>
      </c>
      <c r="G12" s="441">
        <v>503045971.08391774</v>
      </c>
      <c r="H12" s="442">
        <f t="shared" si="1"/>
        <v>967900895.63392401</v>
      </c>
    </row>
    <row r="13" spans="1:8" ht="15.75">
      <c r="A13" s="26">
        <v>6.2</v>
      </c>
      <c r="B13" s="31" t="s">
        <v>46</v>
      </c>
      <c r="C13" s="438">
        <v>-32294425.119198464</v>
      </c>
      <c r="D13" s="438">
        <v>-33605961.259723015</v>
      </c>
      <c r="E13" s="439">
        <f t="shared" si="0"/>
        <v>-65900386.378921479</v>
      </c>
      <c r="F13" s="440">
        <v>-24034859.536398817</v>
      </c>
      <c r="G13" s="441">
        <v>-32511203.319800392</v>
      </c>
      <c r="H13" s="442">
        <f t="shared" si="1"/>
        <v>-56546062.856199205</v>
      </c>
    </row>
    <row r="14" spans="1:8" ht="15.75">
      <c r="A14" s="26">
        <v>6</v>
      </c>
      <c r="B14" s="30" t="s">
        <v>47</v>
      </c>
      <c r="C14" s="439">
        <f>C12+C13</f>
        <v>515137145.52081513</v>
      </c>
      <c r="D14" s="439">
        <f>D12+D13</f>
        <v>529043806.29061848</v>
      </c>
      <c r="E14" s="439">
        <f t="shared" si="0"/>
        <v>1044180951.8114336</v>
      </c>
      <c r="F14" s="439">
        <f>F12+F13</f>
        <v>440820065.01360738</v>
      </c>
      <c r="G14" s="439">
        <f>G12+G13</f>
        <v>470534767.76411736</v>
      </c>
      <c r="H14" s="442">
        <f t="shared" si="1"/>
        <v>911354832.77772474</v>
      </c>
    </row>
    <row r="15" spans="1:8" ht="15.75">
      <c r="A15" s="26">
        <v>7</v>
      </c>
      <c r="B15" s="30" t="s">
        <v>48</v>
      </c>
      <c r="C15" s="438">
        <v>6085468.4800000004</v>
      </c>
      <c r="D15" s="438">
        <v>2383587</v>
      </c>
      <c r="E15" s="439">
        <f t="shared" si="0"/>
        <v>8469055.4800000004</v>
      </c>
      <c r="F15" s="440">
        <v>5542361</v>
      </c>
      <c r="G15" s="441">
        <v>2461542</v>
      </c>
      <c r="H15" s="442">
        <f t="shared" si="1"/>
        <v>8003903</v>
      </c>
    </row>
    <row r="16" spans="1:8" ht="15.75">
      <c r="A16" s="26">
        <v>8</v>
      </c>
      <c r="B16" s="30" t="s">
        <v>209</v>
      </c>
      <c r="C16" s="438">
        <v>8483208.370000001</v>
      </c>
      <c r="D16" s="438">
        <v>0</v>
      </c>
      <c r="E16" s="439">
        <f t="shared" si="0"/>
        <v>8483208.370000001</v>
      </c>
      <c r="F16" s="440">
        <v>9340842.4400000013</v>
      </c>
      <c r="G16" s="438">
        <v>0</v>
      </c>
      <c r="H16" s="442">
        <f t="shared" si="1"/>
        <v>9340842.4400000013</v>
      </c>
    </row>
    <row r="17" spans="1:8" ht="15.75">
      <c r="A17" s="26">
        <v>9</v>
      </c>
      <c r="B17" s="30" t="s">
        <v>49</v>
      </c>
      <c r="C17" s="438">
        <v>54000</v>
      </c>
      <c r="D17" s="438">
        <v>0</v>
      </c>
      <c r="E17" s="439">
        <f t="shared" si="0"/>
        <v>54000</v>
      </c>
      <c r="F17" s="440">
        <v>54000</v>
      </c>
      <c r="G17" s="438">
        <v>0</v>
      </c>
      <c r="H17" s="442">
        <f t="shared" si="1"/>
        <v>54000</v>
      </c>
    </row>
    <row r="18" spans="1:8" ht="15.75">
      <c r="A18" s="26">
        <v>10</v>
      </c>
      <c r="B18" s="30" t="s">
        <v>50</v>
      </c>
      <c r="C18" s="438">
        <v>61766002.5</v>
      </c>
      <c r="D18" s="438">
        <v>0</v>
      </c>
      <c r="E18" s="439">
        <f t="shared" si="0"/>
        <v>61766002.5</v>
      </c>
      <c r="F18" s="440">
        <v>37968760</v>
      </c>
      <c r="G18" s="438">
        <v>0</v>
      </c>
      <c r="H18" s="442">
        <f t="shared" si="1"/>
        <v>37968760</v>
      </c>
    </row>
    <row r="19" spans="1:8" ht="15.75">
      <c r="A19" s="26">
        <v>11</v>
      </c>
      <c r="B19" s="30" t="s">
        <v>51</v>
      </c>
      <c r="C19" s="438">
        <v>34292202.980000004</v>
      </c>
      <c r="D19" s="438">
        <v>17094846.120000001</v>
      </c>
      <c r="E19" s="439">
        <f t="shared" si="0"/>
        <v>51387049.100000009</v>
      </c>
      <c r="F19" s="440">
        <v>27576353.16</v>
      </c>
      <c r="G19" s="441">
        <v>11249178.620000001</v>
      </c>
      <c r="H19" s="442">
        <f t="shared" si="1"/>
        <v>38825531.780000001</v>
      </c>
    </row>
    <row r="20" spans="1:8" ht="15.75">
      <c r="A20" s="26">
        <v>12</v>
      </c>
      <c r="B20" s="33" t="s">
        <v>52</v>
      </c>
      <c r="C20" s="439">
        <f>SUM(C7:C11)+SUM(C14:C19)</f>
        <v>794036877.85081518</v>
      </c>
      <c r="D20" s="439">
        <f>SUM(D7:D11)+SUM(D14:D19)</f>
        <v>786426492.41061842</v>
      </c>
      <c r="E20" s="439">
        <f t="shared" si="0"/>
        <v>1580463370.2614336</v>
      </c>
      <c r="F20" s="439">
        <f>SUM(F7:F11)+SUM(F14:F19)</f>
        <v>795931777.61360741</v>
      </c>
      <c r="G20" s="439">
        <f>SUM(G7:G11)+SUM(G14:G19)</f>
        <v>835440820.4741174</v>
      </c>
      <c r="H20" s="442">
        <f t="shared" si="1"/>
        <v>1631372598.0877247</v>
      </c>
    </row>
    <row r="21" spans="1:8" ht="15.75">
      <c r="A21" s="26"/>
      <c r="B21" s="27" t="s">
        <v>53</v>
      </c>
      <c r="C21" s="443"/>
      <c r="D21" s="443"/>
      <c r="E21" s="443"/>
      <c r="F21" s="444"/>
      <c r="G21" s="445"/>
      <c r="H21" s="446"/>
    </row>
    <row r="22" spans="1:8" ht="15.75">
      <c r="A22" s="26">
        <v>13</v>
      </c>
      <c r="B22" s="30" t="s">
        <v>54</v>
      </c>
      <c r="C22" s="438">
        <v>553741</v>
      </c>
      <c r="D22" s="438">
        <v>401632</v>
      </c>
      <c r="E22" s="439">
        <f>C22+D22</f>
        <v>955373</v>
      </c>
      <c r="F22" s="440">
        <v>18884268</v>
      </c>
      <c r="G22" s="441">
        <v>6301450</v>
      </c>
      <c r="H22" s="442">
        <f t="shared" si="1"/>
        <v>25185718</v>
      </c>
    </row>
    <row r="23" spans="1:8" ht="15.75">
      <c r="A23" s="26">
        <v>14</v>
      </c>
      <c r="B23" s="30" t="s">
        <v>55</v>
      </c>
      <c r="C23" s="438">
        <v>164783840</v>
      </c>
      <c r="D23" s="438">
        <v>135604949</v>
      </c>
      <c r="E23" s="439">
        <f t="shared" ref="E23:E40" si="2">C23+D23</f>
        <v>300388789</v>
      </c>
      <c r="F23" s="440">
        <v>101172523</v>
      </c>
      <c r="G23" s="441">
        <v>132285407</v>
      </c>
      <c r="H23" s="442">
        <f t="shared" si="1"/>
        <v>233457930</v>
      </c>
    </row>
    <row r="24" spans="1:8" ht="15.75">
      <c r="A24" s="26">
        <v>15</v>
      </c>
      <c r="B24" s="30" t="s">
        <v>56</v>
      </c>
      <c r="C24" s="438">
        <v>145586796</v>
      </c>
      <c r="D24" s="438">
        <v>81065532</v>
      </c>
      <c r="E24" s="439">
        <f t="shared" si="2"/>
        <v>226652328</v>
      </c>
      <c r="F24" s="440">
        <v>172930980</v>
      </c>
      <c r="G24" s="441">
        <v>95700204</v>
      </c>
      <c r="H24" s="442">
        <f t="shared" si="1"/>
        <v>268631184</v>
      </c>
    </row>
    <row r="25" spans="1:8" ht="15.75">
      <c r="A25" s="26">
        <v>16</v>
      </c>
      <c r="B25" s="30" t="s">
        <v>57</v>
      </c>
      <c r="C25" s="438">
        <v>199503562</v>
      </c>
      <c r="D25" s="438">
        <v>358446781</v>
      </c>
      <c r="E25" s="439">
        <f t="shared" si="2"/>
        <v>557950343</v>
      </c>
      <c r="F25" s="440">
        <v>173132896</v>
      </c>
      <c r="G25" s="441">
        <v>302617251</v>
      </c>
      <c r="H25" s="442">
        <f t="shared" si="1"/>
        <v>475750147</v>
      </c>
    </row>
    <row r="26" spans="1:8" ht="15.75">
      <c r="A26" s="26">
        <v>17</v>
      </c>
      <c r="B26" s="30" t="s">
        <v>58</v>
      </c>
      <c r="C26" s="443"/>
      <c r="D26" s="443"/>
      <c r="E26" s="439">
        <f t="shared" si="2"/>
        <v>0</v>
      </c>
      <c r="F26" s="444"/>
      <c r="G26" s="445"/>
      <c r="H26" s="442">
        <f t="shared" si="1"/>
        <v>0</v>
      </c>
    </row>
    <row r="27" spans="1:8" ht="15.75">
      <c r="A27" s="26">
        <v>18</v>
      </c>
      <c r="B27" s="30" t="s">
        <v>59</v>
      </c>
      <c r="C27" s="438">
        <v>0</v>
      </c>
      <c r="D27" s="438">
        <v>170115210.52999997</v>
      </c>
      <c r="E27" s="439">
        <f t="shared" si="2"/>
        <v>170115210.52999997</v>
      </c>
      <c r="F27" s="440">
        <v>89718000</v>
      </c>
      <c r="G27" s="441">
        <v>278315758.13000005</v>
      </c>
      <c r="H27" s="442">
        <f t="shared" si="1"/>
        <v>368033758.13000005</v>
      </c>
    </row>
    <row r="28" spans="1:8" ht="15.75">
      <c r="A28" s="26">
        <v>19</v>
      </c>
      <c r="B28" s="30" t="s">
        <v>60</v>
      </c>
      <c r="C28" s="438">
        <v>4766548</v>
      </c>
      <c r="D28" s="438">
        <v>6350100</v>
      </c>
      <c r="E28" s="439">
        <f t="shared" si="2"/>
        <v>11116648</v>
      </c>
      <c r="F28" s="440">
        <v>4346401</v>
      </c>
      <c r="G28" s="441">
        <v>9162304</v>
      </c>
      <c r="H28" s="442">
        <f t="shared" si="1"/>
        <v>13508705</v>
      </c>
    </row>
    <row r="29" spans="1:8" ht="15.75">
      <c r="A29" s="26">
        <v>20</v>
      </c>
      <c r="B29" s="30" t="s">
        <v>61</v>
      </c>
      <c r="C29" s="438">
        <v>19683540.25</v>
      </c>
      <c r="D29" s="438">
        <v>15008554.34</v>
      </c>
      <c r="E29" s="439">
        <f t="shared" si="2"/>
        <v>34692094.590000004</v>
      </c>
      <c r="F29" s="440">
        <v>11611952.59</v>
      </c>
      <c r="G29" s="441">
        <v>7031583.6299999999</v>
      </c>
      <c r="H29" s="442">
        <f t="shared" si="1"/>
        <v>18643536.219999999</v>
      </c>
    </row>
    <row r="30" spans="1:8" ht="15.75">
      <c r="A30" s="26">
        <v>21</v>
      </c>
      <c r="B30" s="30" t="s">
        <v>62</v>
      </c>
      <c r="C30" s="438">
        <v>0</v>
      </c>
      <c r="D30" s="438">
        <v>69010204.959999993</v>
      </c>
      <c r="E30" s="439">
        <f t="shared" si="2"/>
        <v>69010204.959999993</v>
      </c>
      <c r="F30" s="440">
        <v>0</v>
      </c>
      <c r="G30" s="441">
        <v>46916138.399999999</v>
      </c>
      <c r="H30" s="442">
        <f t="shared" si="1"/>
        <v>46916138.399999999</v>
      </c>
    </row>
    <row r="31" spans="1:8" ht="15.75">
      <c r="A31" s="26">
        <v>22</v>
      </c>
      <c r="B31" s="33" t="s">
        <v>63</v>
      </c>
      <c r="C31" s="439">
        <f>SUM(C22:C30)</f>
        <v>534878027.25</v>
      </c>
      <c r="D31" s="439">
        <f>SUM(D22:D30)</f>
        <v>836002963.83000004</v>
      </c>
      <c r="E31" s="439">
        <f>C31+D31</f>
        <v>1370880991.0799999</v>
      </c>
      <c r="F31" s="439">
        <f>SUM(F22:F30)</f>
        <v>571797020.59000003</v>
      </c>
      <c r="G31" s="439">
        <f>SUM(G22:G30)</f>
        <v>878330096.16000009</v>
      </c>
      <c r="H31" s="442">
        <f t="shared" si="1"/>
        <v>1450127116.75</v>
      </c>
    </row>
    <row r="32" spans="1:8" ht="15.75">
      <c r="A32" s="26"/>
      <c r="B32" s="27" t="s">
        <v>64</v>
      </c>
      <c r="C32" s="443"/>
      <c r="D32" s="443"/>
      <c r="E32" s="438"/>
      <c r="F32" s="444"/>
      <c r="G32" s="445"/>
      <c r="H32" s="446"/>
    </row>
    <row r="33" spans="1:8" ht="15.75">
      <c r="A33" s="26">
        <v>23</v>
      </c>
      <c r="B33" s="30" t="s">
        <v>65</v>
      </c>
      <c r="C33" s="438">
        <v>209008277</v>
      </c>
      <c r="D33" s="443">
        <v>0</v>
      </c>
      <c r="E33" s="439">
        <f t="shared" si="2"/>
        <v>209008277</v>
      </c>
      <c r="F33" s="440">
        <v>209008277</v>
      </c>
      <c r="G33" s="443">
        <v>0</v>
      </c>
      <c r="H33" s="442">
        <f t="shared" si="1"/>
        <v>209008277</v>
      </c>
    </row>
    <row r="34" spans="1:8" ht="15.75">
      <c r="A34" s="26">
        <v>24</v>
      </c>
      <c r="B34" s="30" t="s">
        <v>66</v>
      </c>
      <c r="C34" s="438">
        <v>0</v>
      </c>
      <c r="D34" s="443">
        <v>0</v>
      </c>
      <c r="E34" s="439">
        <f t="shared" si="2"/>
        <v>0</v>
      </c>
      <c r="F34" s="440">
        <v>0</v>
      </c>
      <c r="G34" s="443">
        <v>0</v>
      </c>
      <c r="H34" s="442">
        <f t="shared" si="1"/>
        <v>0</v>
      </c>
    </row>
    <row r="35" spans="1:8" ht="15.75">
      <c r="A35" s="26">
        <v>25</v>
      </c>
      <c r="B35" s="32" t="s">
        <v>67</v>
      </c>
      <c r="C35" s="438">
        <v>0</v>
      </c>
      <c r="D35" s="443">
        <v>0</v>
      </c>
      <c r="E35" s="439">
        <f t="shared" si="2"/>
        <v>0</v>
      </c>
      <c r="F35" s="440">
        <v>0</v>
      </c>
      <c r="G35" s="443">
        <v>0</v>
      </c>
      <c r="H35" s="442">
        <f t="shared" si="1"/>
        <v>0</v>
      </c>
    </row>
    <row r="36" spans="1:8" ht="15.75">
      <c r="A36" s="26">
        <v>26</v>
      </c>
      <c r="B36" s="30" t="s">
        <v>68</v>
      </c>
      <c r="C36" s="438">
        <v>0</v>
      </c>
      <c r="D36" s="443">
        <v>0</v>
      </c>
      <c r="E36" s="439">
        <f t="shared" si="2"/>
        <v>0</v>
      </c>
      <c r="F36" s="440">
        <v>0</v>
      </c>
      <c r="G36" s="443">
        <v>0</v>
      </c>
      <c r="H36" s="442">
        <f t="shared" si="1"/>
        <v>0</v>
      </c>
    </row>
    <row r="37" spans="1:8" ht="15.75">
      <c r="A37" s="26">
        <v>27</v>
      </c>
      <c r="B37" s="30" t="s">
        <v>69</v>
      </c>
      <c r="C37" s="438">
        <v>0</v>
      </c>
      <c r="D37" s="443">
        <v>0</v>
      </c>
      <c r="E37" s="439">
        <f t="shared" si="2"/>
        <v>0</v>
      </c>
      <c r="F37" s="440">
        <v>0</v>
      </c>
      <c r="G37" s="443">
        <v>0</v>
      </c>
      <c r="H37" s="442">
        <f t="shared" si="1"/>
        <v>0</v>
      </c>
    </row>
    <row r="38" spans="1:8" ht="15.75">
      <c r="A38" s="26">
        <v>28</v>
      </c>
      <c r="B38" s="30" t="s">
        <v>70</v>
      </c>
      <c r="C38" s="438">
        <v>-9179668</v>
      </c>
      <c r="D38" s="443">
        <v>0</v>
      </c>
      <c r="E38" s="439">
        <f t="shared" si="2"/>
        <v>-9179668</v>
      </c>
      <c r="F38" s="440">
        <v>-30823842.000000004</v>
      </c>
      <c r="G38" s="443">
        <v>0</v>
      </c>
      <c r="H38" s="442">
        <f t="shared" si="1"/>
        <v>-30823842.000000004</v>
      </c>
    </row>
    <row r="39" spans="1:8" ht="15.75">
      <c r="A39" s="26">
        <v>29</v>
      </c>
      <c r="B39" s="30" t="s">
        <v>71</v>
      </c>
      <c r="C39" s="438">
        <v>9753770</v>
      </c>
      <c r="D39" s="443">
        <v>0</v>
      </c>
      <c r="E39" s="439">
        <f t="shared" si="2"/>
        <v>9753770</v>
      </c>
      <c r="F39" s="440">
        <v>3061046</v>
      </c>
      <c r="G39" s="443">
        <v>0</v>
      </c>
      <c r="H39" s="442">
        <f t="shared" si="1"/>
        <v>3061046</v>
      </c>
    </row>
    <row r="40" spans="1:8" ht="15.75">
      <c r="A40" s="26">
        <v>30</v>
      </c>
      <c r="B40" s="269" t="s">
        <v>277</v>
      </c>
      <c r="C40" s="438">
        <v>209582379</v>
      </c>
      <c r="D40" s="443">
        <v>0</v>
      </c>
      <c r="E40" s="439">
        <f t="shared" si="2"/>
        <v>209582379</v>
      </c>
      <c r="F40" s="440">
        <v>181245481</v>
      </c>
      <c r="G40" s="443">
        <v>0</v>
      </c>
      <c r="H40" s="442">
        <f t="shared" si="1"/>
        <v>181245481</v>
      </c>
    </row>
    <row r="41" spans="1:8" ht="16.5" thickBot="1">
      <c r="A41" s="34">
        <v>31</v>
      </c>
      <c r="B41" s="35" t="s">
        <v>72</v>
      </c>
      <c r="C41" s="447">
        <f>C31+C40</f>
        <v>744460406.25</v>
      </c>
      <c r="D41" s="447">
        <f>D31+D40</f>
        <v>836002963.83000004</v>
      </c>
      <c r="E41" s="447">
        <f>C41+D41</f>
        <v>1580463370.0799999</v>
      </c>
      <c r="F41" s="447">
        <f>F31+F40</f>
        <v>753042501.59000003</v>
      </c>
      <c r="G41" s="447">
        <f>G31+G40</f>
        <v>878330096.16000009</v>
      </c>
      <c r="H41" s="448">
        <f>F41+G41</f>
        <v>1631372597.75</v>
      </c>
    </row>
    <row r="43" spans="1:8">
      <c r="B43" s="36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zoomScale="80" zoomScaleNormal="80" workbookViewId="0">
      <pane xSplit="1" ySplit="6" topLeftCell="B7" activePane="bottomRight" state="frozen"/>
      <selection activeCell="B22" sqref="B22"/>
      <selection pane="topRight" activeCell="B22" sqref="B22"/>
      <selection pane="bottomLeft" activeCell="B22" sqref="B22"/>
      <selection pane="bottomRight" activeCell="B22" sqref="B22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4" width="12.7109375" style="4" customWidth="1"/>
    <col min="5" max="5" width="15.5703125" style="4" customWidth="1"/>
    <col min="6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" t="str">
        <f>'Info '!C2</f>
        <v>JSC "VTB Bank (Georgia)"</v>
      </c>
      <c r="C1" s="3"/>
    </row>
    <row r="2" spans="1:8">
      <c r="A2" s="2" t="s">
        <v>36</v>
      </c>
      <c r="B2" s="520">
        <v>43555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38" t="s">
        <v>204</v>
      </c>
      <c r="B4" s="222" t="s">
        <v>27</v>
      </c>
      <c r="C4" s="19"/>
      <c r="D4" s="21"/>
      <c r="E4" s="21"/>
      <c r="F4" s="22"/>
      <c r="G4" s="22"/>
      <c r="H4" s="39" t="s">
        <v>78</v>
      </c>
    </row>
    <row r="5" spans="1:8">
      <c r="A5" s="40" t="s">
        <v>11</v>
      </c>
      <c r="B5" s="41"/>
      <c r="C5" s="529" t="s">
        <v>73</v>
      </c>
      <c r="D5" s="530"/>
      <c r="E5" s="531"/>
      <c r="F5" s="529" t="s">
        <v>77</v>
      </c>
      <c r="G5" s="530"/>
      <c r="H5" s="532"/>
    </row>
    <row r="6" spans="1:8">
      <c r="A6" s="42" t="s">
        <v>11</v>
      </c>
      <c r="B6" s="43"/>
      <c r="C6" s="44" t="s">
        <v>74</v>
      </c>
      <c r="D6" s="44" t="s">
        <v>75</v>
      </c>
      <c r="E6" s="44" t="s">
        <v>76</v>
      </c>
      <c r="F6" s="44" t="s">
        <v>74</v>
      </c>
      <c r="G6" s="44" t="s">
        <v>75</v>
      </c>
      <c r="H6" s="45" t="s">
        <v>76</v>
      </c>
    </row>
    <row r="7" spans="1:8">
      <c r="A7" s="46"/>
      <c r="B7" s="222" t="s">
        <v>203</v>
      </c>
      <c r="C7" s="47"/>
      <c r="D7" s="47"/>
      <c r="E7" s="47"/>
      <c r="F7" s="47"/>
      <c r="G7" s="47"/>
      <c r="H7" s="48"/>
    </row>
    <row r="8" spans="1:8" ht="15">
      <c r="A8" s="46">
        <v>1</v>
      </c>
      <c r="B8" s="49" t="s">
        <v>202</v>
      </c>
      <c r="C8" s="449">
        <v>539671</v>
      </c>
      <c r="D8" s="449">
        <v>276421</v>
      </c>
      <c r="E8" s="439">
        <f>C8+D8</f>
        <v>816092</v>
      </c>
      <c r="F8" s="449">
        <v>521309</v>
      </c>
      <c r="G8" s="449">
        <v>1147773</v>
      </c>
      <c r="H8" s="450">
        <f>F8+G8</f>
        <v>1669082</v>
      </c>
    </row>
    <row r="9" spans="1:8" ht="15">
      <c r="A9" s="46">
        <v>2</v>
      </c>
      <c r="B9" s="49" t="s">
        <v>201</v>
      </c>
      <c r="C9" s="451">
        <f>SUM(C10:C18)</f>
        <v>17178946</v>
      </c>
      <c r="D9" s="451">
        <f>SUM(D10:D18)</f>
        <v>10189146</v>
      </c>
      <c r="E9" s="439">
        <f t="shared" ref="E9:E67" si="0">C9+D9</f>
        <v>27368092</v>
      </c>
      <c r="F9" s="451">
        <f>SUM(F10:F18)</f>
        <v>14982346.999999996</v>
      </c>
      <c r="G9" s="451">
        <f>SUM(G10:G18)</f>
        <v>9696808</v>
      </c>
      <c r="H9" s="450">
        <f t="shared" ref="H9:H67" si="1">F9+G9</f>
        <v>24679154.999999996</v>
      </c>
    </row>
    <row r="10" spans="1:8" ht="15">
      <c r="A10" s="46">
        <v>2.1</v>
      </c>
      <c r="B10" s="50" t="s">
        <v>200</v>
      </c>
      <c r="C10" s="449">
        <v>0</v>
      </c>
      <c r="D10" s="449">
        <v>0</v>
      </c>
      <c r="E10" s="439">
        <f t="shared" si="0"/>
        <v>0</v>
      </c>
      <c r="F10" s="449">
        <v>43359</v>
      </c>
      <c r="G10" s="449">
        <v>0</v>
      </c>
      <c r="H10" s="450">
        <f t="shared" si="1"/>
        <v>43359</v>
      </c>
    </row>
    <row r="11" spans="1:8" ht="15">
      <c r="A11" s="46">
        <v>2.2000000000000002</v>
      </c>
      <c r="B11" s="50" t="s">
        <v>199</v>
      </c>
      <c r="C11" s="449">
        <v>2217634.73</v>
      </c>
      <c r="D11" s="449">
        <v>3234467.59</v>
      </c>
      <c r="E11" s="439">
        <f t="shared" si="0"/>
        <v>5452102.3200000003</v>
      </c>
      <c r="F11" s="449">
        <v>1784686.71</v>
      </c>
      <c r="G11" s="449">
        <v>3364444.7300000009</v>
      </c>
      <c r="H11" s="450">
        <f t="shared" si="1"/>
        <v>5149131.4400000013</v>
      </c>
    </row>
    <row r="12" spans="1:8" ht="15">
      <c r="A12" s="46">
        <v>2.2999999999999998</v>
      </c>
      <c r="B12" s="50" t="s">
        <v>198</v>
      </c>
      <c r="C12" s="449">
        <v>552226.5</v>
      </c>
      <c r="D12" s="449">
        <v>264136.23</v>
      </c>
      <c r="E12" s="439">
        <f t="shared" si="0"/>
        <v>816362.73</v>
      </c>
      <c r="F12" s="449">
        <v>604118.64</v>
      </c>
      <c r="G12" s="449">
        <v>617053.94999999995</v>
      </c>
      <c r="H12" s="450">
        <f t="shared" si="1"/>
        <v>1221172.5899999999</v>
      </c>
    </row>
    <row r="13" spans="1:8" ht="15">
      <c r="A13" s="46">
        <v>2.4</v>
      </c>
      <c r="B13" s="50" t="s">
        <v>197</v>
      </c>
      <c r="C13" s="449">
        <v>869709.45000000019</v>
      </c>
      <c r="D13" s="449">
        <v>466700.10000000003</v>
      </c>
      <c r="E13" s="439">
        <f t="shared" si="0"/>
        <v>1336409.5500000003</v>
      </c>
      <c r="F13" s="449">
        <v>484325.25999999995</v>
      </c>
      <c r="G13" s="449">
        <v>552562.09</v>
      </c>
      <c r="H13" s="450">
        <f t="shared" si="1"/>
        <v>1036887.3499999999</v>
      </c>
    </row>
    <row r="14" spans="1:8" ht="15">
      <c r="A14" s="46">
        <v>2.5</v>
      </c>
      <c r="B14" s="50" t="s">
        <v>196</v>
      </c>
      <c r="C14" s="449">
        <v>67859.040000000008</v>
      </c>
      <c r="D14" s="449">
        <v>590748.81999999995</v>
      </c>
      <c r="E14" s="439">
        <f t="shared" si="0"/>
        <v>658607.86</v>
      </c>
      <c r="F14" s="449">
        <v>112907.23999999999</v>
      </c>
      <c r="G14" s="449">
        <v>584982.26</v>
      </c>
      <c r="H14" s="450">
        <f t="shared" si="1"/>
        <v>697889.5</v>
      </c>
    </row>
    <row r="15" spans="1:8" ht="15">
      <c r="A15" s="46">
        <v>2.6</v>
      </c>
      <c r="B15" s="50" t="s">
        <v>195</v>
      </c>
      <c r="C15" s="449">
        <v>663221.82000000007</v>
      </c>
      <c r="D15" s="449">
        <v>769341</v>
      </c>
      <c r="E15" s="439">
        <f t="shared" si="0"/>
        <v>1432562.82</v>
      </c>
      <c r="F15" s="449">
        <v>449895.05000000005</v>
      </c>
      <c r="G15" s="449">
        <v>1130984.1900000002</v>
      </c>
      <c r="H15" s="450">
        <f t="shared" si="1"/>
        <v>1580879.2400000002</v>
      </c>
    </row>
    <row r="16" spans="1:8" ht="15">
      <c r="A16" s="46">
        <v>2.7</v>
      </c>
      <c r="B16" s="50" t="s">
        <v>194</v>
      </c>
      <c r="C16" s="449">
        <v>58111.200000000004</v>
      </c>
      <c r="D16" s="449">
        <v>715298.75</v>
      </c>
      <c r="E16" s="439">
        <f t="shared" si="0"/>
        <v>773409.95</v>
      </c>
      <c r="F16" s="449">
        <v>52283</v>
      </c>
      <c r="G16" s="449">
        <v>336369.18999999994</v>
      </c>
      <c r="H16" s="450">
        <f t="shared" si="1"/>
        <v>388652.18999999994</v>
      </c>
    </row>
    <row r="17" spans="1:8" ht="15">
      <c r="A17" s="46">
        <v>2.8</v>
      </c>
      <c r="B17" s="50" t="s">
        <v>193</v>
      </c>
      <c r="C17" s="449">
        <v>11876314</v>
      </c>
      <c r="D17" s="449">
        <v>2921345</v>
      </c>
      <c r="E17" s="439">
        <f t="shared" si="0"/>
        <v>14797659</v>
      </c>
      <c r="F17" s="449">
        <v>10969394</v>
      </c>
      <c r="G17" s="449">
        <v>2681837</v>
      </c>
      <c r="H17" s="450">
        <f t="shared" si="1"/>
        <v>13651231</v>
      </c>
    </row>
    <row r="18" spans="1:8" ht="15">
      <c r="A18" s="46">
        <v>2.9</v>
      </c>
      <c r="B18" s="50" t="s">
        <v>192</v>
      </c>
      <c r="C18" s="449">
        <v>873869.26000000164</v>
      </c>
      <c r="D18" s="449">
        <v>1227108.5099999998</v>
      </c>
      <c r="E18" s="439">
        <f t="shared" si="0"/>
        <v>2100977.7700000014</v>
      </c>
      <c r="F18" s="449">
        <v>481378.09999999776</v>
      </c>
      <c r="G18" s="449">
        <v>428574.58999999939</v>
      </c>
      <c r="H18" s="450">
        <f t="shared" si="1"/>
        <v>909952.68999999715</v>
      </c>
    </row>
    <row r="19" spans="1:8" ht="15">
      <c r="A19" s="46">
        <v>3</v>
      </c>
      <c r="B19" s="49" t="s">
        <v>191</v>
      </c>
      <c r="C19" s="449"/>
      <c r="D19" s="449"/>
      <c r="E19" s="439">
        <f t="shared" si="0"/>
        <v>0</v>
      </c>
      <c r="F19" s="449"/>
      <c r="G19" s="449"/>
      <c r="H19" s="450">
        <f t="shared" si="1"/>
        <v>0</v>
      </c>
    </row>
    <row r="20" spans="1:8" ht="15">
      <c r="A20" s="46">
        <v>4</v>
      </c>
      <c r="B20" s="49" t="s">
        <v>190</v>
      </c>
      <c r="C20" s="449">
        <v>1869080</v>
      </c>
      <c r="D20" s="449">
        <v>0</v>
      </c>
      <c r="E20" s="439">
        <f t="shared" si="0"/>
        <v>1869080</v>
      </c>
      <c r="F20" s="449">
        <v>2001326</v>
      </c>
      <c r="G20" s="449">
        <v>0</v>
      </c>
      <c r="H20" s="450">
        <f t="shared" si="1"/>
        <v>2001326</v>
      </c>
    </row>
    <row r="21" spans="1:8" ht="15">
      <c r="A21" s="46">
        <v>5</v>
      </c>
      <c r="B21" s="49" t="s">
        <v>189</v>
      </c>
      <c r="C21" s="449">
        <v>204021.26</v>
      </c>
      <c r="D21" s="449">
        <v>61501.020000000004</v>
      </c>
      <c r="E21" s="439">
        <f t="shared" si="0"/>
        <v>265522.28000000003</v>
      </c>
      <c r="F21" s="449">
        <v>58727.55</v>
      </c>
      <c r="G21" s="449">
        <v>141662</v>
      </c>
      <c r="H21" s="450">
        <f>F21+G21</f>
        <v>200389.55</v>
      </c>
    </row>
    <row r="22" spans="1:8" ht="15">
      <c r="A22" s="46">
        <v>6</v>
      </c>
      <c r="B22" s="51" t="s">
        <v>188</v>
      </c>
      <c r="C22" s="451">
        <f>C8+C9+C19+C20+C21</f>
        <v>19791718.260000002</v>
      </c>
      <c r="D22" s="451">
        <f>D8+D9+D19+D20+D21</f>
        <v>10527068.02</v>
      </c>
      <c r="E22" s="439">
        <f t="shared" si="0"/>
        <v>30318786.280000001</v>
      </c>
      <c r="F22" s="451">
        <f>F8+F9+F19+F20+F21</f>
        <v>17563709.549999997</v>
      </c>
      <c r="G22" s="451">
        <f>G8+G9+G19+G20+G21</f>
        <v>10986243</v>
      </c>
      <c r="H22" s="450">
        <f>F22+G22</f>
        <v>28549952.549999997</v>
      </c>
    </row>
    <row r="23" spans="1:8" ht="15">
      <c r="A23" s="46"/>
      <c r="B23" s="222" t="s">
        <v>187</v>
      </c>
      <c r="C23" s="449"/>
      <c r="D23" s="449"/>
      <c r="E23" s="438"/>
      <c r="F23" s="449"/>
      <c r="G23" s="449"/>
      <c r="H23" s="452"/>
    </row>
    <row r="24" spans="1:8" ht="15">
      <c r="A24" s="46">
        <v>7</v>
      </c>
      <c r="B24" s="49" t="s">
        <v>186</v>
      </c>
      <c r="C24" s="449">
        <v>3755204.2199999997</v>
      </c>
      <c r="D24" s="449">
        <v>328089.28000000003</v>
      </c>
      <c r="E24" s="439">
        <f t="shared" si="0"/>
        <v>4083293.5</v>
      </c>
      <c r="F24" s="449">
        <v>1806794.96</v>
      </c>
      <c r="G24" s="449">
        <v>292477.15999999997</v>
      </c>
      <c r="H24" s="450">
        <f t="shared" si="1"/>
        <v>2099272.12</v>
      </c>
    </row>
    <row r="25" spans="1:8" ht="15">
      <c r="A25" s="46">
        <v>8</v>
      </c>
      <c r="B25" s="49" t="s">
        <v>185</v>
      </c>
      <c r="C25" s="449">
        <v>4883343.78</v>
      </c>
      <c r="D25" s="449">
        <v>2732270.72</v>
      </c>
      <c r="E25" s="439">
        <f t="shared" si="0"/>
        <v>7615614.5</v>
      </c>
      <c r="F25" s="449">
        <v>5458976.04</v>
      </c>
      <c r="G25" s="449">
        <v>2692375.84</v>
      </c>
      <c r="H25" s="450">
        <f t="shared" si="1"/>
        <v>8151351.8799999999</v>
      </c>
    </row>
    <row r="26" spans="1:8" ht="15">
      <c r="A26" s="46">
        <v>9</v>
      </c>
      <c r="B26" s="49" t="s">
        <v>184</v>
      </c>
      <c r="C26" s="449">
        <v>116742</v>
      </c>
      <c r="D26" s="449">
        <v>1735</v>
      </c>
      <c r="E26" s="439">
        <f t="shared" si="0"/>
        <v>118477</v>
      </c>
      <c r="F26" s="449">
        <v>236281</v>
      </c>
      <c r="G26" s="449">
        <v>165</v>
      </c>
      <c r="H26" s="450">
        <f t="shared" si="1"/>
        <v>236446</v>
      </c>
    </row>
    <row r="27" spans="1:8" ht="15">
      <c r="A27" s="46">
        <v>10</v>
      </c>
      <c r="B27" s="49" t="s">
        <v>183</v>
      </c>
      <c r="C27" s="449">
        <v>0</v>
      </c>
      <c r="D27" s="449">
        <v>0</v>
      </c>
      <c r="E27" s="439">
        <f t="shared" si="0"/>
        <v>0</v>
      </c>
      <c r="F27" s="449">
        <v>0</v>
      </c>
      <c r="G27" s="449">
        <v>0</v>
      </c>
      <c r="H27" s="450">
        <f t="shared" si="1"/>
        <v>0</v>
      </c>
    </row>
    <row r="28" spans="1:8" ht="15">
      <c r="A28" s="46">
        <v>11</v>
      </c>
      <c r="B28" s="49" t="s">
        <v>182</v>
      </c>
      <c r="C28" s="449">
        <v>154029</v>
      </c>
      <c r="D28" s="449">
        <v>3855764</v>
      </c>
      <c r="E28" s="439">
        <f t="shared" si="0"/>
        <v>4009793</v>
      </c>
      <c r="F28" s="449">
        <v>595530</v>
      </c>
      <c r="G28" s="449">
        <v>3404897</v>
      </c>
      <c r="H28" s="450">
        <f t="shared" si="1"/>
        <v>4000427</v>
      </c>
    </row>
    <row r="29" spans="1:8" ht="15">
      <c r="A29" s="46">
        <v>12</v>
      </c>
      <c r="B29" s="49" t="s">
        <v>181</v>
      </c>
      <c r="C29" s="449">
        <v>199035</v>
      </c>
      <c r="D29" s="449">
        <v>125163</v>
      </c>
      <c r="E29" s="439">
        <f t="shared" si="0"/>
        <v>324198</v>
      </c>
      <c r="F29" s="449">
        <v>1282</v>
      </c>
      <c r="G29" s="449">
        <v>4506</v>
      </c>
      <c r="H29" s="450">
        <f t="shared" si="1"/>
        <v>5788</v>
      </c>
    </row>
    <row r="30" spans="1:8" ht="15">
      <c r="A30" s="46">
        <v>13</v>
      </c>
      <c r="B30" s="52" t="s">
        <v>180</v>
      </c>
      <c r="C30" s="451">
        <f>SUM(C24:C29)</f>
        <v>9108354</v>
      </c>
      <c r="D30" s="451">
        <f>SUM(D24:D29)</f>
        <v>7043022</v>
      </c>
      <c r="E30" s="439">
        <f t="shared" si="0"/>
        <v>16151376</v>
      </c>
      <c r="F30" s="451">
        <f>SUM(F24:F29)</f>
        <v>8098864</v>
      </c>
      <c r="G30" s="451">
        <f>SUM(G24:G29)</f>
        <v>6394421</v>
      </c>
      <c r="H30" s="450">
        <f t="shared" si="1"/>
        <v>14493285</v>
      </c>
    </row>
    <row r="31" spans="1:8" ht="15">
      <c r="A31" s="46">
        <v>14</v>
      </c>
      <c r="B31" s="52" t="s">
        <v>179</v>
      </c>
      <c r="C31" s="451">
        <f>C22-C30</f>
        <v>10683364.260000002</v>
      </c>
      <c r="D31" s="451">
        <f>D22-D30</f>
        <v>3484046.0199999996</v>
      </c>
      <c r="E31" s="439">
        <f t="shared" si="0"/>
        <v>14167410.280000001</v>
      </c>
      <c r="F31" s="451">
        <f>F22-F30</f>
        <v>9464845.549999997</v>
      </c>
      <c r="G31" s="451">
        <f>G22-G30</f>
        <v>4591822</v>
      </c>
      <c r="H31" s="450">
        <f t="shared" si="1"/>
        <v>14056667.549999997</v>
      </c>
    </row>
    <row r="32" spans="1:8">
      <c r="A32" s="46"/>
      <c r="B32" s="53"/>
      <c r="C32" s="453"/>
      <c r="D32" s="453"/>
      <c r="E32" s="453"/>
      <c r="F32" s="453"/>
      <c r="G32" s="453"/>
      <c r="H32" s="454"/>
    </row>
    <row r="33" spans="1:8" ht="15">
      <c r="A33" s="46"/>
      <c r="B33" s="53" t="s">
        <v>178</v>
      </c>
      <c r="C33" s="449"/>
      <c r="D33" s="449"/>
      <c r="E33" s="438"/>
      <c r="F33" s="449"/>
      <c r="G33" s="449"/>
      <c r="H33" s="452"/>
    </row>
    <row r="34" spans="1:8" ht="15">
      <c r="A34" s="46">
        <v>15</v>
      </c>
      <c r="B34" s="54" t="s">
        <v>177</v>
      </c>
      <c r="C34" s="455">
        <f>C35-C36</f>
        <v>2748228.03</v>
      </c>
      <c r="D34" s="455">
        <f>D35-D36</f>
        <v>122743.89999999991</v>
      </c>
      <c r="E34" s="439">
        <f t="shared" si="0"/>
        <v>2870971.9299999997</v>
      </c>
      <c r="F34" s="455">
        <f>F35-F36</f>
        <v>4989036.6100000003</v>
      </c>
      <c r="G34" s="455">
        <f>G35-G36</f>
        <v>242619.57000000007</v>
      </c>
      <c r="H34" s="450">
        <f t="shared" si="1"/>
        <v>5231656.1800000006</v>
      </c>
    </row>
    <row r="35" spans="1:8" ht="15">
      <c r="A35" s="46">
        <v>15.1</v>
      </c>
      <c r="B35" s="50" t="s">
        <v>176</v>
      </c>
      <c r="C35" s="449">
        <v>3319448.03</v>
      </c>
      <c r="D35" s="449">
        <v>1426923.0699999998</v>
      </c>
      <c r="E35" s="439">
        <f t="shared" si="0"/>
        <v>4746371.0999999996</v>
      </c>
      <c r="F35" s="449">
        <v>5415446.6100000003</v>
      </c>
      <c r="G35" s="449">
        <v>1471174</v>
      </c>
      <c r="H35" s="450">
        <f t="shared" si="1"/>
        <v>6886620.6100000003</v>
      </c>
    </row>
    <row r="36" spans="1:8" ht="15">
      <c r="A36" s="46">
        <v>15.2</v>
      </c>
      <c r="B36" s="50" t="s">
        <v>175</v>
      </c>
      <c r="C36" s="449">
        <v>571220</v>
      </c>
      <c r="D36" s="449">
        <v>1304179.17</v>
      </c>
      <c r="E36" s="439">
        <f t="shared" si="0"/>
        <v>1875399.17</v>
      </c>
      <c r="F36" s="449">
        <v>426410</v>
      </c>
      <c r="G36" s="449">
        <v>1228554.43</v>
      </c>
      <c r="H36" s="450">
        <f t="shared" si="1"/>
        <v>1654964.43</v>
      </c>
    </row>
    <row r="37" spans="1:8" ht="15">
      <c r="A37" s="46">
        <v>16</v>
      </c>
      <c r="B37" s="49" t="s">
        <v>174</v>
      </c>
      <c r="C37" s="449">
        <v>0</v>
      </c>
      <c r="D37" s="449">
        <v>0</v>
      </c>
      <c r="E37" s="439">
        <f t="shared" si="0"/>
        <v>0</v>
      </c>
      <c r="F37" s="449">
        <v>0</v>
      </c>
      <c r="G37" s="449">
        <v>0</v>
      </c>
      <c r="H37" s="450">
        <f t="shared" si="1"/>
        <v>0</v>
      </c>
    </row>
    <row r="38" spans="1:8" ht="15">
      <c r="A38" s="46">
        <v>17</v>
      </c>
      <c r="B38" s="49" t="s">
        <v>173</v>
      </c>
      <c r="C38" s="449">
        <v>0</v>
      </c>
      <c r="D38" s="449">
        <v>0</v>
      </c>
      <c r="E38" s="439">
        <f t="shared" si="0"/>
        <v>0</v>
      </c>
      <c r="F38" s="449">
        <v>0</v>
      </c>
      <c r="G38" s="449">
        <v>0</v>
      </c>
      <c r="H38" s="450">
        <f t="shared" si="1"/>
        <v>0</v>
      </c>
    </row>
    <row r="39" spans="1:8" ht="15">
      <c r="A39" s="46">
        <v>18</v>
      </c>
      <c r="B39" s="49" t="s">
        <v>172</v>
      </c>
      <c r="C39" s="449">
        <v>0</v>
      </c>
      <c r="D39" s="449">
        <v>0</v>
      </c>
      <c r="E39" s="439">
        <f t="shared" si="0"/>
        <v>0</v>
      </c>
      <c r="F39" s="449">
        <v>0</v>
      </c>
      <c r="G39" s="449">
        <v>0</v>
      </c>
      <c r="H39" s="450">
        <f t="shared" si="1"/>
        <v>0</v>
      </c>
    </row>
    <row r="40" spans="1:8" ht="15">
      <c r="A40" s="46">
        <v>19</v>
      </c>
      <c r="B40" s="49" t="s">
        <v>171</v>
      </c>
      <c r="C40" s="449">
        <v>10703106</v>
      </c>
      <c r="D40" s="449">
        <v>0</v>
      </c>
      <c r="E40" s="439">
        <f t="shared" si="0"/>
        <v>10703106</v>
      </c>
      <c r="F40" s="449">
        <v>4079144</v>
      </c>
      <c r="G40" s="449">
        <v>0</v>
      </c>
      <c r="H40" s="450">
        <f t="shared" si="1"/>
        <v>4079144</v>
      </c>
    </row>
    <row r="41" spans="1:8" ht="15">
      <c r="A41" s="46">
        <v>20</v>
      </c>
      <c r="B41" s="49" t="s">
        <v>170</v>
      </c>
      <c r="C41" s="449">
        <v>-8036053.7000000002</v>
      </c>
      <c r="D41" s="449">
        <v>0</v>
      </c>
      <c r="E41" s="439">
        <f t="shared" si="0"/>
        <v>-8036053.7000000002</v>
      </c>
      <c r="F41" s="449">
        <v>-1386733</v>
      </c>
      <c r="G41" s="449">
        <v>0</v>
      </c>
      <c r="H41" s="450">
        <f t="shared" si="1"/>
        <v>-1386733</v>
      </c>
    </row>
    <row r="42" spans="1:8" ht="15">
      <c r="A42" s="46">
        <v>21</v>
      </c>
      <c r="B42" s="49" t="s">
        <v>169</v>
      </c>
      <c r="C42" s="449">
        <v>101723</v>
      </c>
      <c r="D42" s="449">
        <v>0</v>
      </c>
      <c r="E42" s="439">
        <f t="shared" si="0"/>
        <v>101723</v>
      </c>
      <c r="F42" s="449">
        <v>5301629</v>
      </c>
      <c r="G42" s="449">
        <v>0</v>
      </c>
      <c r="H42" s="450">
        <f t="shared" si="1"/>
        <v>5301629</v>
      </c>
    </row>
    <row r="43" spans="1:8" ht="15">
      <c r="A43" s="46">
        <v>22</v>
      </c>
      <c r="B43" s="49" t="s">
        <v>168</v>
      </c>
      <c r="C43" s="449">
        <v>35685.75</v>
      </c>
      <c r="D43" s="449">
        <v>0</v>
      </c>
      <c r="E43" s="439">
        <f t="shared" si="0"/>
        <v>35685.75</v>
      </c>
      <c r="F43" s="449">
        <v>86912.599999999904</v>
      </c>
      <c r="G43" s="449">
        <v>0</v>
      </c>
      <c r="H43" s="450">
        <f t="shared" si="1"/>
        <v>86912.599999999904</v>
      </c>
    </row>
    <row r="44" spans="1:8" ht="15">
      <c r="A44" s="46">
        <v>23</v>
      </c>
      <c r="B44" s="49" t="s">
        <v>167</v>
      </c>
      <c r="C44" s="449">
        <v>845942.96</v>
      </c>
      <c r="D44" s="449">
        <v>501060.91</v>
      </c>
      <c r="E44" s="439">
        <f t="shared" si="0"/>
        <v>1347003.8699999999</v>
      </c>
      <c r="F44" s="449">
        <v>703232.24</v>
      </c>
      <c r="G44" s="449">
        <v>210235</v>
      </c>
      <c r="H44" s="450">
        <f t="shared" si="1"/>
        <v>913467.24</v>
      </c>
    </row>
    <row r="45" spans="1:8" ht="15">
      <c r="A45" s="46">
        <v>24</v>
      </c>
      <c r="B45" s="52" t="s">
        <v>284</v>
      </c>
      <c r="C45" s="451">
        <f>C34+C37+C38+C39+C40+C41+C42+C43+C44</f>
        <v>6398632.0399999991</v>
      </c>
      <c r="D45" s="451">
        <f>D34+D37+D38+D39+D40+D41+D42+D43+D44</f>
        <v>623804.80999999982</v>
      </c>
      <c r="E45" s="439">
        <f t="shared" si="0"/>
        <v>7022436.8499999987</v>
      </c>
      <c r="F45" s="451">
        <f>F34+F37+F38+F39+F40+F41+F42+F43+F44</f>
        <v>13773221.449999999</v>
      </c>
      <c r="G45" s="451">
        <f>G34+G37+G38+G39+G40+G41+G42+G43+G44</f>
        <v>452854.57000000007</v>
      </c>
      <c r="H45" s="450">
        <f t="shared" si="1"/>
        <v>14226076.02</v>
      </c>
    </row>
    <row r="46" spans="1:8">
      <c r="A46" s="46"/>
      <c r="B46" s="222" t="s">
        <v>166</v>
      </c>
      <c r="C46" s="449"/>
      <c r="D46" s="449"/>
      <c r="E46" s="449"/>
      <c r="F46" s="449"/>
      <c r="G46" s="449"/>
      <c r="H46" s="456"/>
    </row>
    <row r="47" spans="1:8" ht="15">
      <c r="A47" s="46">
        <v>25</v>
      </c>
      <c r="B47" s="49" t="s">
        <v>165</v>
      </c>
      <c r="C47" s="449">
        <v>520141</v>
      </c>
      <c r="D47" s="449">
        <v>625929.82999999996</v>
      </c>
      <c r="E47" s="439">
        <f t="shared" si="0"/>
        <v>1146070.83</v>
      </c>
      <c r="F47" s="449">
        <v>1118403</v>
      </c>
      <c r="G47" s="449">
        <v>605289.56999999995</v>
      </c>
      <c r="H47" s="450">
        <f t="shared" si="1"/>
        <v>1723692.5699999998</v>
      </c>
    </row>
    <row r="48" spans="1:8" ht="15">
      <c r="A48" s="46">
        <v>26</v>
      </c>
      <c r="B48" s="49" t="s">
        <v>164</v>
      </c>
      <c r="C48" s="449">
        <v>973361</v>
      </c>
      <c r="D48" s="449">
        <v>161101</v>
      </c>
      <c r="E48" s="439">
        <f t="shared" si="0"/>
        <v>1134462</v>
      </c>
      <c r="F48" s="449">
        <v>1286864</v>
      </c>
      <c r="G48" s="449">
        <v>223407</v>
      </c>
      <c r="H48" s="450">
        <f t="shared" si="1"/>
        <v>1510271</v>
      </c>
    </row>
    <row r="49" spans="1:8" ht="15">
      <c r="A49" s="46">
        <v>27</v>
      </c>
      <c r="B49" s="49" t="s">
        <v>163</v>
      </c>
      <c r="C49" s="449">
        <v>9782431</v>
      </c>
      <c r="D49" s="449">
        <v>0</v>
      </c>
      <c r="E49" s="439">
        <f t="shared" si="0"/>
        <v>9782431</v>
      </c>
      <c r="F49" s="449">
        <v>8831786</v>
      </c>
      <c r="G49" s="449">
        <v>0</v>
      </c>
      <c r="H49" s="450">
        <f t="shared" si="1"/>
        <v>8831786</v>
      </c>
    </row>
    <row r="50" spans="1:8" ht="15">
      <c r="A50" s="46">
        <v>28</v>
      </c>
      <c r="B50" s="49" t="s">
        <v>162</v>
      </c>
      <c r="C50" s="449">
        <v>143984</v>
      </c>
      <c r="D50" s="449">
        <v>0</v>
      </c>
      <c r="E50" s="439">
        <f t="shared" si="0"/>
        <v>143984</v>
      </c>
      <c r="F50" s="449">
        <v>151860</v>
      </c>
      <c r="G50" s="449">
        <v>0</v>
      </c>
      <c r="H50" s="450">
        <f t="shared" si="1"/>
        <v>151860</v>
      </c>
    </row>
    <row r="51" spans="1:8" ht="15">
      <c r="A51" s="46">
        <v>29</v>
      </c>
      <c r="B51" s="49" t="s">
        <v>161</v>
      </c>
      <c r="C51" s="449">
        <v>1968168</v>
      </c>
      <c r="D51" s="449">
        <v>0</v>
      </c>
      <c r="E51" s="439">
        <f t="shared" si="0"/>
        <v>1968168</v>
      </c>
      <c r="F51" s="449">
        <v>1226379</v>
      </c>
      <c r="G51" s="449">
        <v>0</v>
      </c>
      <c r="H51" s="450">
        <f t="shared" si="1"/>
        <v>1226379</v>
      </c>
    </row>
    <row r="52" spans="1:8" ht="15">
      <c r="A52" s="46">
        <v>30</v>
      </c>
      <c r="B52" s="49" t="s">
        <v>160</v>
      </c>
      <c r="C52" s="449">
        <v>1514685</v>
      </c>
      <c r="D52" s="449">
        <v>30793</v>
      </c>
      <c r="E52" s="439">
        <f t="shared" si="0"/>
        <v>1545478</v>
      </c>
      <c r="F52" s="449">
        <v>1307127</v>
      </c>
      <c r="G52" s="449">
        <v>29885</v>
      </c>
      <c r="H52" s="450">
        <f t="shared" si="1"/>
        <v>1337012</v>
      </c>
    </row>
    <row r="53" spans="1:8" ht="15">
      <c r="A53" s="46">
        <v>31</v>
      </c>
      <c r="B53" s="52" t="s">
        <v>285</v>
      </c>
      <c r="C53" s="451">
        <f>C47+C48+C49+C50+C51+C52</f>
        <v>14902770</v>
      </c>
      <c r="D53" s="451">
        <f>D47+D48+D49+D50+D51+D52</f>
        <v>817823.83</v>
      </c>
      <c r="E53" s="439">
        <f t="shared" si="0"/>
        <v>15720593.83</v>
      </c>
      <c r="F53" s="451">
        <f>F47+F48+F49+F50+F51+F52</f>
        <v>13922419</v>
      </c>
      <c r="G53" s="451">
        <f>G47+G48+G49+G50+G51+G52</f>
        <v>858581.57</v>
      </c>
      <c r="H53" s="450">
        <f t="shared" si="1"/>
        <v>14781000.57</v>
      </c>
    </row>
    <row r="54" spans="1:8" ht="15">
      <c r="A54" s="46">
        <v>32</v>
      </c>
      <c r="B54" s="52" t="s">
        <v>286</v>
      </c>
      <c r="C54" s="451">
        <f>C45-C53</f>
        <v>-8504137.9600000009</v>
      </c>
      <c r="D54" s="451">
        <f>D45-D53</f>
        <v>-194019.02000000014</v>
      </c>
      <c r="E54" s="439">
        <f t="shared" si="0"/>
        <v>-8698156.9800000004</v>
      </c>
      <c r="F54" s="451">
        <f>F45-F53</f>
        <v>-149197.55000000075</v>
      </c>
      <c r="G54" s="451">
        <f>G45-G53</f>
        <v>-405726.99999999988</v>
      </c>
      <c r="H54" s="450">
        <f t="shared" si="1"/>
        <v>-554924.55000000063</v>
      </c>
    </row>
    <row r="55" spans="1:8">
      <c r="A55" s="46"/>
      <c r="B55" s="53"/>
      <c r="C55" s="453"/>
      <c r="D55" s="453"/>
      <c r="E55" s="453"/>
      <c r="F55" s="453"/>
      <c r="G55" s="453"/>
      <c r="H55" s="454"/>
    </row>
    <row r="56" spans="1:8" ht="15">
      <c r="A56" s="46">
        <v>33</v>
      </c>
      <c r="B56" s="52" t="s">
        <v>159</v>
      </c>
      <c r="C56" s="451">
        <f>C31+C54</f>
        <v>2179226.3000000007</v>
      </c>
      <c r="D56" s="451">
        <f>D31+D54</f>
        <v>3290026.9999999995</v>
      </c>
      <c r="E56" s="439">
        <f t="shared" si="0"/>
        <v>5469253.3000000007</v>
      </c>
      <c r="F56" s="451">
        <f>F31+F54</f>
        <v>9315647.9999999963</v>
      </c>
      <c r="G56" s="451">
        <f>G31+G54</f>
        <v>4186095</v>
      </c>
      <c r="H56" s="450">
        <f t="shared" si="1"/>
        <v>13501742.999999996</v>
      </c>
    </row>
    <row r="57" spans="1:8">
      <c r="A57" s="46"/>
      <c r="B57" s="53"/>
      <c r="C57" s="453"/>
      <c r="D57" s="453"/>
      <c r="E57" s="453"/>
      <c r="F57" s="453"/>
      <c r="G57" s="453"/>
      <c r="H57" s="454"/>
    </row>
    <row r="58" spans="1:8" ht="15">
      <c r="A58" s="46">
        <v>34</v>
      </c>
      <c r="B58" s="49" t="s">
        <v>158</v>
      </c>
      <c r="C58" s="449">
        <v>2815671</v>
      </c>
      <c r="D58" s="457">
        <v>0</v>
      </c>
      <c r="E58" s="439">
        <f t="shared" si="0"/>
        <v>2815671</v>
      </c>
      <c r="F58" s="449">
        <v>2840380</v>
      </c>
      <c r="G58" s="457">
        <v>0</v>
      </c>
      <c r="H58" s="450">
        <f t="shared" si="1"/>
        <v>2840380</v>
      </c>
    </row>
    <row r="59" spans="1:8" s="223" customFormat="1" ht="15">
      <c r="A59" s="46">
        <v>35</v>
      </c>
      <c r="B59" s="49" t="s">
        <v>157</v>
      </c>
      <c r="C59" s="457">
        <v>0</v>
      </c>
      <c r="D59" s="457">
        <v>0</v>
      </c>
      <c r="E59" s="458">
        <f t="shared" si="0"/>
        <v>0</v>
      </c>
      <c r="F59" s="459">
        <v>0</v>
      </c>
      <c r="G59" s="457">
        <v>0</v>
      </c>
      <c r="H59" s="460">
        <f t="shared" si="1"/>
        <v>0</v>
      </c>
    </row>
    <row r="60" spans="1:8" ht="15">
      <c r="A60" s="46">
        <v>36</v>
      </c>
      <c r="B60" s="49" t="s">
        <v>156</v>
      </c>
      <c r="C60" s="449">
        <v>20553.3</v>
      </c>
      <c r="D60" s="457">
        <v>0</v>
      </c>
      <c r="E60" s="439">
        <f t="shared" si="0"/>
        <v>20553.3</v>
      </c>
      <c r="F60" s="449">
        <v>20206</v>
      </c>
      <c r="G60" s="457">
        <v>0</v>
      </c>
      <c r="H60" s="450">
        <f t="shared" si="1"/>
        <v>20206</v>
      </c>
    </row>
    <row r="61" spans="1:8" ht="15">
      <c r="A61" s="46">
        <v>37</v>
      </c>
      <c r="B61" s="52" t="s">
        <v>155</v>
      </c>
      <c r="C61" s="451">
        <f>C58+C59+C60</f>
        <v>2836224.3</v>
      </c>
      <c r="D61" s="451">
        <f>D58+D59+D60</f>
        <v>0</v>
      </c>
      <c r="E61" s="439">
        <f t="shared" si="0"/>
        <v>2836224.3</v>
      </c>
      <c r="F61" s="451">
        <f>F58+F59+F60</f>
        <v>2860586</v>
      </c>
      <c r="G61" s="451">
        <f>G58+G59+G60</f>
        <v>0</v>
      </c>
      <c r="H61" s="450">
        <f t="shared" si="1"/>
        <v>2860586</v>
      </c>
    </row>
    <row r="62" spans="1:8">
      <c r="A62" s="46"/>
      <c r="B62" s="55"/>
      <c r="C62" s="449"/>
      <c r="D62" s="449"/>
      <c r="E62" s="449"/>
      <c r="F62" s="449"/>
      <c r="G62" s="449"/>
      <c r="H62" s="456"/>
    </row>
    <row r="63" spans="1:8" ht="15">
      <c r="A63" s="46">
        <v>38</v>
      </c>
      <c r="B63" s="56" t="s">
        <v>154</v>
      </c>
      <c r="C63" s="451">
        <f>C56-C61</f>
        <v>-656997.99999999907</v>
      </c>
      <c r="D63" s="451">
        <f>D56-D61</f>
        <v>3290026.9999999995</v>
      </c>
      <c r="E63" s="439">
        <f t="shared" si="0"/>
        <v>2633029.0000000005</v>
      </c>
      <c r="F63" s="451">
        <f>F56-F61</f>
        <v>6455061.9999999963</v>
      </c>
      <c r="G63" s="451">
        <f>G56-G61</f>
        <v>4186095</v>
      </c>
      <c r="H63" s="450">
        <f t="shared" si="1"/>
        <v>10641156.999999996</v>
      </c>
    </row>
    <row r="64" spans="1:8" ht="15">
      <c r="A64" s="42">
        <v>39</v>
      </c>
      <c r="B64" s="49" t="s">
        <v>153</v>
      </c>
      <c r="C64" s="461">
        <v>253186</v>
      </c>
      <c r="D64" s="461"/>
      <c r="E64" s="439">
        <f t="shared" si="0"/>
        <v>253186</v>
      </c>
      <c r="F64" s="461">
        <v>1568773</v>
      </c>
      <c r="G64" s="461"/>
      <c r="H64" s="450">
        <f t="shared" si="1"/>
        <v>1568773</v>
      </c>
    </row>
    <row r="65" spans="1:8" ht="15">
      <c r="A65" s="46">
        <v>40</v>
      </c>
      <c r="B65" s="52" t="s">
        <v>152</v>
      </c>
      <c r="C65" s="451">
        <f>C63-C64</f>
        <v>-910183.99999999907</v>
      </c>
      <c r="D65" s="451">
        <f>D63-D64</f>
        <v>3290026.9999999995</v>
      </c>
      <c r="E65" s="439">
        <f t="shared" si="0"/>
        <v>2379843.0000000005</v>
      </c>
      <c r="F65" s="451">
        <f>F63-F64</f>
        <v>4886288.9999999963</v>
      </c>
      <c r="G65" s="451">
        <f>G63-G64</f>
        <v>4186095</v>
      </c>
      <c r="H65" s="450">
        <f t="shared" si="1"/>
        <v>9072383.9999999963</v>
      </c>
    </row>
    <row r="66" spans="1:8" ht="15">
      <c r="A66" s="42">
        <v>41</v>
      </c>
      <c r="B66" s="49" t="s">
        <v>151</v>
      </c>
      <c r="C66" s="461"/>
      <c r="D66" s="461"/>
      <c r="E66" s="439">
        <f t="shared" si="0"/>
        <v>0</v>
      </c>
      <c r="F66" s="461"/>
      <c r="G66" s="461"/>
      <c r="H66" s="450">
        <f t="shared" si="1"/>
        <v>0</v>
      </c>
    </row>
    <row r="67" spans="1:8" ht="15.75" thickBot="1">
      <c r="A67" s="57">
        <v>42</v>
      </c>
      <c r="B67" s="58" t="s">
        <v>150</v>
      </c>
      <c r="C67" s="462">
        <f>C65+C66</f>
        <v>-910183.99999999907</v>
      </c>
      <c r="D67" s="462">
        <f>D65+D66</f>
        <v>3290026.9999999995</v>
      </c>
      <c r="E67" s="447">
        <f t="shared" si="0"/>
        <v>2379843.0000000005</v>
      </c>
      <c r="F67" s="462">
        <f>F65+F66</f>
        <v>4886288.9999999963</v>
      </c>
      <c r="G67" s="462">
        <f>G65+G66</f>
        <v>4186095</v>
      </c>
      <c r="H67" s="463">
        <f t="shared" si="1"/>
        <v>9072383.9999999963</v>
      </c>
    </row>
  </sheetData>
  <mergeCells count="2">
    <mergeCell ref="C5:E5"/>
    <mergeCell ref="F5:H5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="80" zoomScaleNormal="80" workbookViewId="0">
      <selection activeCell="B22" sqref="B22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2.7109375" style="5" customWidth="1"/>
    <col min="4" max="4" width="13.85546875" style="5" bestFit="1" customWidth="1"/>
    <col min="5" max="5" width="15.5703125" style="5" customWidth="1"/>
    <col min="6" max="6" width="11.28515625" style="5" bestFit="1" customWidth="1"/>
    <col min="7" max="8" width="13.85546875" style="5" bestFit="1" customWidth="1"/>
    <col min="9" max="16384" width="9.140625" style="5"/>
  </cols>
  <sheetData>
    <row r="1" spans="1:8">
      <c r="A1" s="2" t="s">
        <v>35</v>
      </c>
      <c r="B1" s="5" t="str">
        <f>'Info '!C2</f>
        <v>JSC "VTB Bank (Georgia)"</v>
      </c>
    </row>
    <row r="2" spans="1:8">
      <c r="A2" s="2" t="s">
        <v>36</v>
      </c>
      <c r="B2" s="526">
        <v>43555</v>
      </c>
    </row>
    <row r="3" spans="1:8">
      <c r="A3" s="4"/>
    </row>
    <row r="4" spans="1:8" ht="15" thickBot="1">
      <c r="A4" s="4" t="s">
        <v>79</v>
      </c>
      <c r="B4" s="4"/>
      <c r="C4" s="203"/>
      <c r="D4" s="203"/>
      <c r="E4" s="203"/>
      <c r="F4" s="204"/>
      <c r="G4" s="204"/>
      <c r="H4" s="205" t="s">
        <v>78</v>
      </c>
    </row>
    <row r="5" spans="1:8">
      <c r="A5" s="533" t="s">
        <v>11</v>
      </c>
      <c r="B5" s="535" t="s">
        <v>351</v>
      </c>
      <c r="C5" s="529" t="s">
        <v>73</v>
      </c>
      <c r="D5" s="530"/>
      <c r="E5" s="531"/>
      <c r="F5" s="529" t="s">
        <v>77</v>
      </c>
      <c r="G5" s="530"/>
      <c r="H5" s="532"/>
    </row>
    <row r="6" spans="1:8">
      <c r="A6" s="534"/>
      <c r="B6" s="536"/>
      <c r="C6" s="28" t="s">
        <v>298</v>
      </c>
      <c r="D6" s="28" t="s">
        <v>127</v>
      </c>
      <c r="E6" s="28" t="s">
        <v>114</v>
      </c>
      <c r="F6" s="28" t="s">
        <v>298</v>
      </c>
      <c r="G6" s="28" t="s">
        <v>127</v>
      </c>
      <c r="H6" s="29" t="s">
        <v>114</v>
      </c>
    </row>
    <row r="7" spans="1:8" s="17" customFormat="1" ht="15.75">
      <c r="A7" s="206">
        <v>1</v>
      </c>
      <c r="B7" s="207" t="s">
        <v>385</v>
      </c>
      <c r="C7" s="441">
        <v>64354178</v>
      </c>
      <c r="D7" s="441">
        <v>78860862</v>
      </c>
      <c r="E7" s="464">
        <f>C7+D7</f>
        <v>143215040</v>
      </c>
      <c r="F7" s="441">
        <v>77329158</v>
      </c>
      <c r="G7" s="441">
        <v>74296342</v>
      </c>
      <c r="H7" s="442">
        <f t="shared" ref="H7:H53" si="0">F7+G7</f>
        <v>151625500</v>
      </c>
    </row>
    <row r="8" spans="1:8" s="17" customFormat="1" ht="15.75">
      <c r="A8" s="206">
        <v>1.1000000000000001</v>
      </c>
      <c r="B8" s="257" t="s">
        <v>316</v>
      </c>
      <c r="C8" s="441">
        <v>30394866</v>
      </c>
      <c r="D8" s="441">
        <v>41365286</v>
      </c>
      <c r="E8" s="464">
        <f t="shared" ref="E8:E53" si="1">C8+D8</f>
        <v>71760152</v>
      </c>
      <c r="F8" s="441">
        <v>31705739</v>
      </c>
      <c r="G8" s="441">
        <v>41929251</v>
      </c>
      <c r="H8" s="442">
        <f t="shared" si="0"/>
        <v>73634990</v>
      </c>
    </row>
    <row r="9" spans="1:8" s="17" customFormat="1" ht="15.75">
      <c r="A9" s="206">
        <v>1.2</v>
      </c>
      <c r="B9" s="257" t="s">
        <v>317</v>
      </c>
      <c r="C9" s="441">
        <v>0</v>
      </c>
      <c r="D9" s="441">
        <v>6848496.7199999997</v>
      </c>
      <c r="E9" s="464">
        <f t="shared" si="1"/>
        <v>6848496.7199999997</v>
      </c>
      <c r="F9" s="441">
        <v>0</v>
      </c>
      <c r="G9" s="441">
        <v>2165833.5300000003</v>
      </c>
      <c r="H9" s="442">
        <f t="shared" si="0"/>
        <v>2165833.5300000003</v>
      </c>
    </row>
    <row r="10" spans="1:8" s="17" customFormat="1" ht="15.75">
      <c r="A10" s="206">
        <v>1.3</v>
      </c>
      <c r="B10" s="257" t="s">
        <v>318</v>
      </c>
      <c r="C10" s="441">
        <v>33959312</v>
      </c>
      <c r="D10" s="441">
        <v>30647079.280000001</v>
      </c>
      <c r="E10" s="464">
        <f t="shared" si="1"/>
        <v>64606391.280000001</v>
      </c>
      <c r="F10" s="441">
        <v>45623419</v>
      </c>
      <c r="G10" s="441">
        <v>30201257.469999999</v>
      </c>
      <c r="H10" s="442">
        <f t="shared" si="0"/>
        <v>75824676.469999999</v>
      </c>
    </row>
    <row r="11" spans="1:8" s="17" customFormat="1" ht="15.75">
      <c r="A11" s="206">
        <v>1.4</v>
      </c>
      <c r="B11" s="257" t="s">
        <v>299</v>
      </c>
      <c r="C11" s="441">
        <v>12800</v>
      </c>
      <c r="D11" s="441">
        <v>0</v>
      </c>
      <c r="E11" s="464">
        <f t="shared" si="1"/>
        <v>12800</v>
      </c>
      <c r="F11" s="441">
        <v>114600</v>
      </c>
      <c r="G11" s="441">
        <v>0</v>
      </c>
      <c r="H11" s="442">
        <f t="shared" si="0"/>
        <v>114600</v>
      </c>
    </row>
    <row r="12" spans="1:8" s="17" customFormat="1" ht="29.25" customHeight="1">
      <c r="A12" s="206">
        <v>2</v>
      </c>
      <c r="B12" s="209" t="s">
        <v>320</v>
      </c>
      <c r="C12" s="441">
        <v>0</v>
      </c>
      <c r="D12" s="441">
        <v>0</v>
      </c>
      <c r="E12" s="464">
        <f t="shared" si="1"/>
        <v>0</v>
      </c>
      <c r="F12" s="441">
        <v>0</v>
      </c>
      <c r="G12" s="441">
        <v>0</v>
      </c>
      <c r="H12" s="442">
        <f t="shared" si="0"/>
        <v>0</v>
      </c>
    </row>
    <row r="13" spans="1:8" s="17" customFormat="1" ht="19.899999999999999" customHeight="1">
      <c r="A13" s="206">
        <v>3</v>
      </c>
      <c r="B13" s="209" t="s">
        <v>319</v>
      </c>
      <c r="C13" s="441">
        <v>0</v>
      </c>
      <c r="D13" s="441">
        <v>0</v>
      </c>
      <c r="E13" s="464">
        <f t="shared" si="1"/>
        <v>0</v>
      </c>
      <c r="F13" s="441">
        <v>116937573</v>
      </c>
      <c r="G13" s="441">
        <v>0</v>
      </c>
      <c r="H13" s="442">
        <f t="shared" si="0"/>
        <v>116937573</v>
      </c>
    </row>
    <row r="14" spans="1:8" s="17" customFormat="1" ht="15.75">
      <c r="A14" s="206">
        <v>3.1</v>
      </c>
      <c r="B14" s="258" t="s">
        <v>300</v>
      </c>
      <c r="C14" s="441">
        <v>0</v>
      </c>
      <c r="D14" s="441">
        <v>0</v>
      </c>
      <c r="E14" s="464">
        <f t="shared" si="1"/>
        <v>0</v>
      </c>
      <c r="F14" s="441">
        <v>116937573</v>
      </c>
      <c r="G14" s="441">
        <v>0</v>
      </c>
      <c r="H14" s="442">
        <f t="shared" si="0"/>
        <v>116937573</v>
      </c>
    </row>
    <row r="15" spans="1:8" s="17" customFormat="1" ht="15.75">
      <c r="A15" s="206">
        <v>3.2</v>
      </c>
      <c r="B15" s="258" t="s">
        <v>301</v>
      </c>
      <c r="C15" s="441">
        <v>0</v>
      </c>
      <c r="D15" s="441">
        <v>0</v>
      </c>
      <c r="E15" s="464">
        <f t="shared" si="1"/>
        <v>0</v>
      </c>
      <c r="F15" s="441">
        <v>0</v>
      </c>
      <c r="G15" s="441">
        <v>0</v>
      </c>
      <c r="H15" s="442">
        <f t="shared" si="0"/>
        <v>0</v>
      </c>
    </row>
    <row r="16" spans="1:8" s="17" customFormat="1" ht="15.75">
      <c r="A16" s="206">
        <v>4</v>
      </c>
      <c r="B16" s="261" t="s">
        <v>330</v>
      </c>
      <c r="C16" s="441">
        <v>441498030</v>
      </c>
      <c r="D16" s="441">
        <v>30400604203</v>
      </c>
      <c r="E16" s="464">
        <f t="shared" si="1"/>
        <v>30842102233</v>
      </c>
      <c r="F16" s="441">
        <v>372318217</v>
      </c>
      <c r="G16" s="441">
        <v>23838603886</v>
      </c>
      <c r="H16" s="442">
        <f t="shared" si="0"/>
        <v>24210922103</v>
      </c>
    </row>
    <row r="17" spans="1:8" s="17" customFormat="1" ht="15.75">
      <c r="A17" s="206">
        <v>4.0999999999999996</v>
      </c>
      <c r="B17" s="258" t="s">
        <v>321</v>
      </c>
      <c r="C17" s="441">
        <v>441498030</v>
      </c>
      <c r="D17" s="441">
        <v>30314144299.961899</v>
      </c>
      <c r="E17" s="464">
        <f t="shared" si="1"/>
        <v>30755642329.961899</v>
      </c>
      <c r="F17" s="441">
        <v>372318217</v>
      </c>
      <c r="G17" s="441">
        <v>23801598723.689999</v>
      </c>
      <c r="H17" s="442">
        <f t="shared" si="0"/>
        <v>24173916940.689999</v>
      </c>
    </row>
    <row r="18" spans="1:8" s="17" customFormat="1" ht="15.75">
      <c r="A18" s="206">
        <v>4.2</v>
      </c>
      <c r="B18" s="258" t="s">
        <v>315</v>
      </c>
      <c r="C18" s="441">
        <v>0</v>
      </c>
      <c r="D18" s="441">
        <v>86459903.038100004</v>
      </c>
      <c r="E18" s="464">
        <f t="shared" si="1"/>
        <v>86459903.038100004</v>
      </c>
      <c r="F18" s="441">
        <v>0</v>
      </c>
      <c r="G18" s="441">
        <v>37005162.310000002</v>
      </c>
      <c r="H18" s="442">
        <f t="shared" si="0"/>
        <v>37005162.310000002</v>
      </c>
    </row>
    <row r="19" spans="1:8" s="17" customFormat="1" ht="15.75">
      <c r="A19" s="206">
        <v>5</v>
      </c>
      <c r="B19" s="209" t="s">
        <v>329</v>
      </c>
      <c r="C19" s="441">
        <v>166914052.58000001</v>
      </c>
      <c r="D19" s="441">
        <v>4125634183.1390991</v>
      </c>
      <c r="E19" s="464">
        <f t="shared" si="1"/>
        <v>4292548235.719099</v>
      </c>
      <c r="F19" s="441">
        <v>74914021.879999995</v>
      </c>
      <c r="G19" s="441">
        <v>3017726500.2713995</v>
      </c>
      <c r="H19" s="442">
        <f t="shared" si="0"/>
        <v>3092640522.1513996</v>
      </c>
    </row>
    <row r="20" spans="1:8" s="17" customFormat="1" ht="15.75">
      <c r="A20" s="206">
        <v>5.0999999999999996</v>
      </c>
      <c r="B20" s="259" t="s">
        <v>304</v>
      </c>
      <c r="C20" s="441">
        <v>16735264.109999999</v>
      </c>
      <c r="D20" s="441">
        <v>47577425.4683</v>
      </c>
      <c r="E20" s="464">
        <f t="shared" si="1"/>
        <v>64312689.578299999</v>
      </c>
      <c r="F20" s="441">
        <v>19696873.690000001</v>
      </c>
      <c r="G20" s="441">
        <v>62543118.808300003</v>
      </c>
      <c r="H20" s="442">
        <f t="shared" si="0"/>
        <v>82239992.498300001</v>
      </c>
    </row>
    <row r="21" spans="1:8" s="17" customFormat="1" ht="15.75">
      <c r="A21" s="206">
        <v>5.2</v>
      </c>
      <c r="B21" s="259" t="s">
        <v>303</v>
      </c>
      <c r="C21" s="441">
        <v>1</v>
      </c>
      <c r="D21" s="441">
        <v>18504724.064300001</v>
      </c>
      <c r="E21" s="464">
        <f t="shared" si="1"/>
        <v>18504725.064300001</v>
      </c>
      <c r="F21" s="441">
        <v>1</v>
      </c>
      <c r="G21" s="441">
        <v>17079227.612300001</v>
      </c>
      <c r="H21" s="442">
        <f t="shared" si="0"/>
        <v>17079228.612300001</v>
      </c>
    </row>
    <row r="22" spans="1:8" s="17" customFormat="1" ht="15.75">
      <c r="A22" s="206">
        <v>5.3</v>
      </c>
      <c r="B22" s="259" t="s">
        <v>302</v>
      </c>
      <c r="C22" s="441">
        <v>128204098.19999999</v>
      </c>
      <c r="D22" s="441">
        <v>3102347715.6382995</v>
      </c>
      <c r="E22" s="464">
        <f t="shared" si="1"/>
        <v>3230551813.8382993</v>
      </c>
      <c r="F22" s="441">
        <v>38211433.899999999</v>
      </c>
      <c r="G22" s="441">
        <v>2507141973.7466998</v>
      </c>
      <c r="H22" s="442">
        <f t="shared" si="0"/>
        <v>2545353407.6466999</v>
      </c>
    </row>
    <row r="23" spans="1:8" s="17" customFormat="1" ht="15.75">
      <c r="A23" s="206" t="s">
        <v>20</v>
      </c>
      <c r="B23" s="210" t="s">
        <v>80</v>
      </c>
      <c r="C23" s="441">
        <v>6313518.4000000004</v>
      </c>
      <c r="D23" s="441">
        <v>1091620756.451</v>
      </c>
      <c r="E23" s="464">
        <f t="shared" si="1"/>
        <v>1097934274.8510001</v>
      </c>
      <c r="F23" s="441">
        <v>7101504.0999999996</v>
      </c>
      <c r="G23" s="441">
        <v>829372953.03849995</v>
      </c>
      <c r="H23" s="442">
        <f t="shared" si="0"/>
        <v>836474457.13849998</v>
      </c>
    </row>
    <row r="24" spans="1:8" s="17" customFormat="1" ht="15.75">
      <c r="A24" s="206" t="s">
        <v>21</v>
      </c>
      <c r="B24" s="210" t="s">
        <v>81</v>
      </c>
      <c r="C24" s="441">
        <v>28590778</v>
      </c>
      <c r="D24" s="441">
        <v>1193036858.1731</v>
      </c>
      <c r="E24" s="464">
        <f t="shared" si="1"/>
        <v>1221627636.1731</v>
      </c>
      <c r="F24" s="441">
        <v>23590784</v>
      </c>
      <c r="G24" s="441">
        <v>1012100281.7904</v>
      </c>
      <c r="H24" s="442">
        <f t="shared" si="0"/>
        <v>1035691065.7904</v>
      </c>
    </row>
    <row r="25" spans="1:8" s="17" customFormat="1" ht="15.75">
      <c r="A25" s="206" t="s">
        <v>22</v>
      </c>
      <c r="B25" s="210" t="s">
        <v>82</v>
      </c>
      <c r="C25" s="441">
        <v>0</v>
      </c>
      <c r="D25" s="441">
        <v>33924512.966200002</v>
      </c>
      <c r="E25" s="464">
        <f t="shared" si="1"/>
        <v>33924512.966200002</v>
      </c>
      <c r="F25" s="441">
        <v>0</v>
      </c>
      <c r="G25" s="441">
        <v>33890169.849600002</v>
      </c>
      <c r="H25" s="442">
        <f t="shared" si="0"/>
        <v>33890169.849600002</v>
      </c>
    </row>
    <row r="26" spans="1:8" s="17" customFormat="1" ht="15.75">
      <c r="A26" s="206" t="s">
        <v>23</v>
      </c>
      <c r="B26" s="210" t="s">
        <v>83</v>
      </c>
      <c r="C26" s="441">
        <v>7237256.7999999998</v>
      </c>
      <c r="D26" s="441">
        <v>376666932.43279999</v>
      </c>
      <c r="E26" s="464">
        <f t="shared" si="1"/>
        <v>383904189.23280001</v>
      </c>
      <c r="F26" s="441">
        <v>7475601.7999999998</v>
      </c>
      <c r="G26" s="441">
        <v>287938381.96579999</v>
      </c>
      <c r="H26" s="442">
        <f t="shared" si="0"/>
        <v>295413983.7658</v>
      </c>
    </row>
    <row r="27" spans="1:8" s="17" customFormat="1" ht="15.75">
      <c r="A27" s="206" t="s">
        <v>24</v>
      </c>
      <c r="B27" s="210" t="s">
        <v>84</v>
      </c>
      <c r="C27" s="441">
        <v>86062545</v>
      </c>
      <c r="D27" s="441">
        <v>407098655.61519998</v>
      </c>
      <c r="E27" s="464">
        <f t="shared" si="1"/>
        <v>493161200.61519998</v>
      </c>
      <c r="F27" s="441">
        <v>43544</v>
      </c>
      <c r="G27" s="441">
        <v>343840187.1024</v>
      </c>
      <c r="H27" s="442">
        <f t="shared" si="0"/>
        <v>343883731.1024</v>
      </c>
    </row>
    <row r="28" spans="1:8" s="17" customFormat="1" ht="15.75">
      <c r="A28" s="206">
        <v>5.4</v>
      </c>
      <c r="B28" s="259" t="s">
        <v>305</v>
      </c>
      <c r="C28" s="441">
        <v>18490526.27</v>
      </c>
      <c r="D28" s="441">
        <v>324689020.10030001</v>
      </c>
      <c r="E28" s="464">
        <f t="shared" si="1"/>
        <v>343179546.37029999</v>
      </c>
      <c r="F28" s="441">
        <v>13904070.289999999</v>
      </c>
      <c r="G28" s="441">
        <v>241149872.5499</v>
      </c>
      <c r="H28" s="442">
        <f t="shared" si="0"/>
        <v>255053942.83989999</v>
      </c>
    </row>
    <row r="29" spans="1:8" s="17" customFormat="1" ht="15.75">
      <c r="A29" s="206">
        <v>5.5</v>
      </c>
      <c r="B29" s="259" t="s">
        <v>306</v>
      </c>
      <c r="C29" s="441">
        <v>10</v>
      </c>
      <c r="D29" s="441">
        <v>501016683.89780003</v>
      </c>
      <c r="E29" s="464">
        <f t="shared" si="1"/>
        <v>501016693.89780003</v>
      </c>
      <c r="F29" s="441">
        <v>0</v>
      </c>
      <c r="G29" s="441">
        <v>68916361.931700006</v>
      </c>
      <c r="H29" s="442">
        <f t="shared" si="0"/>
        <v>68916361.931700006</v>
      </c>
    </row>
    <row r="30" spans="1:8" s="17" customFormat="1" ht="15.75">
      <c r="A30" s="206">
        <v>5.6</v>
      </c>
      <c r="B30" s="259" t="s">
        <v>307</v>
      </c>
      <c r="C30" s="441">
        <v>0</v>
      </c>
      <c r="D30" s="441">
        <v>55884627.765699998</v>
      </c>
      <c r="E30" s="464">
        <f t="shared" si="1"/>
        <v>55884627.765699998</v>
      </c>
      <c r="F30" s="441">
        <v>0</v>
      </c>
      <c r="G30" s="441">
        <v>52606753.316</v>
      </c>
      <c r="H30" s="442">
        <f t="shared" si="0"/>
        <v>52606753.316</v>
      </c>
    </row>
    <row r="31" spans="1:8" s="17" customFormat="1" ht="15.75">
      <c r="A31" s="206">
        <v>5.7</v>
      </c>
      <c r="B31" s="259" t="s">
        <v>84</v>
      </c>
      <c r="C31" s="441">
        <v>3484153</v>
      </c>
      <c r="D31" s="441">
        <v>75613986.204400003</v>
      </c>
      <c r="E31" s="464">
        <f t="shared" si="1"/>
        <v>79098139.204400003</v>
      </c>
      <c r="F31" s="441">
        <v>3101643</v>
      </c>
      <c r="G31" s="441">
        <v>68289192.306500003</v>
      </c>
      <c r="H31" s="442">
        <f t="shared" si="0"/>
        <v>71390835.306500003</v>
      </c>
    </row>
    <row r="32" spans="1:8" s="17" customFormat="1" ht="15.75">
      <c r="A32" s="206">
        <v>6</v>
      </c>
      <c r="B32" s="209" t="s">
        <v>335</v>
      </c>
      <c r="C32" s="441">
        <v>1752933</v>
      </c>
      <c r="D32" s="441">
        <v>281465493</v>
      </c>
      <c r="E32" s="464">
        <f t="shared" si="1"/>
        <v>283218426</v>
      </c>
      <c r="F32" s="441">
        <v>2533000</v>
      </c>
      <c r="G32" s="441">
        <v>269724145</v>
      </c>
      <c r="H32" s="442">
        <f t="shared" si="0"/>
        <v>272257145</v>
      </c>
    </row>
    <row r="33" spans="1:8" s="17" customFormat="1" ht="15.75">
      <c r="A33" s="206">
        <v>6.1</v>
      </c>
      <c r="B33" s="260" t="s">
        <v>325</v>
      </c>
      <c r="C33" s="441">
        <v>0</v>
      </c>
      <c r="D33" s="441">
        <v>146229738</v>
      </c>
      <c r="E33" s="464">
        <f t="shared" si="1"/>
        <v>146229738</v>
      </c>
      <c r="F33" s="441">
        <v>2533000</v>
      </c>
      <c r="G33" s="441">
        <v>134131058</v>
      </c>
      <c r="H33" s="442">
        <f t="shared" si="0"/>
        <v>136664058</v>
      </c>
    </row>
    <row r="34" spans="1:8" s="17" customFormat="1" ht="15.75">
      <c r="A34" s="206">
        <v>6.2</v>
      </c>
      <c r="B34" s="260" t="s">
        <v>326</v>
      </c>
      <c r="C34" s="441">
        <v>1752933</v>
      </c>
      <c r="D34" s="441">
        <v>135235755</v>
      </c>
      <c r="E34" s="464">
        <f t="shared" si="1"/>
        <v>136988688</v>
      </c>
      <c r="F34" s="441">
        <v>0</v>
      </c>
      <c r="G34" s="441">
        <v>135593087</v>
      </c>
      <c r="H34" s="442">
        <f t="shared" si="0"/>
        <v>135593087</v>
      </c>
    </row>
    <row r="35" spans="1:8" s="17" customFormat="1" ht="15.75">
      <c r="A35" s="206">
        <v>6.3</v>
      </c>
      <c r="B35" s="260" t="s">
        <v>322</v>
      </c>
      <c r="C35" s="441">
        <v>0</v>
      </c>
      <c r="D35" s="441">
        <v>0</v>
      </c>
      <c r="E35" s="464">
        <f t="shared" si="1"/>
        <v>0</v>
      </c>
      <c r="F35" s="441">
        <v>0</v>
      </c>
      <c r="G35" s="441">
        <v>0</v>
      </c>
      <c r="H35" s="442">
        <f t="shared" si="0"/>
        <v>0</v>
      </c>
    </row>
    <row r="36" spans="1:8" s="17" customFormat="1" ht="15.75">
      <c r="A36" s="206">
        <v>6.4</v>
      </c>
      <c r="B36" s="260" t="s">
        <v>323</v>
      </c>
      <c r="C36" s="441">
        <v>0</v>
      </c>
      <c r="D36" s="441">
        <v>0</v>
      </c>
      <c r="E36" s="464">
        <f t="shared" si="1"/>
        <v>0</v>
      </c>
      <c r="F36" s="441">
        <v>0</v>
      </c>
      <c r="G36" s="441">
        <v>0</v>
      </c>
      <c r="H36" s="442">
        <f t="shared" si="0"/>
        <v>0</v>
      </c>
    </row>
    <row r="37" spans="1:8" s="17" customFormat="1" ht="15.75">
      <c r="A37" s="206">
        <v>6.5</v>
      </c>
      <c r="B37" s="260" t="s">
        <v>324</v>
      </c>
      <c r="C37" s="441">
        <v>0</v>
      </c>
      <c r="D37" s="441">
        <v>0</v>
      </c>
      <c r="E37" s="464">
        <f t="shared" si="1"/>
        <v>0</v>
      </c>
      <c r="F37" s="441">
        <v>0</v>
      </c>
      <c r="G37" s="441">
        <v>0</v>
      </c>
      <c r="H37" s="442">
        <f t="shared" si="0"/>
        <v>0</v>
      </c>
    </row>
    <row r="38" spans="1:8" s="17" customFormat="1" ht="15.75">
      <c r="A38" s="206">
        <v>6.6</v>
      </c>
      <c r="B38" s="260" t="s">
        <v>327</v>
      </c>
      <c r="C38" s="441">
        <v>0</v>
      </c>
      <c r="D38" s="441">
        <v>0</v>
      </c>
      <c r="E38" s="464">
        <f t="shared" si="1"/>
        <v>0</v>
      </c>
      <c r="F38" s="441">
        <v>0</v>
      </c>
      <c r="G38" s="441">
        <v>0</v>
      </c>
      <c r="H38" s="442">
        <f t="shared" si="0"/>
        <v>0</v>
      </c>
    </row>
    <row r="39" spans="1:8" s="17" customFormat="1" ht="15.75">
      <c r="A39" s="206">
        <v>6.7</v>
      </c>
      <c r="B39" s="260" t="s">
        <v>328</v>
      </c>
      <c r="C39" s="441">
        <v>0</v>
      </c>
      <c r="D39" s="441">
        <v>0</v>
      </c>
      <c r="E39" s="464">
        <f t="shared" si="1"/>
        <v>0</v>
      </c>
      <c r="F39" s="441">
        <v>0</v>
      </c>
      <c r="G39" s="441">
        <v>0</v>
      </c>
      <c r="H39" s="442">
        <f t="shared" si="0"/>
        <v>0</v>
      </c>
    </row>
    <row r="40" spans="1:8" s="17" customFormat="1" ht="15.75">
      <c r="A40" s="206">
        <v>7</v>
      </c>
      <c r="B40" s="209" t="s">
        <v>331</v>
      </c>
      <c r="C40" s="441">
        <v>10878139.949999999</v>
      </c>
      <c r="D40" s="441">
        <v>12043147.999999996</v>
      </c>
      <c r="E40" s="464">
        <f t="shared" si="1"/>
        <v>22921287.949999996</v>
      </c>
      <c r="F40" s="441">
        <v>16414831.890000001</v>
      </c>
      <c r="G40" s="441">
        <v>11415640.899999997</v>
      </c>
      <c r="H40" s="442">
        <f t="shared" si="0"/>
        <v>27830472.789999999</v>
      </c>
    </row>
    <row r="41" spans="1:8" s="17" customFormat="1" ht="15.75">
      <c r="A41" s="206">
        <v>7.1</v>
      </c>
      <c r="B41" s="208" t="s">
        <v>332</v>
      </c>
      <c r="C41" s="441">
        <v>50250.37</v>
      </c>
      <c r="D41" s="441">
        <v>164.09465799999998</v>
      </c>
      <c r="E41" s="464">
        <f t="shared" si="1"/>
        <v>50414.464658000004</v>
      </c>
      <c r="F41" s="441">
        <v>2884927.8100000038</v>
      </c>
      <c r="G41" s="441">
        <v>266800.27547379001</v>
      </c>
      <c r="H41" s="442">
        <f t="shared" si="0"/>
        <v>3151728.0854737936</v>
      </c>
    </row>
    <row r="42" spans="1:8" s="17" customFormat="1" ht="25.5">
      <c r="A42" s="206">
        <v>7.2</v>
      </c>
      <c r="B42" s="208" t="s">
        <v>333</v>
      </c>
      <c r="C42" s="441">
        <v>195.88000000000002</v>
      </c>
      <c r="D42" s="441">
        <v>0</v>
      </c>
      <c r="E42" s="464">
        <f t="shared" si="1"/>
        <v>195.88000000000002</v>
      </c>
      <c r="F42" s="441">
        <v>23869.799999999988</v>
      </c>
      <c r="G42" s="441">
        <v>1148.74</v>
      </c>
      <c r="H42" s="442">
        <f t="shared" si="0"/>
        <v>25018.53999999999</v>
      </c>
    </row>
    <row r="43" spans="1:8" s="17" customFormat="1" ht="25.5">
      <c r="A43" s="206">
        <v>7.3</v>
      </c>
      <c r="B43" s="208" t="s">
        <v>336</v>
      </c>
      <c r="C43" s="441">
        <v>6727339.4100000001</v>
      </c>
      <c r="D43" s="441">
        <v>6894024.6099999994</v>
      </c>
      <c r="E43" s="464">
        <f t="shared" si="1"/>
        <v>13621364.02</v>
      </c>
      <c r="F43" s="441">
        <v>12420341.26</v>
      </c>
      <c r="G43" s="441">
        <v>6940344.879999999</v>
      </c>
      <c r="H43" s="442">
        <f t="shared" si="0"/>
        <v>19360686.140000001</v>
      </c>
    </row>
    <row r="44" spans="1:8" s="17" customFormat="1" ht="25.5">
      <c r="A44" s="206">
        <v>7.4</v>
      </c>
      <c r="B44" s="208" t="s">
        <v>337</v>
      </c>
      <c r="C44" s="441">
        <v>4150800.54</v>
      </c>
      <c r="D44" s="441">
        <v>5149123.3899999969</v>
      </c>
      <c r="E44" s="464">
        <f t="shared" si="1"/>
        <v>9299923.929999996</v>
      </c>
      <c r="F44" s="441">
        <v>3994490.63</v>
      </c>
      <c r="G44" s="441">
        <v>4475296.0199999977</v>
      </c>
      <c r="H44" s="442">
        <f t="shared" si="0"/>
        <v>8469786.6499999985</v>
      </c>
    </row>
    <row r="45" spans="1:8" s="17" customFormat="1" ht="15.75">
      <c r="A45" s="206">
        <v>8</v>
      </c>
      <c r="B45" s="209" t="s">
        <v>314</v>
      </c>
      <c r="C45" s="441">
        <v>18659.199999999997</v>
      </c>
      <c r="D45" s="441">
        <v>4745152.0801751995</v>
      </c>
      <c r="E45" s="464">
        <f t="shared" si="1"/>
        <v>4763811.2801751997</v>
      </c>
      <c r="F45" s="441">
        <v>33246.037333333334</v>
      </c>
      <c r="G45" s="441">
        <v>5858021.3185296003</v>
      </c>
      <c r="H45" s="442">
        <f t="shared" si="0"/>
        <v>5891267.3558629332</v>
      </c>
    </row>
    <row r="46" spans="1:8" s="17" customFormat="1" ht="15.75">
      <c r="A46" s="206">
        <v>8.1</v>
      </c>
      <c r="B46" s="258" t="s">
        <v>338</v>
      </c>
      <c r="C46" s="441">
        <v>0</v>
      </c>
      <c r="D46" s="441">
        <v>0</v>
      </c>
      <c r="E46" s="464">
        <f t="shared" si="1"/>
        <v>0</v>
      </c>
      <c r="F46" s="441">
        <v>0</v>
      </c>
      <c r="G46" s="441">
        <v>0</v>
      </c>
      <c r="H46" s="442">
        <f t="shared" si="0"/>
        <v>0</v>
      </c>
    </row>
    <row r="47" spans="1:8" s="17" customFormat="1" ht="15.75">
      <c r="A47" s="206">
        <v>8.1999999999999993</v>
      </c>
      <c r="B47" s="258" t="s">
        <v>339</v>
      </c>
      <c r="C47" s="441">
        <v>2688</v>
      </c>
      <c r="D47" s="441">
        <v>1125681.3155653332</v>
      </c>
      <c r="E47" s="464">
        <f t="shared" si="1"/>
        <v>1128369.3155653332</v>
      </c>
      <c r="F47" s="441">
        <v>13656.96</v>
      </c>
      <c r="G47" s="441">
        <v>1171334.73184</v>
      </c>
      <c r="H47" s="442">
        <f t="shared" si="0"/>
        <v>1184991.69184</v>
      </c>
    </row>
    <row r="48" spans="1:8" s="17" customFormat="1" ht="15.75">
      <c r="A48" s="206">
        <v>8.3000000000000007</v>
      </c>
      <c r="B48" s="258" t="s">
        <v>340</v>
      </c>
      <c r="C48" s="441">
        <v>2688</v>
      </c>
      <c r="D48" s="441">
        <v>1117210.5826319999</v>
      </c>
      <c r="E48" s="464">
        <f t="shared" si="1"/>
        <v>1119898.5826319999</v>
      </c>
      <c r="F48" s="441">
        <v>10966.560000000001</v>
      </c>
      <c r="G48" s="441">
        <v>1050757.98624</v>
      </c>
      <c r="H48" s="442">
        <f t="shared" si="0"/>
        <v>1061724.5462400001</v>
      </c>
    </row>
    <row r="49" spans="1:8" s="17" customFormat="1" ht="15.75">
      <c r="A49" s="206">
        <v>8.4</v>
      </c>
      <c r="B49" s="258" t="s">
        <v>341</v>
      </c>
      <c r="C49" s="441">
        <v>2688</v>
      </c>
      <c r="D49" s="441">
        <v>1015917.7017565332</v>
      </c>
      <c r="E49" s="464">
        <f t="shared" si="1"/>
        <v>1018605.7017565332</v>
      </c>
      <c r="F49" s="441">
        <v>4692.96</v>
      </c>
      <c r="G49" s="441">
        <v>1050757.98624</v>
      </c>
      <c r="H49" s="442">
        <f t="shared" si="0"/>
        <v>1055450.94624</v>
      </c>
    </row>
    <row r="50" spans="1:8" s="17" customFormat="1" ht="15.75">
      <c r="A50" s="206">
        <v>8.5</v>
      </c>
      <c r="B50" s="258" t="s">
        <v>342</v>
      </c>
      <c r="C50" s="441">
        <v>2688</v>
      </c>
      <c r="D50" s="441">
        <v>652419.04431999999</v>
      </c>
      <c r="E50" s="464">
        <f t="shared" si="1"/>
        <v>655107.04431999999</v>
      </c>
      <c r="F50" s="441">
        <v>792.96</v>
      </c>
      <c r="G50" s="441">
        <v>962660.5695312001</v>
      </c>
      <c r="H50" s="442">
        <f t="shared" si="0"/>
        <v>963453.52953120007</v>
      </c>
    </row>
    <row r="51" spans="1:8" s="17" customFormat="1" ht="15.75">
      <c r="A51" s="206">
        <v>8.6</v>
      </c>
      <c r="B51" s="258" t="s">
        <v>343</v>
      </c>
      <c r="C51" s="441">
        <v>2688</v>
      </c>
      <c r="D51" s="441">
        <v>449164.51631999994</v>
      </c>
      <c r="E51" s="464">
        <f t="shared" si="1"/>
        <v>451852.51631999994</v>
      </c>
      <c r="F51" s="441">
        <v>792.96</v>
      </c>
      <c r="G51" s="441">
        <v>639356.10508799995</v>
      </c>
      <c r="H51" s="442">
        <f t="shared" si="0"/>
        <v>640149.06508799992</v>
      </c>
    </row>
    <row r="52" spans="1:8" s="17" customFormat="1" ht="15.75">
      <c r="A52" s="206">
        <v>8.6999999999999993</v>
      </c>
      <c r="B52" s="258" t="s">
        <v>344</v>
      </c>
      <c r="C52" s="441">
        <v>5219.1999999999989</v>
      </c>
      <c r="D52" s="441">
        <v>384758.91958133347</v>
      </c>
      <c r="E52" s="464">
        <f t="shared" si="1"/>
        <v>389978.11958133348</v>
      </c>
      <c r="F52" s="441">
        <v>2343.6373333333336</v>
      </c>
      <c r="G52" s="441">
        <v>983153.93959039985</v>
      </c>
      <c r="H52" s="442">
        <f t="shared" si="0"/>
        <v>985497.57692373323</v>
      </c>
    </row>
    <row r="53" spans="1:8" s="17" customFormat="1" ht="16.5" thickBot="1">
      <c r="A53" s="211">
        <v>9</v>
      </c>
      <c r="B53" s="212" t="s">
        <v>334</v>
      </c>
      <c r="C53" s="465"/>
      <c r="D53" s="465"/>
      <c r="E53" s="466">
        <f t="shared" si="1"/>
        <v>0</v>
      </c>
      <c r="F53" s="465"/>
      <c r="G53" s="465"/>
      <c r="H53" s="448">
        <f t="shared" si="0"/>
        <v>0</v>
      </c>
    </row>
  </sheetData>
  <mergeCells count="4">
    <mergeCell ref="A5:A6"/>
    <mergeCell ref="B5:B6"/>
    <mergeCell ref="C5:E5"/>
    <mergeCell ref="F5:H5"/>
  </mergeCells>
  <pageMargins left="0.7" right="0.7" top="0.75" bottom="0.75" header="0.3" footer="0.3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="80" zoomScaleNormal="80" workbookViewId="0">
      <pane xSplit="1" ySplit="4" topLeftCell="B5" activePane="bottomRight" state="frozen"/>
      <selection activeCell="B22" sqref="B22"/>
      <selection pane="topRight" activeCell="B22" sqref="B22"/>
      <selection pane="bottomLeft" activeCell="B22" sqref="B22"/>
      <selection pane="bottomRight" activeCell="B22" sqref="B2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5" width="15.5703125" style="37" customWidth="1"/>
    <col min="6" max="11" width="9.7109375" style="37" customWidth="1"/>
    <col min="12" max="16384" width="9.140625" style="37"/>
  </cols>
  <sheetData>
    <row r="1" spans="1:8">
      <c r="A1" s="2" t="s">
        <v>35</v>
      </c>
      <c r="B1" s="3" t="str">
        <f>'Info '!C2</f>
        <v>JSC "VTB Bank (Georgia)"</v>
      </c>
      <c r="C1" s="3"/>
    </row>
    <row r="2" spans="1:8">
      <c r="A2" s="2" t="s">
        <v>36</v>
      </c>
      <c r="B2" s="520">
        <v>43555</v>
      </c>
      <c r="C2" s="6"/>
      <c r="D2" s="7"/>
      <c r="E2" s="59"/>
      <c r="F2" s="59"/>
      <c r="G2" s="59"/>
      <c r="H2" s="59"/>
    </row>
    <row r="3" spans="1:8">
      <c r="A3" s="2"/>
      <c r="B3" s="3"/>
      <c r="C3" s="6"/>
      <c r="D3" s="7"/>
      <c r="E3" s="59"/>
      <c r="F3" s="59"/>
      <c r="G3" s="59"/>
      <c r="H3" s="59"/>
    </row>
    <row r="4" spans="1:8" ht="15" customHeight="1" thickBot="1">
      <c r="A4" s="7" t="s">
        <v>208</v>
      </c>
      <c r="B4" s="150" t="s">
        <v>308</v>
      </c>
      <c r="D4" s="60" t="s">
        <v>78</v>
      </c>
    </row>
    <row r="5" spans="1:8" ht="15" customHeight="1">
      <c r="A5" s="243" t="s">
        <v>11</v>
      </c>
      <c r="B5" s="244"/>
      <c r="C5" s="355" t="s">
        <v>5</v>
      </c>
      <c r="D5" s="356" t="s">
        <v>6</v>
      </c>
    </row>
    <row r="6" spans="1:8" ht="15" customHeight="1">
      <c r="A6" s="61">
        <v>1</v>
      </c>
      <c r="B6" s="348" t="s">
        <v>312</v>
      </c>
      <c r="C6" s="350">
        <f>C7+C9+C10</f>
        <v>1307748733.1479826</v>
      </c>
      <c r="D6" s="351">
        <f>D7+D9+D10</f>
        <v>1311028429.5520103</v>
      </c>
    </row>
    <row r="7" spans="1:8" ht="15" customHeight="1">
      <c r="A7" s="61">
        <v>1.1000000000000001</v>
      </c>
      <c r="B7" s="348" t="s">
        <v>207</v>
      </c>
      <c r="C7" s="467">
        <v>1231842357.7846982</v>
      </c>
      <c r="D7" s="352">
        <v>1224061505.2562582</v>
      </c>
    </row>
    <row r="8" spans="1:8">
      <c r="A8" s="61" t="s">
        <v>19</v>
      </c>
      <c r="B8" s="348" t="s">
        <v>206</v>
      </c>
      <c r="C8" s="467">
        <v>3338680</v>
      </c>
      <c r="D8" s="352">
        <v>3194042.25</v>
      </c>
    </row>
    <row r="9" spans="1:8" ht="15" customHeight="1">
      <c r="A9" s="61">
        <v>1.2</v>
      </c>
      <c r="B9" s="349" t="s">
        <v>205</v>
      </c>
      <c r="C9" s="467">
        <v>67590227.387444243</v>
      </c>
      <c r="D9" s="352">
        <v>79080969.710767984</v>
      </c>
    </row>
    <row r="10" spans="1:8" ht="15" customHeight="1">
      <c r="A10" s="61">
        <v>1.3</v>
      </c>
      <c r="B10" s="348" t="s">
        <v>33</v>
      </c>
      <c r="C10" s="468">
        <v>8316147.9758399995</v>
      </c>
      <c r="D10" s="352">
        <v>7885954.5849839998</v>
      </c>
    </row>
    <row r="11" spans="1:8" ht="15" customHeight="1">
      <c r="A11" s="61">
        <v>2</v>
      </c>
      <c r="B11" s="348" t="s">
        <v>309</v>
      </c>
      <c r="C11" s="467">
        <v>13457852.572034845</v>
      </c>
      <c r="D11" s="352">
        <v>19294610.345060166</v>
      </c>
    </row>
    <row r="12" spans="1:8" ht="15" customHeight="1">
      <c r="A12" s="61">
        <v>3</v>
      </c>
      <c r="B12" s="348" t="s">
        <v>310</v>
      </c>
      <c r="C12" s="468">
        <v>173580253.83800626</v>
      </c>
      <c r="D12" s="469">
        <v>173580253.83800626</v>
      </c>
    </row>
    <row r="13" spans="1:8" ht="15" customHeight="1" thickBot="1">
      <c r="A13" s="63">
        <v>4</v>
      </c>
      <c r="B13" s="64" t="s">
        <v>311</v>
      </c>
      <c r="C13" s="353">
        <f>C6+C11+C12</f>
        <v>1494786839.5580237</v>
      </c>
      <c r="D13" s="354">
        <f>D6+D11+D12</f>
        <v>1503903293.7350767</v>
      </c>
    </row>
    <row r="14" spans="1:8">
      <c r="B14" s="67"/>
    </row>
    <row r="15" spans="1:8">
      <c r="B15" s="68"/>
    </row>
    <row r="16" spans="1:8">
      <c r="B16" s="68"/>
    </row>
    <row r="17" spans="1:4" ht="11.25">
      <c r="A17" s="37"/>
      <c r="B17" s="37"/>
      <c r="C17" s="37"/>
      <c r="D17" s="37"/>
    </row>
    <row r="18" spans="1:4" ht="11.25">
      <c r="A18" s="37"/>
      <c r="B18" s="37"/>
      <c r="C18" s="37"/>
      <c r="D18" s="37"/>
    </row>
    <row r="19" spans="1:4" ht="11.25">
      <c r="A19" s="37"/>
      <c r="B19" s="37"/>
      <c r="C19" s="37"/>
      <c r="D19" s="37"/>
    </row>
    <row r="20" spans="1:4" ht="11.25">
      <c r="A20" s="37"/>
      <c r="B20" s="37"/>
      <c r="C20" s="37"/>
      <c r="D20" s="37"/>
    </row>
    <row r="21" spans="1:4" ht="11.25">
      <c r="A21" s="37"/>
      <c r="B21" s="37"/>
      <c r="C21" s="37"/>
      <c r="D21" s="37"/>
    </row>
    <row r="22" spans="1:4" ht="11.25">
      <c r="A22" s="37"/>
      <c r="B22" s="37"/>
      <c r="C22" s="37"/>
      <c r="D22" s="37"/>
    </row>
    <row r="23" spans="1:4" ht="11.25">
      <c r="A23" s="37"/>
      <c r="B23" s="37"/>
      <c r="C23" s="37"/>
      <c r="D23" s="37"/>
    </row>
    <row r="24" spans="1:4" ht="11.25">
      <c r="A24" s="37"/>
      <c r="B24" s="37"/>
      <c r="C24" s="37"/>
      <c r="D24" s="37"/>
    </row>
    <row r="25" spans="1:4" ht="11.25">
      <c r="A25" s="37"/>
      <c r="B25" s="37"/>
      <c r="C25" s="37"/>
      <c r="D25" s="37"/>
    </row>
    <row r="26" spans="1:4" ht="11.25">
      <c r="A26" s="37"/>
      <c r="B26" s="37"/>
      <c r="C26" s="37"/>
      <c r="D26" s="37"/>
    </row>
    <row r="27" spans="1:4" ht="11.25">
      <c r="A27" s="37"/>
      <c r="B27" s="37"/>
      <c r="C27" s="37"/>
      <c r="D27" s="37"/>
    </row>
    <row r="28" spans="1:4" ht="11.25">
      <c r="A28" s="37"/>
      <c r="B28" s="37"/>
      <c r="C28" s="37"/>
      <c r="D28" s="37"/>
    </row>
    <row r="29" spans="1:4" ht="11.25">
      <c r="A29" s="37"/>
      <c r="B29" s="37"/>
      <c r="C29" s="37"/>
      <c r="D29" s="37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="80" zoomScaleNormal="80" workbookViewId="0">
      <pane xSplit="1" ySplit="4" topLeftCell="B5" activePane="bottomRight" state="frozen"/>
      <selection activeCell="B22" sqref="B22"/>
      <selection pane="topRight" activeCell="B22" sqref="B22"/>
      <selection pane="bottomLeft" activeCell="B22" sqref="B22"/>
      <selection pane="bottomRight" activeCell="B22" sqref="B22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4" width="9.140625" style="5"/>
    <col min="5" max="5" width="15.5703125" style="5" customWidth="1"/>
    <col min="6" max="16384" width="9.140625" style="5"/>
  </cols>
  <sheetData>
    <row r="1" spans="1:8">
      <c r="A1" s="2" t="s">
        <v>35</v>
      </c>
      <c r="B1" s="4" t="str">
        <f>'Info '!C2</f>
        <v>JSC "VTB Bank (Georgia)"</v>
      </c>
    </row>
    <row r="2" spans="1:8">
      <c r="A2" s="2" t="s">
        <v>36</v>
      </c>
      <c r="B2" s="522">
        <v>43555</v>
      </c>
    </row>
    <row r="4" spans="1:8" ht="16.5" customHeight="1" thickBot="1">
      <c r="A4" s="69" t="s">
        <v>85</v>
      </c>
      <c r="B4" s="70" t="s">
        <v>278</v>
      </c>
      <c r="C4" s="71"/>
    </row>
    <row r="5" spans="1:8">
      <c r="A5" s="72"/>
      <c r="B5" s="537" t="s">
        <v>86</v>
      </c>
      <c r="C5" s="538"/>
    </row>
    <row r="6" spans="1:8">
      <c r="A6" s="73">
        <v>1</v>
      </c>
      <c r="B6" s="470" t="s">
        <v>492</v>
      </c>
      <c r="C6" s="471"/>
    </row>
    <row r="7" spans="1:8">
      <c r="A7" s="73">
        <v>2</v>
      </c>
      <c r="B7" s="470" t="s">
        <v>495</v>
      </c>
      <c r="C7" s="471"/>
    </row>
    <row r="8" spans="1:8">
      <c r="A8" s="73">
        <v>3</v>
      </c>
      <c r="B8" s="470" t="s">
        <v>496</v>
      </c>
      <c r="C8" s="471"/>
    </row>
    <row r="9" spans="1:8">
      <c r="A9" s="73">
        <v>4</v>
      </c>
      <c r="B9" s="470" t="s">
        <v>497</v>
      </c>
      <c r="C9" s="471"/>
    </row>
    <row r="10" spans="1:8">
      <c r="A10" s="73">
        <v>5</v>
      </c>
      <c r="B10" s="470" t="s">
        <v>498</v>
      </c>
      <c r="C10" s="471"/>
    </row>
    <row r="11" spans="1:8">
      <c r="A11" s="73">
        <v>6</v>
      </c>
      <c r="B11" s="470" t="s">
        <v>499</v>
      </c>
      <c r="C11" s="471"/>
    </row>
    <row r="12" spans="1:8">
      <c r="A12" s="73"/>
      <c r="B12" s="539"/>
      <c r="C12" s="540"/>
      <c r="H12" s="74"/>
    </row>
    <row r="13" spans="1:8">
      <c r="A13" s="73"/>
      <c r="B13" s="541" t="s">
        <v>87</v>
      </c>
      <c r="C13" s="542"/>
    </row>
    <row r="14" spans="1:8">
      <c r="A14" s="73">
        <v>1</v>
      </c>
      <c r="B14" s="470" t="s">
        <v>493</v>
      </c>
      <c r="C14" s="472"/>
    </row>
    <row r="15" spans="1:8">
      <c r="A15" s="73">
        <v>2</v>
      </c>
      <c r="B15" s="470" t="s">
        <v>500</v>
      </c>
      <c r="C15" s="472"/>
    </row>
    <row r="16" spans="1:8">
      <c r="A16" s="73">
        <v>3</v>
      </c>
      <c r="B16" s="470" t="s">
        <v>501</v>
      </c>
      <c r="C16" s="472"/>
    </row>
    <row r="17" spans="1:3">
      <c r="A17" s="73">
        <v>4</v>
      </c>
      <c r="B17" s="470" t="s">
        <v>502</v>
      </c>
      <c r="C17" s="472"/>
    </row>
    <row r="18" spans="1:3">
      <c r="A18" s="73">
        <v>5</v>
      </c>
      <c r="B18" s="470" t="s">
        <v>503</v>
      </c>
      <c r="C18" s="472"/>
    </row>
    <row r="19" spans="1:3">
      <c r="A19" s="73">
        <v>6</v>
      </c>
      <c r="B19" s="470" t="s">
        <v>504</v>
      </c>
      <c r="C19" s="472"/>
    </row>
    <row r="20" spans="1:3">
      <c r="A20" s="73"/>
      <c r="B20" s="470"/>
      <c r="C20" s="473"/>
    </row>
    <row r="21" spans="1:3">
      <c r="A21" s="73"/>
      <c r="B21" s="541" t="s">
        <v>88</v>
      </c>
      <c r="C21" s="542"/>
    </row>
    <row r="22" spans="1:3">
      <c r="A22" s="73">
        <v>1</v>
      </c>
      <c r="B22" s="470" t="s">
        <v>505</v>
      </c>
      <c r="C22" s="474">
        <v>0.97384321770185212</v>
      </c>
    </row>
    <row r="23" spans="1:3">
      <c r="A23" s="73">
        <v>2</v>
      </c>
      <c r="B23" s="470" t="s">
        <v>506</v>
      </c>
      <c r="C23" s="474">
        <v>1.472765597699272E-2</v>
      </c>
    </row>
    <row r="24" spans="1:3">
      <c r="A24" s="73"/>
      <c r="B24" s="541" t="s">
        <v>89</v>
      </c>
      <c r="C24" s="542"/>
    </row>
    <row r="25" spans="1:3">
      <c r="A25" s="73">
        <v>1</v>
      </c>
      <c r="B25" s="470" t="s">
        <v>507</v>
      </c>
      <c r="C25" s="474">
        <v>0.59336267254573849</v>
      </c>
    </row>
    <row r="26" spans="1:3" ht="15" thickBot="1">
      <c r="A26" s="75"/>
      <c r="B26" s="76"/>
      <c r="C26" s="77"/>
    </row>
  </sheetData>
  <mergeCells count="5">
    <mergeCell ref="B5:C5"/>
    <mergeCell ref="B12:C12"/>
    <mergeCell ref="B13:C13"/>
    <mergeCell ref="B21:C21"/>
    <mergeCell ref="B24:C24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zoomScale="80" zoomScaleNormal="80" workbookViewId="0">
      <pane xSplit="1" ySplit="5" topLeftCell="B6" activePane="bottomRight" state="frozen"/>
      <selection activeCell="B22" sqref="B22"/>
      <selection pane="topRight" activeCell="B22" sqref="B22"/>
      <selection pane="bottomLeft" activeCell="B22" sqref="B22"/>
      <selection pane="bottomRight" activeCell="B22" sqref="B22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15.57031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286" t="s">
        <v>35</v>
      </c>
      <c r="B1" s="287" t="str">
        <f>'Info '!C2</f>
        <v>JSC "VTB Bank (Georgia)"</v>
      </c>
      <c r="C1" s="91"/>
      <c r="D1" s="91"/>
      <c r="E1" s="91"/>
      <c r="F1" s="17"/>
    </row>
    <row r="2" spans="1:7" s="78" customFormat="1" ht="15.75" customHeight="1">
      <c r="A2" s="286" t="s">
        <v>36</v>
      </c>
      <c r="B2" s="524">
        <v>43555</v>
      </c>
    </row>
    <row r="3" spans="1:7" s="78" customFormat="1" ht="15.75" customHeight="1">
      <c r="A3" s="286"/>
    </row>
    <row r="4" spans="1:7" s="78" customFormat="1" ht="15.75" customHeight="1" thickBot="1">
      <c r="A4" s="288" t="s">
        <v>212</v>
      </c>
      <c r="B4" s="547" t="s">
        <v>358</v>
      </c>
      <c r="C4" s="548"/>
      <c r="D4" s="548"/>
      <c r="E4" s="548"/>
    </row>
    <row r="5" spans="1:7" s="82" customFormat="1" ht="17.45" customHeight="1">
      <c r="A5" s="224"/>
      <c r="B5" s="225"/>
      <c r="C5" s="80" t="s">
        <v>0</v>
      </c>
      <c r="D5" s="80" t="s">
        <v>1</v>
      </c>
      <c r="E5" s="81" t="s">
        <v>2</v>
      </c>
    </row>
    <row r="6" spans="1:7" s="17" customFormat="1" ht="14.45" customHeight="1">
      <c r="A6" s="289"/>
      <c r="B6" s="543" t="s">
        <v>365</v>
      </c>
      <c r="C6" s="543" t="s">
        <v>98</v>
      </c>
      <c r="D6" s="545" t="s">
        <v>211</v>
      </c>
      <c r="E6" s="546"/>
      <c r="G6" s="5"/>
    </row>
    <row r="7" spans="1:7" s="17" customFormat="1" ht="99.6" customHeight="1">
      <c r="A7" s="289"/>
      <c r="B7" s="544"/>
      <c r="C7" s="543"/>
      <c r="D7" s="325" t="s">
        <v>210</v>
      </c>
      <c r="E7" s="326" t="s">
        <v>366</v>
      </c>
      <c r="G7" s="5"/>
    </row>
    <row r="8" spans="1:7">
      <c r="A8" s="290">
        <v>1</v>
      </c>
      <c r="B8" s="327" t="s">
        <v>40</v>
      </c>
      <c r="C8" s="475">
        <v>48739092</v>
      </c>
      <c r="D8" s="475"/>
      <c r="E8" s="328">
        <v>48739092</v>
      </c>
      <c r="F8" s="17"/>
    </row>
    <row r="9" spans="1:7">
      <c r="A9" s="290">
        <v>2</v>
      </c>
      <c r="B9" s="327" t="s">
        <v>41</v>
      </c>
      <c r="C9" s="475">
        <v>193435688</v>
      </c>
      <c r="D9" s="475"/>
      <c r="E9" s="328">
        <v>193435688</v>
      </c>
      <c r="F9" s="17"/>
    </row>
    <row r="10" spans="1:7">
      <c r="A10" s="290">
        <v>3</v>
      </c>
      <c r="B10" s="327" t="s">
        <v>42</v>
      </c>
      <c r="C10" s="475">
        <v>53702102</v>
      </c>
      <c r="D10" s="475"/>
      <c r="E10" s="328">
        <v>53702102</v>
      </c>
      <c r="F10" s="17"/>
    </row>
    <row r="11" spans="1:7">
      <c r="A11" s="290">
        <v>4</v>
      </c>
      <c r="B11" s="327" t="s">
        <v>43</v>
      </c>
      <c r="C11" s="475">
        <v>0</v>
      </c>
      <c r="D11" s="475"/>
      <c r="E11" s="328">
        <v>0</v>
      </c>
      <c r="F11" s="17"/>
    </row>
    <row r="12" spans="1:7">
      <c r="A12" s="290">
        <v>5</v>
      </c>
      <c r="B12" s="327" t="s">
        <v>44</v>
      </c>
      <c r="C12" s="475">
        <v>110246221</v>
      </c>
      <c r="D12" s="475"/>
      <c r="E12" s="328">
        <v>110246221</v>
      </c>
      <c r="F12" s="17"/>
    </row>
    <row r="13" spans="1:7">
      <c r="A13" s="290">
        <v>6.1</v>
      </c>
      <c r="B13" s="329" t="s">
        <v>45</v>
      </c>
      <c r="C13" s="476">
        <v>1110081338.1903551</v>
      </c>
      <c r="D13" s="475"/>
      <c r="E13" s="328">
        <v>1110081338.1903551</v>
      </c>
      <c r="F13" s="17"/>
    </row>
    <row r="14" spans="1:7">
      <c r="A14" s="290">
        <v>6.2</v>
      </c>
      <c r="B14" s="330" t="s">
        <v>46</v>
      </c>
      <c r="C14" s="476">
        <v>-65900386.378921479</v>
      </c>
      <c r="D14" s="475"/>
      <c r="E14" s="328">
        <v>-65900386.378921479</v>
      </c>
      <c r="F14" s="17"/>
    </row>
    <row r="15" spans="1:7">
      <c r="A15" s="290">
        <v>6</v>
      </c>
      <c r="B15" s="327" t="s">
        <v>47</v>
      </c>
      <c r="C15" s="475">
        <v>1044180951.8114336</v>
      </c>
      <c r="D15" s="475"/>
      <c r="E15" s="328">
        <v>1044180951.8114336</v>
      </c>
      <c r="F15" s="17"/>
    </row>
    <row r="16" spans="1:7">
      <c r="A16" s="290">
        <v>7</v>
      </c>
      <c r="B16" s="327" t="s">
        <v>48</v>
      </c>
      <c r="C16" s="475">
        <v>8469055</v>
      </c>
      <c r="D16" s="475"/>
      <c r="E16" s="328">
        <v>8469055</v>
      </c>
      <c r="F16" s="17"/>
    </row>
    <row r="17" spans="1:7">
      <c r="A17" s="290">
        <v>8</v>
      </c>
      <c r="B17" s="327" t="s">
        <v>209</v>
      </c>
      <c r="C17" s="475">
        <v>8483208.370000001</v>
      </c>
      <c r="D17" s="475"/>
      <c r="E17" s="328">
        <v>8483208.370000001</v>
      </c>
      <c r="F17" s="291"/>
      <c r="G17" s="85"/>
    </row>
    <row r="18" spans="1:7">
      <c r="A18" s="290">
        <v>9</v>
      </c>
      <c r="B18" s="327" t="s">
        <v>49</v>
      </c>
      <c r="C18" s="475">
        <v>54000</v>
      </c>
      <c r="D18" s="475"/>
      <c r="E18" s="328">
        <v>54000</v>
      </c>
      <c r="F18" s="17"/>
      <c r="G18" s="85"/>
    </row>
    <row r="19" spans="1:7">
      <c r="A19" s="290">
        <v>10</v>
      </c>
      <c r="B19" s="327" t="s">
        <v>50</v>
      </c>
      <c r="C19" s="475">
        <v>61766003</v>
      </c>
      <c r="D19" s="475">
        <v>9031736</v>
      </c>
      <c r="E19" s="328">
        <v>52734267</v>
      </c>
      <c r="F19" s="17"/>
      <c r="G19" s="85"/>
    </row>
    <row r="20" spans="1:7">
      <c r="A20" s="290">
        <v>11</v>
      </c>
      <c r="B20" s="327" t="s">
        <v>51</v>
      </c>
      <c r="C20" s="475">
        <v>51387048.950000003</v>
      </c>
      <c r="D20" s="475"/>
      <c r="E20" s="328">
        <v>51387048.950000003</v>
      </c>
      <c r="F20" s="17"/>
    </row>
    <row r="21" spans="1:7" ht="26.25" thickBot="1">
      <c r="A21" s="170"/>
      <c r="B21" s="292" t="s">
        <v>368</v>
      </c>
      <c r="C21" s="226">
        <f>SUM(C8:C12, C15:C20)</f>
        <v>1580463370.1314335</v>
      </c>
      <c r="D21" s="226">
        <f>SUM(D8:D12, D15:D20)</f>
        <v>9031736</v>
      </c>
      <c r="E21" s="331">
        <f>SUM(E8:E12, E15:E20)</f>
        <v>1571431634.1314335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86"/>
      <c r="F25" s="5"/>
      <c r="G25" s="5"/>
    </row>
    <row r="26" spans="1:7" s="4" customFormat="1">
      <c r="B26" s="86"/>
      <c r="F26" s="5"/>
      <c r="G26" s="5"/>
    </row>
    <row r="27" spans="1:7" s="4" customFormat="1">
      <c r="B27" s="86"/>
      <c r="F27" s="5"/>
      <c r="G27" s="5"/>
    </row>
    <row r="28" spans="1:7" s="4" customFormat="1">
      <c r="B28" s="86"/>
      <c r="F28" s="5"/>
      <c r="G28" s="5"/>
    </row>
    <row r="29" spans="1:7" s="4" customFormat="1">
      <c r="B29" s="86"/>
      <c r="F29" s="5"/>
      <c r="G29" s="5"/>
    </row>
    <row r="30" spans="1:7" s="4" customFormat="1">
      <c r="B30" s="86"/>
      <c r="F30" s="5"/>
      <c r="G30" s="5"/>
    </row>
    <row r="31" spans="1:7" s="4" customFormat="1">
      <c r="B31" s="86"/>
      <c r="F31" s="5"/>
      <c r="G31" s="5"/>
    </row>
    <row r="32" spans="1:7" s="4" customFormat="1">
      <c r="B32" s="86"/>
      <c r="F32" s="5"/>
      <c r="G32" s="5"/>
    </row>
    <row r="33" spans="2:7" s="4" customFormat="1">
      <c r="B33" s="86"/>
      <c r="F33" s="5"/>
      <c r="G33" s="5"/>
    </row>
    <row r="34" spans="2:7" s="4" customFormat="1">
      <c r="B34" s="86"/>
      <c r="F34" s="5"/>
      <c r="G34" s="5"/>
    </row>
    <row r="35" spans="2:7" s="4" customFormat="1">
      <c r="B35" s="86"/>
      <c r="F35" s="5"/>
      <c r="G35" s="5"/>
    </row>
    <row r="36" spans="2:7" s="4" customFormat="1">
      <c r="B36" s="86"/>
      <c r="F36" s="5"/>
      <c r="G36" s="5"/>
    </row>
    <row r="37" spans="2:7" s="4" customFormat="1">
      <c r="B37" s="86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="80" zoomScaleNormal="80" workbookViewId="0">
      <pane xSplit="1" ySplit="4" topLeftCell="B5" activePane="bottomRight" state="frozen"/>
      <selection activeCell="B22" sqref="B22"/>
      <selection pane="topRight" activeCell="B22" sqref="B22"/>
      <selection pane="bottomLeft" activeCell="B22" sqref="B22"/>
      <selection pane="bottomRight" activeCell="B22" sqref="B22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15.57031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4" t="str">
        <f>'Info '!C2</f>
        <v>JSC "VTB Bank (Georgia)"</v>
      </c>
    </row>
    <row r="2" spans="1:6" s="78" customFormat="1" ht="15.75" customHeight="1">
      <c r="A2" s="2" t="s">
        <v>36</v>
      </c>
      <c r="B2" s="522">
        <v>43555</v>
      </c>
      <c r="C2" s="4"/>
      <c r="D2" s="4"/>
      <c r="E2" s="4"/>
      <c r="F2" s="4"/>
    </row>
    <row r="3" spans="1:6" s="78" customFormat="1" ht="15.75" customHeight="1">
      <c r="C3" s="4"/>
      <c r="D3" s="4"/>
      <c r="E3" s="4"/>
      <c r="F3" s="4"/>
    </row>
    <row r="4" spans="1:6" s="78" customFormat="1" ht="13.5" thickBot="1">
      <c r="A4" s="78" t="s">
        <v>90</v>
      </c>
      <c r="B4" s="293" t="s">
        <v>345</v>
      </c>
      <c r="C4" s="79" t="s">
        <v>78</v>
      </c>
      <c r="D4" s="4"/>
      <c r="E4" s="4"/>
      <c r="F4" s="4"/>
    </row>
    <row r="5" spans="1:6">
      <c r="A5" s="231">
        <v>1</v>
      </c>
      <c r="B5" s="294" t="s">
        <v>367</v>
      </c>
      <c r="C5" s="232">
        <f>'7. LI1 '!E21</f>
        <v>1571431634.1314335</v>
      </c>
    </row>
    <row r="6" spans="1:6" s="233" customFormat="1">
      <c r="A6" s="87">
        <v>2.1</v>
      </c>
      <c r="B6" s="228" t="s">
        <v>346</v>
      </c>
      <c r="C6" s="477">
        <v>143139376.20131996</v>
      </c>
    </row>
    <row r="7" spans="1:6" s="67" customFormat="1" outlineLevel="1">
      <c r="A7" s="61">
        <v>2.2000000000000002</v>
      </c>
      <c r="B7" s="62" t="s">
        <v>347</v>
      </c>
      <c r="C7" s="478">
        <v>136988688.34800002</v>
      </c>
    </row>
    <row r="8" spans="1:6" s="67" customFormat="1" ht="25.5">
      <c r="A8" s="61">
        <v>3</v>
      </c>
      <c r="B8" s="229" t="s">
        <v>348</v>
      </c>
      <c r="C8" s="234">
        <f>SUM(C5:C7)</f>
        <v>1851559698.6807535</v>
      </c>
    </row>
    <row r="9" spans="1:6" s="233" customFormat="1">
      <c r="A9" s="87">
        <v>4</v>
      </c>
      <c r="B9" s="89" t="s">
        <v>93</v>
      </c>
      <c r="C9" s="477">
        <v>19170410.697668616</v>
      </c>
    </row>
    <row r="10" spans="1:6" s="67" customFormat="1" outlineLevel="1">
      <c r="A10" s="61">
        <v>5.0999999999999996</v>
      </c>
      <c r="B10" s="62" t="s">
        <v>349</v>
      </c>
      <c r="C10" s="478">
        <v>-60146347.233756989</v>
      </c>
    </row>
    <row r="11" spans="1:6" s="67" customFormat="1" outlineLevel="1">
      <c r="A11" s="61">
        <v>5.2</v>
      </c>
      <c r="B11" s="62" t="s">
        <v>350</v>
      </c>
      <c r="C11" s="478">
        <v>-128672540.37216002</v>
      </c>
    </row>
    <row r="12" spans="1:6" s="67" customFormat="1">
      <c r="A12" s="61">
        <v>6</v>
      </c>
      <c r="B12" s="227" t="s">
        <v>92</v>
      </c>
      <c r="C12" s="478">
        <v>398134</v>
      </c>
    </row>
    <row r="13" spans="1:6" s="67" customFormat="1" ht="13.5" thickBot="1">
      <c r="A13" s="63">
        <v>7</v>
      </c>
      <c r="B13" s="230" t="s">
        <v>296</v>
      </c>
      <c r="C13" s="235">
        <f>SUM(C8:C12)</f>
        <v>1682309355.772505</v>
      </c>
    </row>
    <row r="15" spans="1:6">
      <c r="A15" s="250"/>
      <c r="B15" s="250"/>
    </row>
    <row r="16" spans="1:6">
      <c r="A16" s="250"/>
      <c r="B16" s="250"/>
    </row>
    <row r="17" spans="1:5" ht="15">
      <c r="A17" s="245"/>
      <c r="B17" s="246"/>
      <c r="C17" s="250"/>
      <c r="D17" s="250"/>
      <c r="E17" s="250"/>
    </row>
    <row r="18" spans="1:5" ht="15">
      <c r="A18" s="251"/>
      <c r="B18" s="252"/>
      <c r="C18" s="250"/>
      <c r="D18" s="250"/>
      <c r="E18" s="250"/>
    </row>
    <row r="19" spans="1:5">
      <c r="A19" s="253"/>
      <c r="B19" s="247"/>
      <c r="C19" s="250"/>
      <c r="D19" s="250"/>
      <c r="E19" s="250"/>
    </row>
    <row r="20" spans="1:5">
      <c r="A20" s="254"/>
      <c r="B20" s="248"/>
      <c r="C20" s="250"/>
      <c r="D20" s="250"/>
      <c r="E20" s="250"/>
    </row>
    <row r="21" spans="1:5">
      <c r="A21" s="254"/>
      <c r="B21" s="252"/>
      <c r="C21" s="250"/>
      <c r="D21" s="250"/>
      <c r="E21" s="250"/>
    </row>
    <row r="22" spans="1:5">
      <c r="A22" s="253"/>
      <c r="B22" s="249"/>
      <c r="C22" s="250"/>
      <c r="D22" s="250"/>
      <c r="E22" s="250"/>
    </row>
    <row r="23" spans="1:5">
      <c r="A23" s="254"/>
      <c r="B23" s="248"/>
      <c r="C23" s="250"/>
      <c r="D23" s="250"/>
      <c r="E23" s="250"/>
    </row>
    <row r="24" spans="1:5">
      <c r="A24" s="254"/>
      <c r="B24" s="248"/>
      <c r="C24" s="250"/>
      <c r="D24" s="250"/>
      <c r="E24" s="250"/>
    </row>
    <row r="25" spans="1:5">
      <c r="A25" s="254"/>
      <c r="B25" s="255"/>
      <c r="C25" s="250"/>
      <c r="D25" s="250"/>
      <c r="E25" s="250"/>
    </row>
    <row r="26" spans="1:5">
      <c r="A26" s="254"/>
      <c r="B26" s="252"/>
      <c r="C26" s="250"/>
      <c r="D26" s="250"/>
      <c r="E26" s="250"/>
    </row>
    <row r="27" spans="1:5">
      <c r="A27" s="250"/>
      <c r="B27" s="256"/>
      <c r="C27" s="250"/>
      <c r="D27" s="250"/>
      <c r="E27" s="250"/>
    </row>
    <row r="28" spans="1:5">
      <c r="A28" s="250"/>
      <c r="B28" s="256"/>
      <c r="C28" s="250"/>
      <c r="D28" s="250"/>
      <c r="E28" s="250"/>
    </row>
    <row r="29" spans="1:5">
      <c r="A29" s="250"/>
      <c r="B29" s="256"/>
      <c r="C29" s="250"/>
      <c r="D29" s="250"/>
      <c r="E29" s="250"/>
    </row>
    <row r="30" spans="1:5">
      <c r="A30" s="250"/>
      <c r="B30" s="256"/>
      <c r="C30" s="250"/>
      <c r="D30" s="250"/>
      <c r="E30" s="250"/>
    </row>
    <row r="31" spans="1:5">
      <c r="A31" s="250"/>
      <c r="B31" s="256"/>
      <c r="C31" s="250"/>
      <c r="D31" s="250"/>
      <c r="E31" s="250"/>
    </row>
    <row r="32" spans="1:5">
      <c r="A32" s="250"/>
      <c r="B32" s="256"/>
      <c r="C32" s="250"/>
      <c r="D32" s="250"/>
      <c r="E32" s="250"/>
    </row>
    <row r="33" spans="1:5">
      <c r="A33" s="250"/>
      <c r="B33" s="256"/>
      <c r="C33" s="250"/>
      <c r="D33" s="250"/>
      <c r="E33" s="250"/>
    </row>
  </sheetData>
  <pageMargins left="0.7" right="0.7" top="0.75" bottom="0.75" header="0.3" footer="0.3"/>
  <pageSetup paperSize="9" scale="91" orientation="landscape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lQPvVPmvHn8dYUklM6QF1r8qtz8GL9tZukc20I1z+oI=</DigestValue>
    </Reference>
    <Reference Type="http://www.w3.org/2000/09/xmldsig#Object" URI="#idOfficeObject">
      <DigestMethod Algorithm="http://www.w3.org/2001/04/xmlenc#sha256"/>
      <DigestValue>Xu6gEdRyZWCln/vNCWzg9G6+8+fOfKeK2r5UQXES0z8=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OhpynSZLoyRVRrJPyrYL/ZqDDE699jdFgPb6hA1ncbY=</DigestValue>
    </Reference>
  </SignedInfo>
  <SignatureValue>K7aolBXCLc6KtKHJDeoTrMT5bmgkR7/MfOojTBPQ8g4GGqH+AyOWQRICZXd2rEtPeCK54e+qDcX9
Lbs4CQoa2IGc5d17FiIxwEDlHDZMGbVsE5mi6A84JkNGXoalHl0HopvYYpwY8O/h05Cwn8xVnvY6
cHvuTcB/hKQLMRarh+td+Cc6vWmk2SxxtgC5Mm513X8JeBPEjZJ3AJs7MGYi1De3b/vsAm5LZS94
SGXRlLuFcisO4LD1BXeI/WGo2yqUSKqJs/O/5tZsO7WD5/9F/Ns0kWpUW/HnVnaqK8OyVGEiTYgl
fwkBTI5Q0Z0VvzM3UUnBDTEGpysxBtrAaxQ1Og==</SignatureValue>
  <KeyInfo>
    <X509Data>
      <X509Certificate>MIIGRjCCBS6gAwIBAgIKTO4PgAACAAEM3TANBgkqhkiG9w0BAQsFADBKMRIwEAYKCZImiZPyLGQBGRYCZ2UxEzARBgoJkiaJk/IsZAEZFgNuYmcxHzAdBgNVBAMTFk5CRyBDbGFzcyAyIElOVCBTdWIgQ0EwHhcNMTkwMjE5MDgxMzM2WhcNMjEwMjE4MDgxMzM2WjBEMR0wGwYDVQQKExRKU0MgVlRCIEJhbmsgR2VvcmdpYTEjMCEGA1UEAxMaQlZUIC0gSXJha2xpIENoYWtobmFzaHZpbGkwggEiMA0GCSqGSIb3DQEBAQUAA4IBDwAwggEKAoIBAQCqhFDNErPfDMHbS5AZZWRsOnDBK587Mg6sBijBeajpG4lbuN5atOzbYw3oGuX4VfvpkptaJtK6EOghBOzR299lHXilHBF3JeUdg7XA4S9JLix/f9sC2MBcMWyR1xmL8qwrHB9aVVH/mcbOwmlGviBLHYFTWQtSKBORdvoY7CPBTJ1tYAmgKmUi31hAmrkr0BKY4i/h62vNmsOdpwxtr/9zHiRf3s1YXaK/O4qkPuEmJp6LXpQNH/2oGy/Kb51OPN7bpsi9H9zeyVGOeRBp6Lvf48FpJ7xutZqhqJD9mraJCUeiVHeHb1HdhXXvJDhJPWbpqOJi+ffkZfZL6uAF1mwdAgMBAAGjggMyMIIDLjA8BgkrBgEEAYI3FQcELzAtBiUrBgEEAYI3FQjmsmCDjfVEhoGZCYO4oUqDvoRxBIHPkBGGr54RAgFkAgEbMB0GA1UdJQQWMBQGCCsGAQUFBwMCBggrBgEFBQcDBDALBgNVHQ8EBAMCB4AwJwYJKwYBBAGCNxUKBBowGDAKBggrBgEFBQcDAjAKBggrBgEFBQcDBDAdBgNVHQ4EFgQUxrvSkmZbZmfpIvFEb/Svag+YutQ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AonRBolxNcbqGwVjOMSHrt//wM7tD7cD9NaBlaeaL+kBu7oSANuCOiG3sBcxoeCo5jpvtQMC5BYHBpXnmA/wYC+zNTGJ2pKzjLeg4y4lWeR56HFf9xSJJa3RXLeS14V2FaFGhr8f34TqtY4SXEFiL1JmuquTAt1xLTC77BQ/rQHYC0QKqnVbex0Rr7OisquKJAAdF/GxbBcrJJpnnjB+F6+R7TPEBh/Hi5FaLuJYI8hvdZINqZdS5pcukQXSv+adRr4cqk2DUwUE4X9cLM22OOiN9YdouLwnXvWRx7fdNHzlpHQUqlETGbs4x/CJe16Ocd6pEzgn9Gtx6GwR7yH4K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DVvcnf+NBikeOt57be+r1+59FQmCH4eeDJ5r8BiB7pY=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5cyseAP2LARRwyoIjgIxYnBvclKH6qHRvkXpn+rbb3k=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LZHmoRcFISNl6orCOpukgm5nbIHkjh0aNqtESwgl3do=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uPktU3tIp+LgtCCT633uXPXDfBABmglP2Ix7X4BYW38=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sharedStrings.xml?ContentType=application/vnd.openxmlformats-officedocument.spreadsheetml.sharedStrings+xml">
        <DigestMethod Algorithm="http://www.w3.org/2001/04/xmlenc#sha256"/>
        <DigestValue>TGz+KRqXHyhQst8rWGIW4lb+NSTqbwfcvKRgfN+7j94=</DigestValue>
      </Reference>
      <Reference URI="/xl/styles.xml?ContentType=application/vnd.openxmlformats-officedocument.spreadsheetml.styles+xml">
        <DigestMethod Algorithm="http://www.w3.org/2001/04/xmlenc#sha256"/>
        <DigestValue>LVNYV75BKhrh9KqlQd1p4QdMCBHcOb3fbBZkteD0rJs=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FqKvD87jvEo0Rk5vdYXHaQkgzpt0l1Zm0DM0iXYjTLY=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djrhbUn7BT+d3wKmS7oFMzZKjQBZHq+NAmmbW6imhlk=</DigestValue>
      </Reference>
      <Reference URI="/xl/worksheets/sheet10.xml?ContentType=application/vnd.openxmlformats-officedocument.spreadsheetml.worksheet+xml">
        <DigestMethod Algorithm="http://www.w3.org/2001/04/xmlenc#sha256"/>
        <DigestValue>xsIkkBmYkUvFm8bMNMb6e9ksaggCKuQvyNPOPLNN+UE=</DigestValue>
      </Reference>
      <Reference URI="/xl/worksheets/sheet11.xml?ContentType=application/vnd.openxmlformats-officedocument.spreadsheetml.worksheet+xml">
        <DigestMethod Algorithm="http://www.w3.org/2001/04/xmlenc#sha256"/>
        <DigestValue>bHmsMxRdhkMlFM4K476MghovKLTsPbLgnpQkDUi7h1g=</DigestValue>
      </Reference>
      <Reference URI="/xl/worksheets/sheet12.xml?ContentType=application/vnd.openxmlformats-officedocument.spreadsheetml.worksheet+xml">
        <DigestMethod Algorithm="http://www.w3.org/2001/04/xmlenc#sha256"/>
        <DigestValue>0Iq+IFHMV5r0UMdHPux7+H5tZMOc5ZpSHsBbLzFPl+0=</DigestValue>
      </Reference>
      <Reference URI="/xl/worksheets/sheet13.xml?ContentType=application/vnd.openxmlformats-officedocument.spreadsheetml.worksheet+xml">
        <DigestMethod Algorithm="http://www.w3.org/2001/04/xmlenc#sha256"/>
        <DigestValue>lvhlxuVuubBqRVQ9w0T/+cuec5/zQFIIdv6upwxS7dw=</DigestValue>
      </Reference>
      <Reference URI="/xl/worksheets/sheet14.xml?ContentType=application/vnd.openxmlformats-officedocument.spreadsheetml.worksheet+xml">
        <DigestMethod Algorithm="http://www.w3.org/2001/04/xmlenc#sha256"/>
        <DigestValue>b1RE2+DAhVyrcvGW/WpKl7EVUdZeUDS41BN6VJl1zmg=</DigestValue>
      </Reference>
      <Reference URI="/xl/worksheets/sheet15.xml?ContentType=application/vnd.openxmlformats-officedocument.spreadsheetml.worksheet+xml">
        <DigestMethod Algorithm="http://www.w3.org/2001/04/xmlenc#sha256"/>
        <DigestValue>dgEmnZ/uw6cDaAT5w/nukkZcgwHmXfCvyJ/GaaQ+lgE=</DigestValue>
      </Reference>
      <Reference URI="/xl/worksheets/sheet16.xml?ContentType=application/vnd.openxmlformats-officedocument.spreadsheetml.worksheet+xml">
        <DigestMethod Algorithm="http://www.w3.org/2001/04/xmlenc#sha256"/>
        <DigestValue>Tv7ugGob1oPlGSt72GWCk+2VbS6aal0ENasCvB1Mu2A=</DigestValue>
      </Reference>
      <Reference URI="/xl/worksheets/sheet17.xml?ContentType=application/vnd.openxmlformats-officedocument.spreadsheetml.worksheet+xml">
        <DigestMethod Algorithm="http://www.w3.org/2001/04/xmlenc#sha256"/>
        <DigestValue>TsbX7WLfz3k0YID77XLuejnq1l16+eXDrfp7CUSMeEI=</DigestValue>
      </Reference>
      <Reference URI="/xl/worksheets/sheet18.xml?ContentType=application/vnd.openxmlformats-officedocument.spreadsheetml.worksheet+xml">
        <DigestMethod Algorithm="http://www.w3.org/2001/04/xmlenc#sha256"/>
        <DigestValue>HzFpz1+ULf+mmfpihSkvnz+3BKX2q5TcIUczUUDcr0Y=</DigestValue>
      </Reference>
      <Reference URI="/xl/worksheets/sheet2.xml?ContentType=application/vnd.openxmlformats-officedocument.spreadsheetml.worksheet+xml">
        <DigestMethod Algorithm="http://www.w3.org/2001/04/xmlenc#sha256"/>
        <DigestValue>CrPpj4rayZAnhfhxNbM6ribKBfNwWxzBVAysJ8oQVI4=</DigestValue>
      </Reference>
      <Reference URI="/xl/worksheets/sheet3.xml?ContentType=application/vnd.openxmlformats-officedocument.spreadsheetml.worksheet+xml">
        <DigestMethod Algorithm="http://www.w3.org/2001/04/xmlenc#sha256"/>
        <DigestValue>lzL/8AcCiC+STFMyWKx/OZkqR3U4oj3iZbbk0Khi/Rk=</DigestValue>
      </Reference>
      <Reference URI="/xl/worksheets/sheet4.xml?ContentType=application/vnd.openxmlformats-officedocument.spreadsheetml.worksheet+xml">
        <DigestMethod Algorithm="http://www.w3.org/2001/04/xmlenc#sha256"/>
        <DigestValue>8t+q15UEhXwPyEA2aazc+NNiPY18Feb+8By4Ph/Bav4=</DigestValue>
      </Reference>
      <Reference URI="/xl/worksheets/sheet5.xml?ContentType=application/vnd.openxmlformats-officedocument.spreadsheetml.worksheet+xml">
        <DigestMethod Algorithm="http://www.w3.org/2001/04/xmlenc#sha256"/>
        <DigestValue>7sDBrBGfrB094yiuIwkKfZ1vA5/LUq4nN4AmhCPp5IA=</DigestValue>
      </Reference>
      <Reference URI="/xl/worksheets/sheet6.xml?ContentType=application/vnd.openxmlformats-officedocument.spreadsheetml.worksheet+xml">
        <DigestMethod Algorithm="http://www.w3.org/2001/04/xmlenc#sha256"/>
        <DigestValue>ff3A642RARvrKmVQDeWeCL2bdOCu83Vth2Sd8FVx4Fk=</DigestValue>
      </Reference>
      <Reference URI="/xl/worksheets/sheet7.xml?ContentType=application/vnd.openxmlformats-officedocument.spreadsheetml.worksheet+xml">
        <DigestMethod Algorithm="http://www.w3.org/2001/04/xmlenc#sha256"/>
        <DigestValue>FnWQTjbmAdDiu6BD6iMg1F407do5N/P+qemBTkI9d3c=</DigestValue>
      </Reference>
      <Reference URI="/xl/worksheets/sheet8.xml?ContentType=application/vnd.openxmlformats-officedocument.spreadsheetml.worksheet+xml">
        <DigestMethod Algorithm="http://www.w3.org/2001/04/xmlenc#sha256"/>
        <DigestValue>qsiRyI4yt7y3IAJTm1x4mgBBgkUKSt4JUmcEwlEjmzw=</DigestValue>
      </Reference>
      <Reference URI="/xl/worksheets/sheet9.xml?ContentType=application/vnd.openxmlformats-officedocument.spreadsheetml.worksheet+xml">
        <DigestMethod Algorithm="http://www.w3.org/2001/04/xmlenc#sha256"/>
        <DigestValue>hlHZYtxo8+fvdef/lFa8fSxoiBpaohK1QGVVyNFZRrg=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2019-04-30T17:08:55Z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gamc</SignatureComments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2019-04-30T17:08:55Z</xd:SigningTime>
          <xd:SigningCertificate>
            <xd:Cert>
              <xd:CertDigest>
                <DigestMethod Algorithm="http://www.w3.org/2001/04/xmlenc#sha256"/>
                <DigestValue>Jnv2OP4LTP13Cunhnc33juvYdn41gFJ8h8kbiCzkvsQ=</DigestValue>
              </xd:CertDigest>
              <xd:IssuerSerial>
                <X509IssuerName>CN=NBG Class 2 INT Sub CA, DC=nbg, DC=ge</X509IssuerName>
                <X509SerialNumber>363291294680352087411933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Created and approved this document</xd:Description>
            </xd:CommitmentTypeId>
            <xd:AllSignedDataObjects/>
            <xd:CommitmentTypeQualifiers>
              <xd:CommitmentTypeQualifier>gamc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I5GDThoJos7sQjkxYGvxrKNQR43FEg1/uyCesTQX5o8=</DigestValue>
    </Reference>
    <Reference Type="http://www.w3.org/2000/09/xmldsig#Object" URI="#idOfficeObject">
      <DigestMethod Algorithm="http://www.w3.org/2001/04/xmlenc#sha256"/>
      <DigestValue>jADqD4gkCPyCIfS/fQwprP4sbSoygaZtStVRfuSVBAM=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N5aXqM3dpnWBiCU83eIIMz7/SNWG+HnZlwZqhp6/3iM=</DigestValue>
    </Reference>
  </SignedInfo>
  <SignatureValue>ind/vTgnxvxK5H9RdeIHzMHH3tgSCNvr5KAje8C/9hYAKGY9i28Ra4EraDOjIlra+gy3P+pcjzws
LYtsCivmZEkx4b5xKkcxM4Mr3Ap6/Veed8ePQFPBAX/bR6/h7/x8YQzBR0sg8Gy9eCwmbh6nr66+
BFKSFTN7HhyCuerLEfU5qrG/L0TXTAJ8cZdOOGO8PmoT0t4+Q6QI+uYfxeneyZ9F6WdqDj/fAdAQ
0/PANrK9jOqXdr/XPm95Z5Vu4BruhUkcH4rPwJiD0P/DbDQoXynj/FXoHjZb9gGlrUKHHTQSpy3Y
ZUntjv4fB1fzMG1u8VdYc8phDfAkgyhPnWmqAw==</SignatureValue>
  <KeyInfo>
    <X509Data>
      <X509Certificate>MIIGRzCCBS+gAwIBAgIKTPJyGQACAAEM3jANBgkqhkiG9w0BAQsFADBKMRIwEAYKCZImiZPyLGQBGRYCZ2UxEzARBgoJkiaJk/IsZAEZFgNuYmcxHzAdBgNVBAMTFk5CRyBDbGFzcyAyIElOVCBTdWIgQ0EwHhcNMTkwMjE5MDgxODI0WhcNMjEwMjE4MDgxODI0WjBFMR0wGwYDVQQKExRKU0MgVlRCIEJhbmsgR2VvcmdpYTEkMCIGA1UEAxMbQlZUIC0gTWFtdWthIE1lbnRlc2hhc2h2aWxpMIIBIjANBgkqhkiG9w0BAQEFAAOCAQ8AMIIBCgKCAQEApO2X1i1LGF3GottHgSatrJ/Ae7kTt87/snTzJoLc3O+bFbEOtwx+LwHPTTztyTsIMmseBiXxa/281RNcxhpBxjmXDtCtzQR9ElNahOPjcLHZzt5DO3QAZzfU4jwzsU1PDhd5EVEUWFGoSGED2R5MCCEiHszJ9THCAAGcu/c3d0+QCr1HU8L/680R7qCmWg09yMej7xzXF9/9H9dc491ZSbXRjgdsV+0q3E0DIfe6fK50s59jRp8ToHazL9ZQZ6bVdc2HL8amGGahwR7Vbaa8QAWoTq0NWwN8nXFH0VoDm784z6RcuavHeKhOSZ3LE2qppUCYYM8n8e4yPwlGePvjaQIDAQABo4IDMjCCAy4wPAYJKwYBBAGCNxUHBC8wLQYlKwYBBAGCNxUI5rJgg431RIaBmQmDuKFKg76EcQSBz5ARhq+eEQIBZAIBGzAdBgNVHSUEFjAUBggrBgEFBQcDAgYIKwYBBQUHAwQwCwYDVR0PBAQDAgeAMCcGCSsGAQQBgjcVCgQaMBgwCgYIKwYBBQUHAwIwCgYIKwYBBQUHAwQwHQYDVR0OBBYEFPUHv51KuSez548hCmlZxO7rMdZF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CCSDpExwYFdgX5Hg9G1dx93SgWUJ8oWhVNOvkiC9nd4bQ1wScq54EMCoJwMEm3AOWXA048G+fHbAiWOYEE+Q1l51HtmHEhFxiPbtH2q0iBeFxjKFvrYQfrNlihcnOWcHrBb3S5tIci2JfmWnZtDBAtes67L0X9gAEyGR5n4G1KZjjFJPFNln9+jUdf7qMhLW62R7XDq0Z9hM7LbjeEkw602gNcsW+YxJawxGqrprvKn+Jfxin5Xulmxi1CicSGPsb7YIAnIKuahcG0ebYUmhw/Uo1FyJSJf0139Txba16249siZmkJIUZx5h6ECPetikE+stYJKESj7V06spugRs2H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DVvcnf+NBikeOt57be+r1+59FQmCH4eeDJ5r8BiB7pY=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5cyseAP2LARRwyoIjgIxYnBvclKH6qHRvkXpn+rbb3k=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LZHmoRcFISNl6orCOpukgm5nbIHkjh0aNqtESwgl3do=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uPktU3tIp+LgtCCT633uXPXDfBABmglP2Ix7X4BYW38=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sharedStrings.xml?ContentType=application/vnd.openxmlformats-officedocument.spreadsheetml.sharedStrings+xml">
        <DigestMethod Algorithm="http://www.w3.org/2001/04/xmlenc#sha256"/>
        <DigestValue>TGz+KRqXHyhQst8rWGIW4lb+NSTqbwfcvKRgfN+7j94=</DigestValue>
      </Reference>
      <Reference URI="/xl/styles.xml?ContentType=application/vnd.openxmlformats-officedocument.spreadsheetml.styles+xml">
        <DigestMethod Algorithm="http://www.w3.org/2001/04/xmlenc#sha256"/>
        <DigestValue>LVNYV75BKhrh9KqlQd1p4QdMCBHcOb3fbBZkteD0rJs=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FqKvD87jvEo0Rk5vdYXHaQkgzpt0l1Zm0DM0iXYjTLY=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djrhbUn7BT+d3wKmS7oFMzZKjQBZHq+NAmmbW6imhlk=</DigestValue>
      </Reference>
      <Reference URI="/xl/worksheets/sheet10.xml?ContentType=application/vnd.openxmlformats-officedocument.spreadsheetml.worksheet+xml">
        <DigestMethod Algorithm="http://www.w3.org/2001/04/xmlenc#sha256"/>
        <DigestValue>xsIkkBmYkUvFm8bMNMb6e9ksaggCKuQvyNPOPLNN+UE=</DigestValue>
      </Reference>
      <Reference URI="/xl/worksheets/sheet11.xml?ContentType=application/vnd.openxmlformats-officedocument.spreadsheetml.worksheet+xml">
        <DigestMethod Algorithm="http://www.w3.org/2001/04/xmlenc#sha256"/>
        <DigestValue>bHmsMxRdhkMlFM4K476MghovKLTsPbLgnpQkDUi7h1g=</DigestValue>
      </Reference>
      <Reference URI="/xl/worksheets/sheet12.xml?ContentType=application/vnd.openxmlformats-officedocument.spreadsheetml.worksheet+xml">
        <DigestMethod Algorithm="http://www.w3.org/2001/04/xmlenc#sha256"/>
        <DigestValue>0Iq+IFHMV5r0UMdHPux7+H5tZMOc5ZpSHsBbLzFPl+0=</DigestValue>
      </Reference>
      <Reference URI="/xl/worksheets/sheet13.xml?ContentType=application/vnd.openxmlformats-officedocument.spreadsheetml.worksheet+xml">
        <DigestMethod Algorithm="http://www.w3.org/2001/04/xmlenc#sha256"/>
        <DigestValue>lvhlxuVuubBqRVQ9w0T/+cuec5/zQFIIdv6upwxS7dw=</DigestValue>
      </Reference>
      <Reference URI="/xl/worksheets/sheet14.xml?ContentType=application/vnd.openxmlformats-officedocument.spreadsheetml.worksheet+xml">
        <DigestMethod Algorithm="http://www.w3.org/2001/04/xmlenc#sha256"/>
        <DigestValue>b1RE2+DAhVyrcvGW/WpKl7EVUdZeUDS41BN6VJl1zmg=</DigestValue>
      </Reference>
      <Reference URI="/xl/worksheets/sheet15.xml?ContentType=application/vnd.openxmlformats-officedocument.spreadsheetml.worksheet+xml">
        <DigestMethod Algorithm="http://www.w3.org/2001/04/xmlenc#sha256"/>
        <DigestValue>dgEmnZ/uw6cDaAT5w/nukkZcgwHmXfCvyJ/GaaQ+lgE=</DigestValue>
      </Reference>
      <Reference URI="/xl/worksheets/sheet16.xml?ContentType=application/vnd.openxmlformats-officedocument.spreadsheetml.worksheet+xml">
        <DigestMethod Algorithm="http://www.w3.org/2001/04/xmlenc#sha256"/>
        <DigestValue>Tv7ugGob1oPlGSt72GWCk+2VbS6aal0ENasCvB1Mu2A=</DigestValue>
      </Reference>
      <Reference URI="/xl/worksheets/sheet17.xml?ContentType=application/vnd.openxmlformats-officedocument.spreadsheetml.worksheet+xml">
        <DigestMethod Algorithm="http://www.w3.org/2001/04/xmlenc#sha256"/>
        <DigestValue>TsbX7WLfz3k0YID77XLuejnq1l16+eXDrfp7CUSMeEI=</DigestValue>
      </Reference>
      <Reference URI="/xl/worksheets/sheet18.xml?ContentType=application/vnd.openxmlformats-officedocument.spreadsheetml.worksheet+xml">
        <DigestMethod Algorithm="http://www.w3.org/2001/04/xmlenc#sha256"/>
        <DigestValue>HzFpz1+ULf+mmfpihSkvnz+3BKX2q5TcIUczUUDcr0Y=</DigestValue>
      </Reference>
      <Reference URI="/xl/worksheets/sheet2.xml?ContentType=application/vnd.openxmlformats-officedocument.spreadsheetml.worksheet+xml">
        <DigestMethod Algorithm="http://www.w3.org/2001/04/xmlenc#sha256"/>
        <DigestValue>CrPpj4rayZAnhfhxNbM6ribKBfNwWxzBVAysJ8oQVI4=</DigestValue>
      </Reference>
      <Reference URI="/xl/worksheets/sheet3.xml?ContentType=application/vnd.openxmlformats-officedocument.spreadsheetml.worksheet+xml">
        <DigestMethod Algorithm="http://www.w3.org/2001/04/xmlenc#sha256"/>
        <DigestValue>lzL/8AcCiC+STFMyWKx/OZkqR3U4oj3iZbbk0Khi/Rk=</DigestValue>
      </Reference>
      <Reference URI="/xl/worksheets/sheet4.xml?ContentType=application/vnd.openxmlformats-officedocument.spreadsheetml.worksheet+xml">
        <DigestMethod Algorithm="http://www.w3.org/2001/04/xmlenc#sha256"/>
        <DigestValue>8t+q15UEhXwPyEA2aazc+NNiPY18Feb+8By4Ph/Bav4=</DigestValue>
      </Reference>
      <Reference URI="/xl/worksheets/sheet5.xml?ContentType=application/vnd.openxmlformats-officedocument.spreadsheetml.worksheet+xml">
        <DigestMethod Algorithm="http://www.w3.org/2001/04/xmlenc#sha256"/>
        <DigestValue>7sDBrBGfrB094yiuIwkKfZ1vA5/LUq4nN4AmhCPp5IA=</DigestValue>
      </Reference>
      <Reference URI="/xl/worksheets/sheet6.xml?ContentType=application/vnd.openxmlformats-officedocument.spreadsheetml.worksheet+xml">
        <DigestMethod Algorithm="http://www.w3.org/2001/04/xmlenc#sha256"/>
        <DigestValue>ff3A642RARvrKmVQDeWeCL2bdOCu83Vth2Sd8FVx4Fk=</DigestValue>
      </Reference>
      <Reference URI="/xl/worksheets/sheet7.xml?ContentType=application/vnd.openxmlformats-officedocument.spreadsheetml.worksheet+xml">
        <DigestMethod Algorithm="http://www.w3.org/2001/04/xmlenc#sha256"/>
        <DigestValue>FnWQTjbmAdDiu6BD6iMg1F407do5N/P+qemBTkI9d3c=</DigestValue>
      </Reference>
      <Reference URI="/xl/worksheets/sheet8.xml?ContentType=application/vnd.openxmlformats-officedocument.spreadsheetml.worksheet+xml">
        <DigestMethod Algorithm="http://www.w3.org/2001/04/xmlenc#sha256"/>
        <DigestValue>qsiRyI4yt7y3IAJTm1x4mgBBgkUKSt4JUmcEwlEjmzw=</DigestValue>
      </Reference>
      <Reference URI="/xl/worksheets/sheet9.xml?ContentType=application/vnd.openxmlformats-officedocument.spreadsheetml.worksheet+xml">
        <DigestMethod Algorithm="http://www.w3.org/2001/04/xmlenc#sha256"/>
        <DigestValue>hlHZYtxo8+fvdef/lFa8fSxoiBpaohK1QGVVyNFZRrg=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2019-04-30T17:09:37Z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gamcv</SignatureComments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2019-04-30T17:09:37Z</xd:SigningTime>
          <xd:SigningCertificate>
            <xd:Cert>
              <xd:CertDigest>
                <DigestMethod Algorithm="http://www.w3.org/2001/04/xmlenc#sha256"/>
                <DigestValue>NL6GuOtTVVo8jmyMP7Cf9Xf9f0ANN3GbELxl4sWaqZ4=</DigestValue>
              </xd:CertDigest>
              <xd:IssuerSerial>
                <X509IssuerName>CN=NBG Class 2 INT Sub CA, DC=nbg, DC=ge</X509IssuerName>
                <X509SerialNumber>363372186366534079286494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gamcv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2019-04-30T17:03:49Z</dcterms:modified>
</cp:coreProperties>
</file>