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1995" windowWidth="24015" windowHeight="6930" tabRatio="867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  <externalReference r:id="rId22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17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17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17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17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17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17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17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17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17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17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17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17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17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17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 localSheetId="17">[3]Sheet2!$H$5:$H$31</definedName>
    <definedName name="Sheet">[4]Sheet2!$H$5:$H$31</definedName>
    <definedName name="საკრედიტო" localSheetId="17">[3]Sheet2!$B$6:$B$8</definedName>
    <definedName name="საკრედიტო">[4]Sheet2!$B$6:$B$8</definedName>
    <definedName name="ფაილი" localSheetId="17">[3]Sheet2!$B$2:$B$3</definedName>
    <definedName name="ფაილი">[4]Sheet2!$B$2:$B$3</definedName>
    <definedName name="ცვლილება_კორექტირება_რეგულაციაში" localSheetId="17">[3]Sheet2!$K$5:$K$9</definedName>
    <definedName name="ცვლილება_კორექტირება_რეგულაციაში">[4]Sheet2!$K$5:$K$9</definedName>
  </definedNames>
  <calcPr calcId="152511"/>
</workbook>
</file>

<file path=xl/calcChain.xml><?xml version="1.0" encoding="utf-8"?>
<calcChain xmlns="http://schemas.openxmlformats.org/spreadsheetml/2006/main">
  <c r="K25" i="93" l="1"/>
  <c r="J25" i="93"/>
  <c r="I25" i="93"/>
  <c r="H25" i="93"/>
  <c r="G25" i="93"/>
  <c r="F25" i="93"/>
  <c r="B2" i="95" l="1"/>
  <c r="B1" i="95"/>
  <c r="C8" i="95"/>
  <c r="C18" i="95"/>
  <c r="C26" i="95"/>
  <c r="C30" i="95"/>
  <c r="C36" i="95" l="1"/>
  <c r="C38" i="95" s="1"/>
  <c r="H15" i="91" l="1"/>
  <c r="H21" i="91"/>
  <c r="H20" i="91"/>
  <c r="H19" i="91"/>
  <c r="H18" i="91"/>
  <c r="H17" i="91"/>
  <c r="H16" i="91"/>
  <c r="H14" i="91"/>
  <c r="H13" i="91"/>
  <c r="H12" i="91"/>
  <c r="H11" i="91"/>
  <c r="H10" i="91"/>
  <c r="H9" i="91"/>
  <c r="H8" i="91"/>
  <c r="C28" i="69" l="1"/>
  <c r="C17" i="69"/>
  <c r="C41" i="69"/>
  <c r="C51" i="69"/>
  <c r="H52" i="75" l="1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H66" i="85"/>
  <c r="E66" i="85"/>
  <c r="H64" i="85"/>
  <c r="E64" i="85"/>
  <c r="G61" i="85"/>
  <c r="F61" i="85"/>
  <c r="D61" i="85"/>
  <c r="C61" i="85"/>
  <c r="E61" i="85" s="1"/>
  <c r="H60" i="85"/>
  <c r="E60" i="85"/>
  <c r="H59" i="85"/>
  <c r="E59" i="85"/>
  <c r="H58" i="85"/>
  <c r="E58" i="85"/>
  <c r="G53" i="85"/>
  <c r="H53" i="85" s="1"/>
  <c r="F53" i="85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G45" i="85" s="1"/>
  <c r="G54" i="85" s="1"/>
  <c r="F34" i="85"/>
  <c r="F45" i="85" s="1"/>
  <c r="D34" i="85"/>
  <c r="D45" i="85" s="1"/>
  <c r="C34" i="85"/>
  <c r="C45" i="85" s="1"/>
  <c r="G30" i="85"/>
  <c r="H30" i="85" s="1"/>
  <c r="F30" i="85"/>
  <c r="D30" i="85"/>
  <c r="C30" i="85"/>
  <c r="E30" i="85" s="1"/>
  <c r="H29" i="85"/>
  <c r="E29" i="85"/>
  <c r="H28" i="85"/>
  <c r="E28" i="85"/>
  <c r="H27" i="85"/>
  <c r="E27" i="85"/>
  <c r="H26" i="85"/>
  <c r="E26" i="85"/>
  <c r="H25" i="85"/>
  <c r="E25" i="85"/>
  <c r="H24" i="85"/>
  <c r="E24" i="85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F9" i="85"/>
  <c r="F22" i="85" s="1"/>
  <c r="D9" i="85"/>
  <c r="D22" i="85" s="1"/>
  <c r="D31" i="85" s="1"/>
  <c r="C9" i="85"/>
  <c r="H8" i="85"/>
  <c r="E8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G41" i="83" s="1"/>
  <c r="F31" i="83"/>
  <c r="F41" i="83" s="1"/>
  <c r="H41" i="83" s="1"/>
  <c r="D31" i="83"/>
  <c r="D41" i="83" s="1"/>
  <c r="C31" i="83"/>
  <c r="C41" i="83" s="1"/>
  <c r="E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F14" i="83"/>
  <c r="F20" i="83" s="1"/>
  <c r="D14" i="83"/>
  <c r="D20" i="83" s="1"/>
  <c r="C14" i="83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C14" i="92"/>
  <c r="C22" i="91"/>
  <c r="D22" i="91"/>
  <c r="C21" i="64"/>
  <c r="D21" i="64"/>
  <c r="C22" i="90"/>
  <c r="D22" i="90"/>
  <c r="C12" i="89"/>
  <c r="C31" i="89"/>
  <c r="C30" i="89" s="1"/>
  <c r="C35" i="89"/>
  <c r="C21" i="88"/>
  <c r="D21" i="88"/>
  <c r="E8" i="92"/>
  <c r="E9" i="92"/>
  <c r="E10" i="92"/>
  <c r="E11" i="92"/>
  <c r="E12" i="92"/>
  <c r="F14" i="92"/>
  <c r="G14" i="92"/>
  <c r="E15" i="92"/>
  <c r="E16" i="92"/>
  <c r="E14" i="92" s="1"/>
  <c r="E17" i="92"/>
  <c r="E18" i="92"/>
  <c r="E19" i="92"/>
  <c r="H61" i="85" l="1"/>
  <c r="D54" i="85"/>
  <c r="E9" i="85"/>
  <c r="C22" i="85"/>
  <c r="E22" i="85" s="1"/>
  <c r="H22" i="85"/>
  <c r="E31" i="83"/>
  <c r="H14" i="83"/>
  <c r="E14" i="83"/>
  <c r="H45" i="85"/>
  <c r="F54" i="85"/>
  <c r="H54" i="85" s="1"/>
  <c r="C54" i="85"/>
  <c r="E54" i="85" s="1"/>
  <c r="E45" i="85"/>
  <c r="D56" i="85"/>
  <c r="D63" i="85" s="1"/>
  <c r="D65" i="85" s="1"/>
  <c r="D67" i="85" s="1"/>
  <c r="G56" i="85"/>
  <c r="G63" i="85" s="1"/>
  <c r="G65" i="85" s="1"/>
  <c r="G67" i="85" s="1"/>
  <c r="C31" i="85"/>
  <c r="H9" i="85"/>
  <c r="E34" i="85"/>
  <c r="H34" i="85"/>
  <c r="F31" i="85"/>
  <c r="G20" i="83"/>
  <c r="H20" i="83" s="1"/>
  <c r="C20" i="83"/>
  <c r="E20" i="83" s="1"/>
  <c r="H31" i="83"/>
  <c r="B2" i="83"/>
  <c r="B2" i="85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84"/>
  <c r="B1" i="83"/>
  <c r="B1" i="85"/>
  <c r="B1" i="75"/>
  <c r="B1" i="86"/>
  <c r="B1" i="52"/>
  <c r="B1" i="88"/>
  <c r="B1" i="73"/>
  <c r="B1" i="89"/>
  <c r="B1" i="94"/>
  <c r="B1" i="69"/>
  <c r="B1" i="90"/>
  <c r="B1" i="64"/>
  <c r="B1" i="91"/>
  <c r="B1" i="93"/>
  <c r="B1" i="92"/>
  <c r="B1" i="84"/>
  <c r="C56" i="85" l="1"/>
  <c r="E31" i="85"/>
  <c r="H31" i="85"/>
  <c r="F56" i="85"/>
  <c r="D6" i="86"/>
  <c r="D13" i="86" s="1"/>
  <c r="F63" i="85" l="1"/>
  <c r="H56" i="85"/>
  <c r="E56" i="85"/>
  <c r="C63" i="85"/>
  <c r="C6" i="86"/>
  <c r="C13" i="86" s="1"/>
  <c r="C65" i="85" l="1"/>
  <c r="E63" i="85"/>
  <c r="H63" i="85"/>
  <c r="F65" i="85"/>
  <c r="N20" i="92"/>
  <c r="N19" i="92"/>
  <c r="N18" i="92"/>
  <c r="N17" i="92"/>
  <c r="N16" i="92"/>
  <c r="N15" i="92"/>
  <c r="N14" i="92" s="1"/>
  <c r="M14" i="92"/>
  <c r="L14" i="92"/>
  <c r="K14" i="92"/>
  <c r="J14" i="92"/>
  <c r="I14" i="92"/>
  <c r="H14" i="92"/>
  <c r="N13" i="92"/>
  <c r="N12" i="92"/>
  <c r="N11" i="92"/>
  <c r="N10" i="92"/>
  <c r="N9" i="92"/>
  <c r="N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E21" i="92" s="1"/>
  <c r="C7" i="92"/>
  <c r="C21" i="92" s="1"/>
  <c r="H65" i="85" l="1"/>
  <c r="F67" i="85"/>
  <c r="H67" i="85" s="1"/>
  <c r="E65" i="85"/>
  <c r="C67" i="85"/>
  <c r="E67" i="85" s="1"/>
  <c r="N7" i="92"/>
  <c r="N21" i="92" s="1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T21" i="64" l="1"/>
  <c r="U21" i="64"/>
  <c r="S21" i="64"/>
  <c r="G22" i="91"/>
  <c r="F22" i="91"/>
  <c r="E22" i="91"/>
  <c r="H22" i="91" l="1"/>
  <c r="K22" i="90"/>
  <c r="L22" i="90"/>
  <c r="M22" i="90"/>
  <c r="N22" i="90"/>
  <c r="O22" i="90"/>
  <c r="P22" i="90"/>
  <c r="Q22" i="90"/>
  <c r="R22" i="90"/>
  <c r="S22" i="90"/>
  <c r="E21" i="88" l="1"/>
  <c r="C5" i="73" s="1"/>
  <c r="C8" i="73" s="1"/>
  <c r="C13" i="73" s="1"/>
  <c r="C6" i="89" l="1"/>
  <c r="C28" i="89" s="1"/>
  <c r="E22" i="90" l="1"/>
  <c r="F22" i="90"/>
  <c r="G22" i="90"/>
  <c r="H22" i="90"/>
  <c r="I22" i="90"/>
  <c r="J22" i="90"/>
  <c r="C41" i="89"/>
  <c r="C43" i="89"/>
  <c r="C47" i="89"/>
  <c r="C52" i="89" l="1"/>
  <c r="H53" i="75" l="1"/>
  <c r="E53" i="75"/>
  <c r="E21" i="64" l="1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<sst xmlns="http://schemas.openxmlformats.org/spreadsheetml/2006/main" count="751" uniqueCount="532">
  <si>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</si>
  <si>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</si>
  <si>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</si>
  <si>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</si>
  <si>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</si>
  <si>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</si>
  <si>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</si>
  <si>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</si>
  <si>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</si>
  <si>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</si>
  <si>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</si>
  <si>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</si>
  <si>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</si>
  <si>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</si>
  <si>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</si>
  <si>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</si>
  <si>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</si>
  <si>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</si>
  <si>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</si>
  <si>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</si>
  <si>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</si>
  <si>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</si>
  <si>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</si>
  <si>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</si>
  <si>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</si>
  <si>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</si>
  <si>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</si>
  <si>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</si>
  <si>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</si>
  <si>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</si>
  <si>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</si>
  <si>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</si>
  <si>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</si>
  <si>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</si>
  <si>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</si>
  <si>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</si>
  <si>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</si>
  <si>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</si>
  <si>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</si>
  <si>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</si>
  <si>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</si>
  <si>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</si>
  <si>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</si>
  <si>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</si>
  <si>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</si>
  <si>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</si>
  <si>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</si>
  <si>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</si>
  <si>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</si>
  <si>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</si>
  <si>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</si>
  <si>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</si>
  <si>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</si>
  <si>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</si>
  <si>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</si>
  <si>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</si>
  <si>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</si>
  <si>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</si>
  <si>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</si>
  <si>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</si>
  <si>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</si>
  <si>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</si>
  <si>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</si>
  <si>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</si>
  <si>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</si>
  <si>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</si>
  <si>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</si>
  <si>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</si>
  <si>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</si>
  <si>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</si>
  <si>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</si>
  <si>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</si>
  <si>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</si>
  <si>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</si>
  <si>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</si>
  <si>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</si>
  <si>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</si>
  <si>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</si>
  <si>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</si>
  <si>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</si>
  <si>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</si>
  <si>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</si>
  <si>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</si>
  <si>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</si>
  <si>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</si>
  <si>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</si>
  <si>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</si>
  <si>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</si>
  <si>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</si>
  <si>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</si>
  <si>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</si>
  <si>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</si>
  <si>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</si>
  <si>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</si>
  <si>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</si>
  <si>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</si>
  <si>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</si>
  <si>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</si>
  <si>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</si>
  <si>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</si>
  <si>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</si>
  <si>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</si>
  <si>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</si>
  <si>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</si>
  <si>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</si>
  <si>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</si>
  <si>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</si>
  <si>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</si>
  <si>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</si>
  <si>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</si>
  <si>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</si>
  <si>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</si>
  <si>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</si>
  <si>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</si>
  <si>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</si>
  <si>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</si>
  <si>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</si>
  <si>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</si>
  <si>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</si>
  <si>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</si>
  <si>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</si>
  <si>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</si>
  <si>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</si>
  <si>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</si>
  <si>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</si>
  <si>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</si>
  <si>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</si>
  <si>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</si>
  <si>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</si>
  <si>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</si>
  <si>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</si>
  <si>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</si>
  <si>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</si>
  <si>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</si>
  <si>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</si>
  <si>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</si>
  <si>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</si>
  <si>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</si>
  <si>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</si>
  <si>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</si>
  <si>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</si>
  <si>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</si>
  <si>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</si>
  <si>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</si>
  <si>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</si>
  <si>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</si>
  <si>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</si>
  <si>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</si>
  <si>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</si>
  <si>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</si>
  <si>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</si>
  <si>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</si>
  <si>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</si>
  <si>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</si>
  <si>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</si>
  <si>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</si>
  <si>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</si>
  <si>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</si>
  <si>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</si>
  <si>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</si>
  <si>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</si>
  <si>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</si>
  <si>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</si>
  <si>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</si>
  <si>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</si>
  <si>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</si>
  <si>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</si>
  <si>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</si>
  <si>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</si>
  <si>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</si>
  <si>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</si>
  <si>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</si>
  <si>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</si>
  <si>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</si>
  <si>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</si>
  <si>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</si>
  <si>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</si>
  <si>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</si>
  <si>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</si>
  <si>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</si>
  <si>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</si>
  <si>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</si>
  <si>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</si>
  <si>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</si>
  <si>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</si>
  <si>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</si>
  <si>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</si>
  <si>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</si>
  <si>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</si>
  <si>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</si>
  <si>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</si>
  <si>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</si>
  <si>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</si>
  <si>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</si>
  <si>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</si>
  <si>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</si>
  <si>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</si>
  <si>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</si>
  <si>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</si>
  <si>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</si>
  <si>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</si>
  <si>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</si>
  <si>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</si>
  <si>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</si>
  <si>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</si>
  <si>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</si>
  <si>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</si>
  <si>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</si>
  <si>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</si>
  <si>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</si>
  <si>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</si>
  <si>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</si>
  <si>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</si>
  <si>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</si>
  <si>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</si>
  <si>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</si>
  <si>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</si>
  <si>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</si>
  <si>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</si>
  <si>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</si>
  <si>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</si>
  <si>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</si>
  <si>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</si>
  <si>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</si>
  <si>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</si>
  <si>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</si>
  <si>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</si>
  <si>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</si>
  <si>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</si>
  <si>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</si>
  <si>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</si>
  <si>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</si>
  <si>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</si>
  <si>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</si>
  <si>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</si>
  <si>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</si>
  <si>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</si>
  <si>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</si>
  <si>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</si>
  <si>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</si>
  <si>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</si>
  <si>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</si>
  <si>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</si>
  <si>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</si>
  <si>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</si>
  <si>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</si>
  <si>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</si>
  <si>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</si>
  <si>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</si>
  <si>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</si>
  <si>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</si>
  <si>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</si>
  <si>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</si>
  <si>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</si>
  <si>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</si>
  <si>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</si>
  <si>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</si>
  <si>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</si>
  <si>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</si>
  <si>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</si>
  <si>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</si>
  <si>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</si>
  <si>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</si>
  <si>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</si>
  <si>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</si>
  <si>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</si>
  <si>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</si>
  <si>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</si>
  <si>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</si>
  <si>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</si>
  <si>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</si>
  <si>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</si>
  <si>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</si>
  <si>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</si>
  <si>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</si>
  <si>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</si>
  <si>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</si>
  <si>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</si>
  <si>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</si>
  <si>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</si>
  <si>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</si>
  <si>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</si>
  <si>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</si>
  <si>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</si>
  <si>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</si>
  <si>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</si>
  <si>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</si>
  <si>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</si>
  <si>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</si>
  <si>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</si>
  <si>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</si>
  <si>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</si>
  <si>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</si>
  <si>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</si>
  <si>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</si>
  <si>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</si>
  <si>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</si>
  <si>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</si>
  <si>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</si>
  <si>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</si>
  <si>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</si>
  <si>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</si>
  <si>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</si>
  <si>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</si>
  <si>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</si>
  <si>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</si>
  <si>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</si>
  <si>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</si>
  <si>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</si>
  <si>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</si>
  <si>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</si>
  <si>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</si>
  <si>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</si>
  <si>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</si>
  <si>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</si>
  <si>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</si>
  <si>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</si>
  <si>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</si>
  <si>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</si>
  <si>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</si>
  <si>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</si>
  <si>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</si>
  <si>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</si>
  <si>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</si>
  <si>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</si>
  <si>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</si>
  <si>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</si>
  <si>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</si>
  <si>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</si>
  <si>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</si>
  <si>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</si>
  <si>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</si>
  <si>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</si>
  <si>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</si>
  <si>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</si>
  <si>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</si>
  <si>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</si>
  <si>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</si>
  <si>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</si>
  <si>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</si>
  <si>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</si>
  <si>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</si>
  <si>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</si>
  <si>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</si>
  <si>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</si>
  <si>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</si>
  <si>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</si>
  <si>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</si>
  <si>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</si>
  <si>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</si>
  <si>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</si>
  <si>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</si>
  <si>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</si>
  <si>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</si>
  <si>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</si>
  <si>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</si>
  <si>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</si>
  <si>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</si>
  <si>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</si>
  <si>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</si>
  <si>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</si>
  <si>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</si>
  <si>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</si>
  <si>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</si>
  <si>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</si>
  <si>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</si>
  <si>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</si>
  <si>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</si>
  <si>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</si>
  <si>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</si>
  <si>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</si>
  <si>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</si>
  <si>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</si>
  <si>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</si>
  <si>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</si>
  <si>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</si>
  <si>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</si>
  <si>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</si>
  <si>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</si>
  <si>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</si>
  <si>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</si>
  <si>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</si>
  <si>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</si>
  <si>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</si>
  <si>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</si>
  <si>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</si>
  <si>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</si>
  <si>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</si>
  <si>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</si>
  <si>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</si>
  <si>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</si>
  <si>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</si>
  <si>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</si>
  <si>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</si>
  <si>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</si>
  <si>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</si>
  <si>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</si>
  <si>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</si>
  <si>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</si>
  <si>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</si>
  <si>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</si>
  <si>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</si>
  <si>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</si>
  <si>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</si>
  <si>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</si>
  <si>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</si>
  <si>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</si>
  <si>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</si>
  <si>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</si>
  <si>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</si>
  <si>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1.1</t>
  </si>
  <si>
    <t>1.2</t>
  </si>
  <si>
    <t>≥6%</t>
  </si>
  <si>
    <t>1.3</t>
  </si>
  <si>
    <t>≥8%</t>
  </si>
  <si>
    <t>2</t>
  </si>
  <si>
    <t>2.1</t>
  </si>
  <si>
    <t>≥2,5%</t>
  </si>
  <si>
    <t>2.2</t>
  </si>
  <si>
    <t>≥0%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</si>
  <si>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</si>
  <si>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</si>
  <si>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</si>
  <si>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</si>
  <si>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</si>
  <si>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</si>
  <si>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</si>
  <si>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</si>
  <si>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</si>
  <si>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</si>
  <si>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</si>
  <si>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</si>
  <si>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</si>
  <si>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</si>
  <si>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</si>
  <si>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</si>
  <si>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</si>
  <si>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</si>
  <si>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</si>
  <si>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</si>
  <si>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>4,5%</t>
    </r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</si>
  <si>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</si>
  <si>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</si>
  <si>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</si>
  <si>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</si>
  <si>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</si>
  <si>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</si>
  <si>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</si>
  <si>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</si>
  <si>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</si>
  <si>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</si>
  <si>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</si>
  <si>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</si>
  <si>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</si>
  <si>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"VTB Bank (Georgia)"</t>
  </si>
  <si>
    <t>VLADIMIR VERKHOSHINSKY</t>
  </si>
  <si>
    <t>Archil Kontselidze</t>
  </si>
  <si>
    <t>www.vtb.ge</t>
  </si>
  <si>
    <t>ILNAR SHAIMARDANOV</t>
  </si>
  <si>
    <t>SERGEY STEPANOV</t>
  </si>
  <si>
    <t>MAXIM KONDRATENKO</t>
  </si>
  <si>
    <t>MERAB KAKULIA</t>
  </si>
  <si>
    <t>GOCHA MATSABERIDZE</t>
  </si>
  <si>
    <t>Mamuka Menteshashvili</t>
  </si>
  <si>
    <t>Niko Chkhetiani</t>
  </si>
  <si>
    <t xml:space="preserve">Valerian Gabunia </t>
  </si>
  <si>
    <t>Vladimer Robakidze</t>
  </si>
  <si>
    <t>Irakli Dolidze</t>
  </si>
  <si>
    <t>JSC VTB Bank</t>
  </si>
  <si>
    <t xml:space="preserve">LTD "Lakarpa Enterprises Limited"       </t>
  </si>
  <si>
    <t>Russian Federation</t>
  </si>
  <si>
    <t>Less: Investment Securities Loss Reserves</t>
  </si>
  <si>
    <t>5.2.1</t>
  </si>
  <si>
    <t>General reserves of Investment Securities</t>
  </si>
  <si>
    <t>Table  9 (Capital), C46</t>
  </si>
  <si>
    <t>Net Investment Securities</t>
  </si>
  <si>
    <t>6.2.1</t>
  </si>
  <si>
    <t>Table  9 (Capital), C15</t>
  </si>
  <si>
    <t>Deferred Tax liabilities relating  to temporary differences  from Intangible assets</t>
  </si>
  <si>
    <t>Including reserve amount of off-balance items (the portion that was included in regulatory capital within limits)</t>
  </si>
  <si>
    <t>Table  9 (Capital), C44</t>
  </si>
  <si>
    <t>Table  9 (Capital), C33</t>
  </si>
  <si>
    <t>Table  9 (Capital), C7</t>
  </si>
  <si>
    <t>Table  9 (Capital), C11</t>
  </si>
  <si>
    <t>Table  9 (Capital), C9</t>
  </si>
  <si>
    <t>Table  9 (Capital), C13</t>
  </si>
  <si>
    <t>Amount of derecognised fiduciary items in accordance with Article 429(11) of Regulation (EU) NO 575/2013</t>
  </si>
  <si>
    <t>EU-24</t>
  </si>
  <si>
    <t>Choice on transitional arrangements for the definition of the capital measure</t>
  </si>
  <si>
    <t>EU-23</t>
  </si>
  <si>
    <t>Choice on transitional arrangements and amount of derecognised fiduciary items</t>
  </si>
  <si>
    <t>Leverage ratio</t>
  </si>
  <si>
    <t>Total leverage ratio exposures (sum of lines 3, 11, 16, 19, EU-19a and EU-19b)</t>
  </si>
  <si>
    <t>Tier 1 capital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</si>
  <si>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</si>
  <si>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(Exposures exempted in accordance with Article 429 (14) of Regulation (EU) No 575/2013 (on and off balance sheet))</t>
  </si>
  <si>
    <t>EU-19b</t>
  </si>
  <si>
    <t xml:space="preserve">(Exemption of intragroup exposures (solo basis) in accordance with Article 429(7) of Regulation (EU) No 575/2013 (on and off balance sheet)) </t>
  </si>
  <si>
    <t>EU-19a</t>
  </si>
  <si>
    <t>Exempted exposures in accordance with CRR Article 429 (7) and (14) (on and off balance sheet)</t>
  </si>
  <si>
    <t>Other off-balance sheet exposures (sum of lines 17 to 18)</t>
  </si>
  <si>
    <t>(Adjustments for conversion to credit equivalent amounts)</t>
  </si>
  <si>
    <t>Off-balance sheet exposures at gross notional amount</t>
  </si>
  <si>
    <t>Other off-balance sheet exposures</t>
  </si>
  <si>
    <t>Total securities financing transaction exposures (sum of lines 12 to 15a)</t>
  </si>
  <si>
    <t>(Exempted CCP leg of client-cleared SFT exposure)</t>
  </si>
  <si>
    <t>EU-15a</t>
  </si>
  <si>
    <t>Agent transaction exposures</t>
  </si>
  <si>
    <t>Derogation for SFTs: Counterparty credit risk exposure in accordance with Article 429b (4) and 222 of Regulation (EU) No 575/2013</t>
  </si>
  <si>
    <t>EU-14a</t>
  </si>
  <si>
    <t>Counterparty credit risk exposure for SFT assets</t>
  </si>
  <si>
    <t>(Netted amounts of cash payables and cash receivables of gross SFT assets)</t>
  </si>
  <si>
    <t>Gross SFT assets (with no recognition of netting), after adjusting for sales accounting transactions</t>
  </si>
  <si>
    <t>Securities financing transaction exposures</t>
  </si>
  <si>
    <t>Total derivative exposures (sum of lines 4 to 10)</t>
  </si>
  <si>
    <t>(Adjusted effective notional offsets and add-on deductions for written credit derivatives)</t>
  </si>
  <si>
    <t>Adjusted effective notional amount of written credit derivatives</t>
  </si>
  <si>
    <t>(Exempted CCP leg of client-cleared trade exposures)</t>
  </si>
  <si>
    <t>(Deductions of receivables assets for cash variation margin provided in derivatives transactions)</t>
  </si>
  <si>
    <t>Gross-up for derivatives collateral provided where deducted from the balance sheet assets pursuant to the applicable accounting framework</t>
  </si>
  <si>
    <t>Exposure determined under Original Exposure Method</t>
  </si>
  <si>
    <t>EU-5a</t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</si>
  <si>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</si>
  <si>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</si>
  <si>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t>Derivative exposures</t>
  </si>
  <si>
    <t>Total on-balance sheet exposures (excluding derivatives, SFTs and fiduciary assets) (sum of lines 1 and 2)</t>
  </si>
  <si>
    <t>(Asset amounts deducted in determining Tier 1 capital)</t>
  </si>
  <si>
    <t>On-balance sheet items (excluding derivatives, SFTs and fiduciary assets, but including collateral)</t>
  </si>
  <si>
    <t>On-balance sheet exposures (excluding derivatives and SFTs)</t>
  </si>
  <si>
    <t>Leverage Ratio</t>
  </si>
  <si>
    <t>Table 15.1</t>
  </si>
  <si>
    <t xml:space="preserve"> Pillar 4 quarterly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</si>
</sst>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0.0%"/>
    <numFmt numFmtId="169" formatCode="_-* #,##0.00_-;\-* #,##0.00_-;_-* &quot;-&quot;??_-;_-@_-"/>
    <numFmt numFmtId="170" formatCode="_(#,##0_);_(\(#,##0\);_(\ \-\ _);_(@_)"/>
    <numFmt numFmtId="171" formatCode="[$-409]dd\-mmm\-yy;@"/>
    <numFmt numFmtId="172" formatCode="[$-409]mmm\-yy;@"/>
    <numFmt numFmtId="173" formatCode="_ * #,##0.00_)&quot;F&quot;_ ;_ * \(#,##0.00\)&quot;F&quot;_ ;_ * &quot;-&quot;??_)&quot;F&quot;_ ;_ @_ "/>
    <numFmt numFmtId="174" formatCode="_(* #,##0.0_);_(* \(#,##0.00\);_(* &quot;-&quot;??_);_(@_)"/>
    <numFmt numFmtId="175" formatCode="General_)"/>
    <numFmt numFmtId="176" formatCode="0.000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_-* #,##0.00_$_-;\-* #,##0.00_$_-;_-* &quot;-&quot;??_$_-;_-@_-"/>
    <numFmt numFmtId="181" formatCode="_-* #,##0.00\ _L_a_r_i_-;\-* #,##0.00\ _L_a_r_i_-;_-* &quot;-&quot;??\ _L_a_r_i_-;_-@_-"/>
    <numFmt numFmtId="182" formatCode="[$-409]d\-mmm\-yy;@"/>
    <numFmt numFmtId="183" formatCode="_-* #,##0.00\ _D_M_-;\-* #,##0.00\ _D_M_-;_-* &quot;-&quot;??\ _D_M_-;_-@_-"/>
    <numFmt numFmtId="184" formatCode="&quot;balance  &quot;[$-409]d\-mmm\-yy;@"/>
    <numFmt numFmtId="185" formatCode="mmmm\-yy"/>
    <numFmt numFmtId="186" formatCode="_-* #,##0_ð_._-;\-* #,##0_ð_._-;_-* &quot;-&quot;_ð_._-;_-@_-"/>
    <numFmt numFmtId="187" formatCode="_-* #,##0.00_ð_._-;\-* #,##0.00_ð_._-;_-* &quot;-&quot;??_ð_._-;_-@_-"/>
    <numFmt numFmtId="188" formatCode="&quot;See Note &quot;\ #"/>
    <numFmt numFmtId="189" formatCode="\60\4\7\:"/>
    <numFmt numFmtId="190" formatCode="&quot;p.&quot;#,##0.00;[Red]\-&quot;p.&quot;#,##0.00"/>
    <numFmt numFmtId="191" formatCode="0.00000"/>
    <numFmt numFmtId="192" formatCode="&quot;fl&quot;#,##0.00_);[Red]\(&quot;fl&quot;#,##0.00\)"/>
    <numFmt numFmtId="193" formatCode="_(&quot;fl&quot;* #,##0_);_(&quot;fl&quot;* \(#,##0\);_(&quot;fl&quot;* &quot;-&quot;_);_(@_)"/>
    <numFmt numFmtId="194" formatCode="&quot;Fr.&quot;\ #,##0;[Red]&quot;Fr.&quot;\ \-#,##0"/>
    <numFmt numFmtId="195" formatCode="_(&quot;¤&quot;* #,##0.00_);_(&quot;¤&quot;* \(#,##0.00\);_(&quot;¤&quot;* &quot;-&quot;??_);_(@_)"/>
    <numFmt numFmtId="196" formatCode="#,##0_ ;[Red]\-#,##0\ "/>
    <numFmt numFmtId="197" formatCode="0.000%"/>
    <numFmt numFmtId="198" formatCode="0.000000%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sz val="10"/>
      <name val="Calibri"/>
      <family val="2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1"/>
      <color theme="1"/>
      <name val="Sylfaen"/>
      <family val="1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lfaen"/>
      <family val="1"/>
    </font>
    <font>
      <sz val="9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9"/>
      <name val="Calibri"/>
      <family val="2"/>
    </font>
    <font>
      <i/>
      <sz val="9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71" fontId="9" fillId="37" borderId="0"/>
    <xf numFmtId="172" fontId="9" fillId="37" borderId="0"/>
    <xf numFmtId="171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0" fontId="15" fillId="39" borderId="0" applyNumberFormat="0" applyBorder="0" applyAlignment="0" applyProtection="0"/>
    <xf numFmtId="173" fontId="18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5" fontId="20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1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1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1" fontId="23" fillId="64" borderId="43" applyNumberFormat="0" applyAlignment="0" applyProtection="0"/>
    <xf numFmtId="172" fontId="23" fillId="64" borderId="43" applyNumberFormat="0" applyAlignment="0" applyProtection="0"/>
    <xf numFmtId="171" fontId="23" fillId="64" borderId="43" applyNumberFormat="0" applyAlignment="0" applyProtection="0"/>
    <xf numFmtId="171" fontId="23" fillId="64" borderId="43" applyNumberFormat="0" applyAlignment="0" applyProtection="0"/>
    <xf numFmtId="172" fontId="23" fillId="64" borderId="43" applyNumberFormat="0" applyAlignment="0" applyProtection="0"/>
    <xf numFmtId="171" fontId="23" fillId="64" borderId="43" applyNumberFormat="0" applyAlignment="0" applyProtection="0"/>
    <xf numFmtId="171" fontId="23" fillId="64" borderId="43" applyNumberFormat="0" applyAlignment="0" applyProtection="0"/>
    <xf numFmtId="172" fontId="23" fillId="64" borderId="43" applyNumberFormat="0" applyAlignment="0" applyProtection="0"/>
    <xf numFmtId="171" fontId="23" fillId="64" borderId="43" applyNumberFormat="0" applyAlignment="0" applyProtection="0"/>
    <xf numFmtId="171" fontId="23" fillId="64" borderId="43" applyNumberFormat="0" applyAlignment="0" applyProtection="0"/>
    <xf numFmtId="172" fontId="23" fillId="64" borderId="43" applyNumberFormat="0" applyAlignment="0" applyProtection="0"/>
    <xf numFmtId="171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0" fontId="24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0" fontId="25" fillId="10" borderId="39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5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4" fontId="20" fillId="0" borderId="0" applyFill="0" applyBorder="0" applyAlignment="0"/>
    <xf numFmtId="175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2" fillId="0" borderId="0"/>
    <xf numFmtId="0" fontId="2" fillId="0" borderId="0"/>
    <xf numFmtId="171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71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71" fontId="37" fillId="0" borderId="9">
      <alignment horizontal="left" vertical="center"/>
    </xf>
    <xf numFmtId="0" fontId="38" fillId="0" borderId="46" applyNumberFormat="0" applyFill="0" applyAlignment="0" applyProtection="0"/>
    <xf numFmtId="172" fontId="38" fillId="0" borderId="46" applyNumberFormat="0" applyFill="0" applyAlignment="0" applyProtection="0"/>
    <xf numFmtId="0" fontId="38" fillId="0" borderId="46" applyNumberFormat="0" applyFill="0" applyAlignment="0" applyProtection="0"/>
    <xf numFmtId="171" fontId="38" fillId="0" borderId="46" applyNumberFormat="0" applyFill="0" applyAlignment="0" applyProtection="0"/>
    <xf numFmtId="171" fontId="38" fillId="0" borderId="46" applyNumberFormat="0" applyFill="0" applyAlignment="0" applyProtection="0"/>
    <xf numFmtId="171" fontId="38" fillId="0" borderId="46" applyNumberFormat="0" applyFill="0" applyAlignment="0" applyProtection="0"/>
    <xf numFmtId="172" fontId="38" fillId="0" borderId="46" applyNumberFormat="0" applyFill="0" applyAlignment="0" applyProtection="0"/>
    <xf numFmtId="171" fontId="38" fillId="0" borderId="46" applyNumberFormat="0" applyFill="0" applyAlignment="0" applyProtection="0"/>
    <xf numFmtId="171" fontId="38" fillId="0" borderId="46" applyNumberFormat="0" applyFill="0" applyAlignment="0" applyProtection="0"/>
    <xf numFmtId="172" fontId="38" fillId="0" borderId="46" applyNumberFormat="0" applyFill="0" applyAlignment="0" applyProtection="0"/>
    <xf numFmtId="171" fontId="38" fillId="0" borderId="46" applyNumberFormat="0" applyFill="0" applyAlignment="0" applyProtection="0"/>
    <xf numFmtId="171" fontId="38" fillId="0" borderId="46" applyNumberFormat="0" applyFill="0" applyAlignment="0" applyProtection="0"/>
    <xf numFmtId="172" fontId="38" fillId="0" borderId="46" applyNumberFormat="0" applyFill="0" applyAlignment="0" applyProtection="0"/>
    <xf numFmtId="171" fontId="38" fillId="0" borderId="46" applyNumberFormat="0" applyFill="0" applyAlignment="0" applyProtection="0"/>
    <xf numFmtId="171" fontId="38" fillId="0" borderId="46" applyNumberFormat="0" applyFill="0" applyAlignment="0" applyProtection="0"/>
    <xf numFmtId="172" fontId="38" fillId="0" borderId="46" applyNumberFormat="0" applyFill="0" applyAlignment="0" applyProtection="0"/>
    <xf numFmtId="171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72" fontId="39" fillId="0" borderId="47" applyNumberFormat="0" applyFill="0" applyAlignment="0" applyProtection="0"/>
    <xf numFmtId="0" fontId="39" fillId="0" borderId="47" applyNumberFormat="0" applyFill="0" applyAlignment="0" applyProtection="0"/>
    <xf numFmtId="171" fontId="39" fillId="0" borderId="47" applyNumberFormat="0" applyFill="0" applyAlignment="0" applyProtection="0"/>
    <xf numFmtId="171" fontId="39" fillId="0" borderId="47" applyNumberFormat="0" applyFill="0" applyAlignment="0" applyProtection="0"/>
    <xf numFmtId="171" fontId="39" fillId="0" borderId="47" applyNumberFormat="0" applyFill="0" applyAlignment="0" applyProtection="0"/>
    <xf numFmtId="172" fontId="39" fillId="0" borderId="47" applyNumberFormat="0" applyFill="0" applyAlignment="0" applyProtection="0"/>
    <xf numFmtId="171" fontId="39" fillId="0" borderId="47" applyNumberFormat="0" applyFill="0" applyAlignment="0" applyProtection="0"/>
    <xf numFmtId="171" fontId="39" fillId="0" borderId="47" applyNumberFormat="0" applyFill="0" applyAlignment="0" applyProtection="0"/>
    <xf numFmtId="172" fontId="39" fillId="0" borderId="47" applyNumberFormat="0" applyFill="0" applyAlignment="0" applyProtection="0"/>
    <xf numFmtId="171" fontId="39" fillId="0" borderId="47" applyNumberFormat="0" applyFill="0" applyAlignment="0" applyProtection="0"/>
    <xf numFmtId="171" fontId="39" fillId="0" borderId="47" applyNumberFormat="0" applyFill="0" applyAlignment="0" applyProtection="0"/>
    <xf numFmtId="172" fontId="39" fillId="0" borderId="47" applyNumberFormat="0" applyFill="0" applyAlignment="0" applyProtection="0"/>
    <xf numFmtId="171" fontId="39" fillId="0" borderId="47" applyNumberFormat="0" applyFill="0" applyAlignment="0" applyProtection="0"/>
    <xf numFmtId="171" fontId="39" fillId="0" borderId="47" applyNumberFormat="0" applyFill="0" applyAlignment="0" applyProtection="0"/>
    <xf numFmtId="172" fontId="39" fillId="0" borderId="47" applyNumberFormat="0" applyFill="0" applyAlignment="0" applyProtection="0"/>
    <xf numFmtId="171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171" fontId="40" fillId="0" borderId="48" applyNumberFormat="0" applyFill="0" applyAlignment="0" applyProtection="0"/>
    <xf numFmtId="0" fontId="40" fillId="0" borderId="48" applyNumberFormat="0" applyFill="0" applyAlignment="0" applyProtection="0"/>
    <xf numFmtId="171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71" fontId="40" fillId="0" borderId="48" applyNumberFormat="0" applyFill="0" applyAlignment="0" applyProtection="0"/>
    <xf numFmtId="172" fontId="40" fillId="0" borderId="48" applyNumberFormat="0" applyFill="0" applyAlignment="0" applyProtection="0"/>
    <xf numFmtId="171" fontId="40" fillId="0" borderId="48" applyNumberFormat="0" applyFill="0" applyAlignment="0" applyProtection="0"/>
    <xf numFmtId="171" fontId="40" fillId="0" borderId="48" applyNumberFormat="0" applyFill="0" applyAlignment="0" applyProtection="0"/>
    <xf numFmtId="172" fontId="40" fillId="0" borderId="48" applyNumberFormat="0" applyFill="0" applyAlignment="0" applyProtection="0"/>
    <xf numFmtId="171" fontId="40" fillId="0" borderId="48" applyNumberFormat="0" applyFill="0" applyAlignment="0" applyProtection="0"/>
    <xf numFmtId="171" fontId="40" fillId="0" borderId="48" applyNumberFormat="0" applyFill="0" applyAlignment="0" applyProtection="0"/>
    <xf numFmtId="172" fontId="40" fillId="0" borderId="48" applyNumberFormat="0" applyFill="0" applyAlignment="0" applyProtection="0"/>
    <xf numFmtId="171" fontId="40" fillId="0" borderId="48" applyNumberFormat="0" applyFill="0" applyAlignment="0" applyProtection="0"/>
    <xf numFmtId="171" fontId="40" fillId="0" borderId="48" applyNumberFormat="0" applyFill="0" applyAlignment="0" applyProtection="0"/>
    <xf numFmtId="172" fontId="40" fillId="0" borderId="48" applyNumberFormat="0" applyFill="0" applyAlignment="0" applyProtection="0"/>
    <xf numFmtId="171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71" fontId="42" fillId="0" borderId="0"/>
    <xf numFmtId="0" fontId="42" fillId="0" borderId="0"/>
    <xf numFmtId="171" fontId="42" fillId="0" borderId="0"/>
    <xf numFmtId="171" fontId="37" fillId="0" borderId="0"/>
    <xf numFmtId="0" fontId="37" fillId="0" borderId="0"/>
    <xf numFmtId="171" fontId="37" fillId="0" borderId="0"/>
    <xf numFmtId="171" fontId="43" fillId="0" borderId="0"/>
    <xf numFmtId="0" fontId="43" fillId="0" borderId="0"/>
    <xf numFmtId="171" fontId="43" fillId="0" borderId="0"/>
    <xf numFmtId="171" fontId="44" fillId="0" borderId="0"/>
    <xf numFmtId="0" fontId="44" fillId="0" borderId="0"/>
    <xf numFmtId="171" fontId="44" fillId="0" borderId="0"/>
    <xf numFmtId="171" fontId="45" fillId="0" borderId="0"/>
    <xf numFmtId="0" fontId="45" fillId="0" borderId="0"/>
    <xf numFmtId="171" fontId="45" fillId="0" borderId="0"/>
    <xf numFmtId="171" fontId="46" fillId="0" borderId="0"/>
    <xf numFmtId="0" fontId="46" fillId="0" borderId="0"/>
    <xf numFmtId="171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47" fillId="0" borderId="0" applyNumberFormat="0" applyFill="0" applyBorder="0" applyAlignment="0" applyProtection="0">
      <alignment vertical="top"/>
      <protection locked="0"/>
    </xf>
    <xf numFmtId="172" fontId="47" fillId="0" borderId="0" applyNumberFormat="0" applyFill="0" applyBorder="0" applyAlignment="0" applyProtection="0">
      <alignment vertical="top"/>
      <protection locked="0"/>
    </xf>
    <xf numFmtId="171" fontId="47" fillId="0" borderId="0" applyNumberFormat="0" applyFill="0" applyBorder="0" applyAlignment="0" applyProtection="0">
      <alignment vertical="top"/>
      <protection locked="0"/>
    </xf>
    <xf numFmtId="171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1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1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1" fontId="51" fillId="43" borderId="43" applyNumberFormat="0" applyAlignment="0" applyProtection="0"/>
    <xf numFmtId="172" fontId="51" fillId="43" borderId="43" applyNumberFormat="0" applyAlignment="0" applyProtection="0"/>
    <xf numFmtId="171" fontId="51" fillId="43" borderId="43" applyNumberFormat="0" applyAlignment="0" applyProtection="0"/>
    <xf numFmtId="171" fontId="51" fillId="43" borderId="43" applyNumberFormat="0" applyAlignment="0" applyProtection="0"/>
    <xf numFmtId="172" fontId="51" fillId="43" borderId="43" applyNumberFormat="0" applyAlignment="0" applyProtection="0"/>
    <xf numFmtId="171" fontId="51" fillId="43" borderId="43" applyNumberFormat="0" applyAlignment="0" applyProtection="0"/>
    <xf numFmtId="171" fontId="51" fillId="43" borderId="43" applyNumberFormat="0" applyAlignment="0" applyProtection="0"/>
    <xf numFmtId="172" fontId="51" fillId="43" borderId="43" applyNumberFormat="0" applyAlignment="0" applyProtection="0"/>
    <xf numFmtId="171" fontId="51" fillId="43" borderId="43" applyNumberFormat="0" applyAlignment="0" applyProtection="0"/>
    <xf numFmtId="171" fontId="51" fillId="43" borderId="43" applyNumberFormat="0" applyAlignment="0" applyProtection="0"/>
    <xf numFmtId="172" fontId="51" fillId="43" borderId="43" applyNumberFormat="0" applyAlignment="0" applyProtection="0"/>
    <xf numFmtId="171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4" fontId="20" fillId="0" borderId="0" applyFill="0" applyBorder="0" applyAlignment="0"/>
    <xf numFmtId="175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71" fontId="54" fillId="0" borderId="49" applyNumberFormat="0" applyFill="0" applyAlignment="0" applyProtection="0"/>
    <xf numFmtId="171" fontId="54" fillId="0" borderId="49" applyNumberFormat="0" applyFill="0" applyAlignment="0" applyProtection="0"/>
    <xf numFmtId="172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71" fontId="54" fillId="0" borderId="49" applyNumberFormat="0" applyFill="0" applyAlignment="0" applyProtection="0"/>
    <xf numFmtId="172" fontId="54" fillId="0" borderId="49" applyNumberFormat="0" applyFill="0" applyAlignment="0" applyProtection="0"/>
    <xf numFmtId="171" fontId="54" fillId="0" borderId="49" applyNumberFormat="0" applyFill="0" applyAlignment="0" applyProtection="0"/>
    <xf numFmtId="171" fontId="54" fillId="0" borderId="49" applyNumberFormat="0" applyFill="0" applyAlignment="0" applyProtection="0"/>
    <xf numFmtId="172" fontId="54" fillId="0" borderId="49" applyNumberFormat="0" applyFill="0" applyAlignment="0" applyProtection="0"/>
    <xf numFmtId="171" fontId="54" fillId="0" borderId="49" applyNumberFormat="0" applyFill="0" applyAlignment="0" applyProtection="0"/>
    <xf numFmtId="171" fontId="54" fillId="0" borderId="49" applyNumberFormat="0" applyFill="0" applyAlignment="0" applyProtection="0"/>
    <xf numFmtId="172" fontId="54" fillId="0" borderId="49" applyNumberFormat="0" applyFill="0" applyAlignment="0" applyProtection="0"/>
    <xf numFmtId="171" fontId="54" fillId="0" borderId="49" applyNumberFormat="0" applyFill="0" applyAlignment="0" applyProtection="0"/>
    <xf numFmtId="171" fontId="54" fillId="0" borderId="49" applyNumberFormat="0" applyFill="0" applyAlignment="0" applyProtection="0"/>
    <xf numFmtId="172" fontId="54" fillId="0" borderId="49" applyNumberFormat="0" applyFill="0" applyAlignment="0" applyProtection="0"/>
    <xf numFmtId="171" fontId="54" fillId="0" borderId="49" applyNumberFormat="0" applyFill="0" applyAlignment="0" applyProtection="0"/>
    <xf numFmtId="0" fontId="52" fillId="0" borderId="49" applyNumberFormat="0" applyFill="0" applyAlignment="0" applyProtection="0"/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71" fontId="9" fillId="0" borderId="50"/>
    <xf numFmtId="172" fontId="9" fillId="0" borderId="50"/>
    <xf numFmtId="171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4" fontId="2" fillId="0" borderId="0"/>
    <xf numFmtId="182" fontId="1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0" fontId="60" fillId="0" borderId="0"/>
    <xf numFmtId="0" fontId="59" fillId="0" borderId="0"/>
    <xf numFmtId="182" fontId="11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18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0" fontId="2" fillId="0" borderId="0"/>
    <xf numFmtId="171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2" fillId="0" borderId="0"/>
    <xf numFmtId="182" fontId="2" fillId="0" borderId="0"/>
    <xf numFmtId="171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8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2" fillId="0" borderId="0"/>
    <xf numFmtId="18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0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0" fillId="0" borderId="0"/>
    <xf numFmtId="182" fontId="11" fillId="0" borderId="0"/>
    <xf numFmtId="182" fontId="1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182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8" fillId="0" borderId="0"/>
    <xf numFmtId="0" fontId="11" fillId="0" borderId="0"/>
    <xf numFmtId="0" fontId="2" fillId="0" borderId="0"/>
    <xf numFmtId="0" fontId="10" fillId="0" borderId="0"/>
    <xf numFmtId="171" fontId="8" fillId="0" borderId="0"/>
    <xf numFmtId="0" fontId="2" fillId="0" borderId="0"/>
    <xf numFmtId="0" fontId="1" fillId="0" borderId="0"/>
    <xf numFmtId="0" fontId="1" fillId="0" borderId="0"/>
    <xf numFmtId="182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2" fontId="2" fillId="0" borderId="0"/>
    <xf numFmtId="0" fontId="11" fillId="0" borderId="0"/>
    <xf numFmtId="0" fontId="11" fillId="0" borderId="0"/>
    <xf numFmtId="171" fontId="8" fillId="0" borderId="0"/>
    <xf numFmtId="0" fontId="48" fillId="0" borderId="0"/>
    <xf numFmtId="0" fontId="2" fillId="0" borderId="0"/>
    <xf numFmtId="171" fontId="8" fillId="0" borderId="0"/>
    <xf numFmtId="0" fontId="1" fillId="0" borderId="0"/>
    <xf numFmtId="18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1" fontId="8" fillId="0" borderId="0"/>
    <xf numFmtId="171" fontId="8" fillId="0" borderId="0"/>
    <xf numFmtId="0" fontId="1" fillId="0" borderId="0"/>
    <xf numFmtId="182" fontId="11" fillId="0" borderId="0"/>
    <xf numFmtId="182" fontId="11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71" fontId="8" fillId="0" borderId="0"/>
    <xf numFmtId="171" fontId="8" fillId="0" borderId="0"/>
    <xf numFmtId="0" fontId="1" fillId="0" borderId="0"/>
    <xf numFmtId="182" fontId="11" fillId="0" borderId="0"/>
    <xf numFmtId="182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" fillId="0" borderId="0"/>
    <xf numFmtId="182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2" fontId="1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9" fillId="0" borderId="0"/>
    <xf numFmtId="182" fontId="2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2" fontId="9" fillId="0" borderId="0"/>
    <xf numFmtId="0" fontId="5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2" fontId="5" fillId="0" borderId="0"/>
    <xf numFmtId="0" fontId="9" fillId="0" borderId="0"/>
    <xf numFmtId="182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9" fillId="0" borderId="0"/>
    <xf numFmtId="182" fontId="5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71" fontId="9" fillId="0" borderId="0"/>
    <xf numFmtId="0" fontId="59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71" fontId="5" fillId="0" borderId="0"/>
    <xf numFmtId="0" fontId="59" fillId="0" borderId="0"/>
    <xf numFmtId="171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82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82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182" fontId="9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1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27" fillId="0" borderId="0"/>
    <xf numFmtId="0" fontId="2" fillId="0" borderId="0"/>
    <xf numFmtId="0" fontId="59" fillId="0" borderId="0"/>
    <xf numFmtId="171" fontId="27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5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59" fillId="0" borderId="0"/>
    <xf numFmtId="0" fontId="2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2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1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71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1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1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71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1" fontId="2" fillId="0" borderId="0"/>
    <xf numFmtId="0" fontId="2" fillId="74" borderId="51" applyNumberFormat="0" applyFont="0" applyAlignment="0" applyProtection="0"/>
    <xf numFmtId="171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2" fontId="2" fillId="0" borderId="0"/>
    <xf numFmtId="171" fontId="2" fillId="0" borderId="0"/>
    <xf numFmtId="0" fontId="2" fillId="74" borderId="51" applyNumberFormat="0" applyFont="0" applyAlignment="0" applyProtection="0"/>
    <xf numFmtId="171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1" fontId="2" fillId="0" borderId="0"/>
    <xf numFmtId="0" fontId="2" fillId="74" borderId="51" applyNumberFormat="0" applyFont="0" applyAlignment="0" applyProtection="0"/>
    <xf numFmtId="171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2" fontId="2" fillId="0" borderId="0"/>
    <xf numFmtId="171" fontId="2" fillId="0" borderId="0"/>
    <xf numFmtId="171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64" fillId="0" borderId="0">
      <alignment horizontal="left"/>
    </xf>
    <xf numFmtId="0" fontId="2" fillId="0" borderId="0"/>
    <xf numFmtId="0" fontId="2" fillId="0" borderId="0"/>
    <xf numFmtId="171" fontId="2" fillId="0" borderId="0"/>
    <xf numFmtId="3" fontId="2" fillId="75" borderId="3" applyFont="0">
      <alignment horizontal="right" vertical="center"/>
      <protection locked="0"/>
    </xf>
    <xf numFmtId="171" fontId="65" fillId="0" borderId="0"/>
    <xf numFmtId="0" fontId="65" fillId="0" borderId="0"/>
    <xf numFmtId="171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1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1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1" fontId="68" fillId="64" borderId="52" applyNumberFormat="0" applyAlignment="0" applyProtection="0"/>
    <xf numFmtId="172" fontId="68" fillId="64" borderId="52" applyNumberFormat="0" applyAlignment="0" applyProtection="0"/>
    <xf numFmtId="171" fontId="68" fillId="64" borderId="52" applyNumberFormat="0" applyAlignment="0" applyProtection="0"/>
    <xf numFmtId="171" fontId="68" fillId="64" borderId="52" applyNumberFormat="0" applyAlignment="0" applyProtection="0"/>
    <xf numFmtId="172" fontId="68" fillId="64" borderId="52" applyNumberFormat="0" applyAlignment="0" applyProtection="0"/>
    <xf numFmtId="171" fontId="68" fillId="64" borderId="52" applyNumberFormat="0" applyAlignment="0" applyProtection="0"/>
    <xf numFmtId="171" fontId="68" fillId="64" borderId="52" applyNumberFormat="0" applyAlignment="0" applyProtection="0"/>
    <xf numFmtId="172" fontId="68" fillId="64" borderId="52" applyNumberFormat="0" applyAlignment="0" applyProtection="0"/>
    <xf numFmtId="171" fontId="68" fillId="64" borderId="52" applyNumberFormat="0" applyAlignment="0" applyProtection="0"/>
    <xf numFmtId="171" fontId="68" fillId="64" borderId="52" applyNumberFormat="0" applyAlignment="0" applyProtection="0"/>
    <xf numFmtId="172" fontId="68" fillId="64" borderId="52" applyNumberFormat="0" applyAlignment="0" applyProtection="0"/>
    <xf numFmtId="171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0" fillId="0" borderId="0" applyFill="0" applyBorder="0" applyAlignment="0"/>
    <xf numFmtId="175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71" fontId="2" fillId="0" borderId="0"/>
    <xf numFmtId="0" fontId="2" fillId="0" borderId="0"/>
    <xf numFmtId="171" fontId="2" fillId="0" borderId="0"/>
    <xf numFmtId="190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91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71" fontId="8" fillId="0" borderId="0"/>
    <xf numFmtId="171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92" fontId="20" fillId="0" borderId="0" applyFill="0" applyBorder="0" applyAlignment="0"/>
    <xf numFmtId="193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1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1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1" fontId="77" fillId="0" borderId="53" applyNumberFormat="0" applyFill="0" applyAlignment="0" applyProtection="0"/>
    <xf numFmtId="172" fontId="77" fillId="0" borderId="53" applyNumberFormat="0" applyFill="0" applyAlignment="0" applyProtection="0"/>
    <xf numFmtId="171" fontId="77" fillId="0" borderId="53" applyNumberFormat="0" applyFill="0" applyAlignment="0" applyProtection="0"/>
    <xf numFmtId="171" fontId="77" fillId="0" borderId="53" applyNumberFormat="0" applyFill="0" applyAlignment="0" applyProtection="0"/>
    <xf numFmtId="172" fontId="77" fillId="0" borderId="53" applyNumberFormat="0" applyFill="0" applyAlignment="0" applyProtection="0"/>
    <xf numFmtId="171" fontId="77" fillId="0" borderId="53" applyNumberFormat="0" applyFill="0" applyAlignment="0" applyProtection="0"/>
    <xf numFmtId="171" fontId="77" fillId="0" borderId="53" applyNumberFormat="0" applyFill="0" applyAlignment="0" applyProtection="0"/>
    <xf numFmtId="172" fontId="77" fillId="0" borderId="53" applyNumberFormat="0" applyFill="0" applyAlignment="0" applyProtection="0"/>
    <xf numFmtId="171" fontId="77" fillId="0" borderId="53" applyNumberFormat="0" applyFill="0" applyAlignment="0" applyProtection="0"/>
    <xf numFmtId="171" fontId="77" fillId="0" borderId="53" applyNumberFormat="0" applyFill="0" applyAlignment="0" applyProtection="0"/>
    <xf numFmtId="172" fontId="77" fillId="0" borderId="53" applyNumberFormat="0" applyFill="0" applyAlignment="0" applyProtection="0"/>
    <xf numFmtId="171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8" fontId="64" fillId="0" borderId="0">
      <alignment horizontal="left"/>
    </xf>
    <xf numFmtId="0" fontId="2" fillId="0" borderId="0"/>
    <xf numFmtId="0" fontId="2" fillId="0" borderId="0"/>
    <xf numFmtId="171" fontId="2" fillId="0" borderId="0"/>
    <xf numFmtId="171" fontId="2" fillId="0" borderId="0">
      <alignment horizontal="center" textRotation="90"/>
    </xf>
    <xf numFmtId="0" fontId="2" fillId="0" borderId="0">
      <alignment horizontal="center" textRotation="90"/>
    </xf>
    <xf numFmtId="171" fontId="2" fillId="0" borderId="0">
      <alignment horizontal="center" textRotation="90"/>
    </xf>
    <xf numFmtId="194" fontId="9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165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8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6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70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7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6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6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6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6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6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6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6" fontId="84" fillId="0" borderId="34" xfId="0" applyNumberFormat="1" applyFont="1" applyBorder="1" applyAlignment="1">
      <alignment vertical="center"/>
    </xf>
    <xf numFmtId="170" fontId="84" fillId="0" borderId="67" xfId="0" applyNumberFormat="1" applyFont="1" applyBorder="1" applyAlignment="1">
      <alignment horizontal="center"/>
    </xf>
    <xf numFmtId="170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6" fontId="84" fillId="0" borderId="13" xfId="0" applyNumberFormat="1" applyFont="1" applyBorder="1" applyAlignment="1">
      <alignment vertical="center"/>
    </xf>
    <xf numFmtId="170" fontId="84" fillId="0" borderId="65" xfId="0" applyNumberFormat="1" applyFont="1" applyBorder="1" applyAlignment="1">
      <alignment horizontal="center"/>
    </xf>
    <xf numFmtId="196" fontId="87" fillId="0" borderId="13" xfId="0" applyNumberFormat="1" applyFont="1" applyBorder="1" applyAlignment="1">
      <alignment vertical="center"/>
    </xf>
    <xf numFmtId="170" fontId="87" fillId="0" borderId="65" xfId="0" applyNumberFormat="1" applyFont="1" applyBorder="1" applyAlignment="1">
      <alignment horizontal="center"/>
    </xf>
    <xf numFmtId="170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170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6" fontId="84" fillId="0" borderId="14" xfId="0" applyNumberFormat="1" applyFont="1" applyBorder="1" applyAlignment="1">
      <alignment vertical="center"/>
    </xf>
    <xf numFmtId="170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6" fontId="86" fillId="36" borderId="16" xfId="0" applyNumberFormat="1" applyFont="1" applyFill="1" applyBorder="1" applyAlignment="1">
      <alignment vertical="center"/>
    </xf>
    <xf numFmtId="170" fontId="86" fillId="36" borderId="60" xfId="0" applyNumberFormat="1" applyFont="1" applyFill="1" applyBorder="1" applyAlignment="1">
      <alignment horizontal="center"/>
    </xf>
    <xf numFmtId="170" fontId="89" fillId="0" borderId="0" xfId="0" applyNumberFormat="1" applyFont="1" applyFill="1" applyBorder="1" applyAlignment="1">
      <alignment horizontal="center"/>
    </xf>
    <xf numFmtId="196" fontId="84" fillId="0" borderId="17" xfId="0" applyNumberFormat="1" applyFont="1" applyBorder="1" applyAlignment="1">
      <alignment vertical="center"/>
    </xf>
    <xf numFmtId="170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6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6" fontId="86" fillId="36" borderId="62" xfId="0" applyNumberFormat="1" applyFont="1" applyFill="1" applyBorder="1" applyAlignment="1">
      <alignment vertical="center"/>
    </xf>
    <xf numFmtId="170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6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6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7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6" fontId="84" fillId="0" borderId="21" xfId="0" applyNumberFormat="1" applyFont="1" applyBorder="1" applyAlignment="1"/>
    <xf numFmtId="196" fontId="84" fillId="0" borderId="22" xfId="0" applyNumberFormat="1" applyFont="1" applyBorder="1" applyAlignment="1"/>
    <xf numFmtId="196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6" fontId="84" fillId="36" borderId="24" xfId="0" applyNumberFormat="1" applyFont="1" applyFill="1" applyBorder="1"/>
    <xf numFmtId="196" fontId="84" fillId="36" borderId="26" xfId="0" applyNumberFormat="1" applyFont="1" applyFill="1" applyBorder="1"/>
    <xf numFmtId="196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6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6" fontId="2" fillId="36" borderId="3" xfId="5" applyNumberFormat="1" applyFont="1" applyFill="1" applyBorder="1" applyProtection="1">
      <protection locked="0"/>
    </xf>
    <xf numFmtId="196" fontId="2" fillId="36" borderId="3" xfId="1" applyNumberFormat="1" applyFont="1" applyFill="1" applyBorder="1" applyProtection="1">
      <protection locked="0"/>
    </xf>
    <xf numFmtId="196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8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8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6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6" fontId="45" fillId="36" borderId="25" xfId="1" applyNumberFormat="1" applyFont="1" applyFill="1" applyBorder="1" applyAlignment="1" applyProtection="1">
      <protection locked="0"/>
    </xf>
    <xf numFmtId="196" fontId="2" fillId="3" borderId="25" xfId="5" applyNumberFormat="1" applyFont="1" applyFill="1" applyBorder="1" applyProtection="1">
      <protection locked="0"/>
    </xf>
    <xf numFmtId="167" fontId="45" fillId="36" borderId="26" xfId="1" applyNumberFormat="1" applyFont="1" applyFill="1" applyBorder="1" applyAlignment="1" applyProtection="1">
      <protection locked="0"/>
    </xf>
    <xf numFmtId="196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6" fontId="2" fillId="0" borderId="25" xfId="0" applyNumberFormat="1" applyFont="1" applyFill="1" applyBorder="1" applyAlignment="1" applyProtection="1">
      <alignment horizontal="right"/>
    </xf>
    <xf numFmtId="196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6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6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6" fontId="84" fillId="0" borderId="22" xfId="0" applyNumberFormat="1" applyFont="1" applyBorder="1" applyAlignment="1">
      <alignment wrapText="1"/>
    </xf>
    <xf numFmtId="196" fontId="84" fillId="36" borderId="22" xfId="0" applyNumberFormat="1" applyFont="1" applyFill="1" applyBorder="1" applyAlignment="1">
      <alignment horizontal="center" vertical="center" wrapText="1"/>
    </xf>
    <xf numFmtId="196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7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6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6" fontId="3" fillId="36" borderId="25" xfId="0" applyNumberFormat="1" applyFont="1" applyFill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70" fontId="84" fillId="0" borderId="3" xfId="0" applyNumberFormat="1" applyFont="1" applyBorder="1" applyAlignment="1"/>
    <xf numFmtId="170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70" fontId="85" fillId="0" borderId="0" xfId="0" applyNumberFormat="1" applyFont="1" applyFill="1"/>
    <xf numFmtId="196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2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72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72" fontId="9" fillId="37" borderId="27" xfId="20" applyBorder="1"/>
    <xf numFmtId="172" fontId="9" fillId="37" borderId="96" xfId="20" applyBorder="1"/>
    <xf numFmtId="172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72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6" fontId="84" fillId="0" borderId="87" xfId="0" applyNumberFormat="1" applyFont="1" applyFill="1" applyBorder="1" applyAlignment="1">
      <alignment horizontal="center" vertical="center"/>
    </xf>
    <xf numFmtId="196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6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6" fontId="86" fillId="36" borderId="26" xfId="0" applyNumberFormat="1" applyFont="1" applyFill="1" applyBorder="1" applyAlignment="1">
      <alignment horizontal="center" vertical="center"/>
    </xf>
    <xf numFmtId="172" fontId="9" fillId="37" borderId="102" xfId="20" applyBorder="1"/>
    <xf numFmtId="0" fontId="94" fillId="0" borderId="0" xfId="11" applyFont="1" applyFill="1" applyBorder="1" applyProtection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100" fillId="0" borderId="87" xfId="0" applyFont="1" applyFill="1" applyBorder="1" applyAlignment="1">
      <alignment horizontal="left" vertical="center" wrapText="1"/>
    </xf>
    <xf numFmtId="9" fontId="4" fillId="36" borderId="87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5" fillId="36" borderId="87" xfId="0" applyNumberFormat="1" applyFont="1" applyFill="1" applyBorder="1" applyAlignment="1">
      <alignment vertical="center" wrapText="1"/>
    </xf>
    <xf numFmtId="3" fontId="105" fillId="36" borderId="88" xfId="0" applyNumberFormat="1" applyFont="1" applyFill="1" applyBorder="1" applyAlignment="1">
      <alignment vertical="center" wrapText="1"/>
    </xf>
    <xf numFmtId="3" fontId="105" fillId="0" borderId="87" xfId="0" applyNumberFormat="1" applyFont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7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106" fillId="0" borderId="87" xfId="0" applyFont="1" applyBorder="1"/>
    <xf numFmtId="14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84" fillId="0" borderId="0" xfId="0" applyFont="1" applyAlignment="1">
      <alignment horizontal="left"/>
    </xf>
    <xf numFmtId="14" fontId="8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0" fontId="96" fillId="0" borderId="0" xfId="0" applyFont="1" applyAlignment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85" fillId="0" borderId="0" xfId="0" applyFont="1" applyAlignment="1">
      <alignment horizontal="left"/>
    </xf>
    <xf numFmtId="14" fontId="85" fillId="0" borderId="0" xfId="0" applyNumberFormat="1" applyFont="1" applyAlignment="1">
      <alignment horizontal="left"/>
    </xf>
    <xf numFmtId="196" fontId="96" fillId="0" borderId="87" xfId="0" applyNumberFormat="1" applyFont="1" applyFill="1" applyBorder="1" applyAlignment="1" applyProtection="1">
      <alignment vertical="center" wrapText="1"/>
      <protection locked="0"/>
    </xf>
    <xf numFmtId="196" fontId="3" fillId="0" borderId="87" xfId="0" applyNumberFormat="1" applyFont="1" applyFill="1" applyBorder="1" applyAlignment="1" applyProtection="1">
      <alignment vertical="center" wrapText="1"/>
      <protection locked="0"/>
    </xf>
    <xf numFmtId="196" fontId="3" fillId="0" borderId="88" xfId="0" applyNumberFormat="1" applyFont="1" applyFill="1" applyBorder="1" applyAlignment="1" applyProtection="1">
      <alignment vertical="center" wrapText="1"/>
      <protection locked="0"/>
    </xf>
    <xf numFmtId="196" fontId="96" fillId="0" borderId="87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87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96" fontId="94" fillId="2" borderId="87" xfId="0" applyNumberFormat="1" applyFont="1" applyFill="1" applyBorder="1" applyAlignment="1" applyProtection="1">
      <alignment vertical="center"/>
      <protection locked="0"/>
    </xf>
    <xf numFmtId="196" fontId="94" fillId="2" borderId="88" xfId="0" applyNumberFormat="1" applyFont="1" applyFill="1" applyBorder="1" applyAlignment="1" applyProtection="1">
      <alignment vertical="center"/>
      <protection locked="0"/>
    </xf>
    <xf numFmtId="196" fontId="107" fillId="2" borderId="87" xfId="0" applyNumberFormat="1" applyFont="1" applyFill="1" applyBorder="1" applyAlignment="1" applyProtection="1">
      <alignment vertical="center"/>
      <protection locked="0"/>
    </xf>
    <xf numFmtId="196" fontId="107" fillId="2" borderId="88" xfId="0" applyNumberFormat="1" applyFont="1" applyFill="1" applyBorder="1" applyAlignment="1" applyProtection="1">
      <alignment vertical="center"/>
      <protection locked="0"/>
    </xf>
    <xf numFmtId="10" fontId="107" fillId="2" borderId="25" xfId="20962" applyNumberFormat="1" applyFont="1" applyFill="1" applyBorder="1" applyAlignment="1" applyProtection="1">
      <alignment vertical="center"/>
      <protection locked="0"/>
    </xf>
    <xf numFmtId="10" fontId="107" fillId="2" borderId="26" xfId="20962" applyNumberFormat="1" applyFont="1" applyFill="1" applyBorder="1" applyAlignment="1" applyProtection="1">
      <alignment vertical="center"/>
      <protection locked="0"/>
    </xf>
    <xf numFmtId="0" fontId="96" fillId="0" borderId="0" xfId="0" applyFont="1"/>
    <xf numFmtId="196" fontId="94" fillId="0" borderId="87" xfId="7" applyNumberFormat="1" applyFont="1" applyFill="1" applyBorder="1" applyAlignment="1" applyProtection="1">
      <alignment horizontal="right"/>
    </xf>
    <xf numFmtId="196" fontId="94" fillId="36" borderId="87" xfId="7" applyNumberFormat="1" applyFont="1" applyFill="1" applyBorder="1" applyAlignment="1" applyProtection="1">
      <alignment horizontal="right"/>
    </xf>
    <xf numFmtId="196" fontId="94" fillId="0" borderId="10" xfId="0" applyNumberFormat="1" applyFont="1" applyFill="1" applyBorder="1" applyAlignment="1" applyProtection="1">
      <alignment horizontal="right"/>
    </xf>
    <xf numFmtId="196" fontId="94" fillId="0" borderId="87" xfId="0" applyNumberFormat="1" applyFont="1" applyFill="1" applyBorder="1" applyAlignment="1" applyProtection="1">
      <alignment horizontal="right"/>
    </xf>
    <xf numFmtId="196" fontId="94" fillId="36" borderId="88" xfId="0" applyNumberFormat="1" applyFont="1" applyFill="1" applyBorder="1" applyAlignment="1" applyProtection="1">
      <alignment horizontal="right"/>
    </xf>
    <xf numFmtId="196" fontId="94" fillId="0" borderId="87" xfId="7" applyNumberFormat="1" applyFont="1" applyFill="1" applyBorder="1" applyAlignment="1" applyProtection="1">
      <alignment horizontal="right"/>
      <protection locked="0"/>
    </xf>
    <xf numFmtId="196" fontId="94" fillId="0" borderId="10" xfId="0" applyNumberFormat="1" applyFont="1" applyFill="1" applyBorder="1" applyAlignment="1" applyProtection="1">
      <alignment horizontal="right"/>
      <protection locked="0"/>
    </xf>
    <xf numFmtId="196" fontId="94" fillId="0" borderId="87" xfId="0" applyNumberFormat="1" applyFont="1" applyFill="1" applyBorder="1" applyAlignment="1" applyProtection="1">
      <alignment horizontal="right"/>
      <protection locked="0"/>
    </xf>
    <xf numFmtId="196" fontId="94" fillId="0" borderId="88" xfId="0" applyNumberFormat="1" applyFont="1" applyFill="1" applyBorder="1" applyAlignment="1" applyProtection="1">
      <alignment horizontal="right"/>
    </xf>
    <xf numFmtId="196" fontId="94" fillId="36" borderId="25" xfId="7" applyNumberFormat="1" applyFont="1" applyFill="1" applyBorder="1" applyAlignment="1" applyProtection="1">
      <alignment horizontal="right"/>
    </xf>
    <xf numFmtId="196" fontId="94" fillId="36" borderId="26" xfId="0" applyNumberFormat="1" applyFont="1" applyFill="1" applyBorder="1" applyAlignment="1" applyProtection="1">
      <alignment horizontal="right"/>
    </xf>
    <xf numFmtId="196" fontId="108" fillId="0" borderId="87" xfId="0" applyNumberFormat="1" applyFont="1" applyFill="1" applyBorder="1" applyAlignment="1" applyProtection="1">
      <alignment horizontal="right"/>
      <protection locked="0"/>
    </xf>
    <xf numFmtId="196" fontId="94" fillId="36" borderId="88" xfId="7" applyNumberFormat="1" applyFont="1" applyFill="1" applyBorder="1" applyAlignment="1" applyProtection="1">
      <alignment horizontal="right"/>
    </xf>
    <xf numFmtId="196" fontId="108" fillId="36" borderId="87" xfId="0" applyNumberFormat="1" applyFont="1" applyFill="1" applyBorder="1" applyAlignment="1">
      <alignment horizontal="right"/>
    </xf>
    <xf numFmtId="196" fontId="94" fillId="0" borderId="88" xfId="7" applyNumberFormat="1" applyFont="1" applyFill="1" applyBorder="1" applyAlignment="1" applyProtection="1">
      <alignment horizontal="right"/>
    </xf>
    <xf numFmtId="196" fontId="109" fillId="0" borderId="87" xfId="0" applyNumberFormat="1" applyFont="1" applyFill="1" applyBorder="1" applyAlignment="1">
      <alignment horizontal="center"/>
    </xf>
    <xf numFmtId="196" fontId="109" fillId="0" borderId="88" xfId="0" applyNumberFormat="1" applyFont="1" applyFill="1" applyBorder="1" applyAlignment="1">
      <alignment horizontal="center"/>
    </xf>
    <xf numFmtId="196" fontId="108" fillId="36" borderId="87" xfId="0" applyNumberFormat="1" applyFont="1" applyFill="1" applyBorder="1" applyAlignment="1" applyProtection="1">
      <alignment horizontal="right"/>
    </xf>
    <xf numFmtId="196" fontId="108" fillId="0" borderId="88" xfId="0" applyNumberFormat="1" applyFont="1" applyFill="1" applyBorder="1" applyAlignment="1" applyProtection="1">
      <alignment horizontal="right"/>
      <protection locked="0"/>
    </xf>
    <xf numFmtId="196" fontId="108" fillId="0" borderId="87" xfId="0" applyNumberFormat="1" applyFont="1" applyFill="1" applyBorder="1" applyAlignment="1" applyProtection="1">
      <alignment horizontal="right" indent="1"/>
      <protection locked="0"/>
    </xf>
    <xf numFmtId="196" fontId="94" fillId="36" borderId="87" xfId="7" applyNumberFormat="1" applyFont="1" applyFill="1" applyBorder="1" applyAlignment="1" applyProtection="1"/>
    <xf numFmtId="196" fontId="108" fillId="0" borderId="87" xfId="0" applyNumberFormat="1" applyFont="1" applyFill="1" applyBorder="1" applyAlignment="1" applyProtection="1">
      <protection locked="0"/>
    </xf>
    <xf numFmtId="196" fontId="94" fillId="36" borderId="88" xfId="7" applyNumberFormat="1" applyFont="1" applyFill="1" applyBorder="1" applyAlignment="1" applyProtection="1"/>
    <xf numFmtId="196" fontId="108" fillId="0" borderId="87" xfId="0" applyNumberFormat="1" applyFont="1" applyFill="1" applyBorder="1" applyAlignment="1" applyProtection="1">
      <alignment horizontal="right" vertical="center"/>
      <protection locked="0"/>
    </xf>
    <xf numFmtId="196" fontId="108" fillId="36" borderId="25" xfId="0" applyNumberFormat="1" applyFont="1" applyFill="1" applyBorder="1" applyAlignment="1">
      <alignment horizontal="right"/>
    </xf>
    <xf numFmtId="196" fontId="94" fillId="36" borderId="26" xfId="7" applyNumberFormat="1" applyFont="1" applyFill="1" applyBorder="1" applyAlignment="1" applyProtection="1">
      <alignment horizontal="right"/>
    </xf>
    <xf numFmtId="196" fontId="94" fillId="36" borderId="87" xfId="0" applyNumberFormat="1" applyFont="1" applyFill="1" applyBorder="1" applyAlignment="1" applyProtection="1">
      <alignment horizontal="right"/>
    </xf>
    <xf numFmtId="0" fontId="2" fillId="0" borderId="93" xfId="0" applyFont="1" applyBorder="1" applyAlignment="1">
      <alignment wrapText="1"/>
    </xf>
    <xf numFmtId="0" fontId="84" fillId="0" borderId="91" xfId="0" applyFont="1" applyBorder="1" applyAlignment="1"/>
    <xf numFmtId="0" fontId="2" fillId="0" borderId="91" xfId="0" applyFont="1" applyBorder="1" applyAlignment="1"/>
    <xf numFmtId="10" fontId="84" fillId="0" borderId="91" xfId="20962" applyNumberFormat="1" applyFont="1" applyBorder="1" applyAlignment="1"/>
    <xf numFmtId="167" fontId="3" fillId="0" borderId="88" xfId="7" applyNumberFormat="1" applyFont="1" applyFill="1" applyBorder="1" applyAlignment="1">
      <alignment horizontal="left" vertical="center" wrapText="1"/>
    </xf>
    <xf numFmtId="167" fontId="96" fillId="0" borderId="26" xfId="7" applyNumberFormat="1" applyFont="1" applyFill="1" applyBorder="1" applyAlignment="1" applyProtection="1">
      <alignment horizontal="left" vertical="center"/>
    </xf>
    <xf numFmtId="10" fontId="100" fillId="0" borderId="87" xfId="20962" applyNumberFormat="1" applyFont="1" applyFill="1" applyBorder="1" applyAlignment="1">
      <alignment horizontal="left" vertical="center" wrapText="1"/>
    </xf>
    <xf numFmtId="0" fontId="84" fillId="0" borderId="103" xfId="0" applyFont="1" applyBorder="1" applyAlignment="1">
      <alignment wrapText="1"/>
    </xf>
    <xf numFmtId="196" fontId="84" fillId="0" borderId="104" xfId="0" applyNumberFormat="1" applyFont="1" applyBorder="1" applyAlignment="1">
      <alignment vertical="center"/>
    </xf>
    <xf numFmtId="196" fontId="110" fillId="0" borderId="13" xfId="0" applyNumberFormat="1" applyFont="1" applyBorder="1" applyAlignment="1">
      <alignment horizontal="right" vertical="center"/>
    </xf>
    <xf numFmtId="0" fontId="84" fillId="0" borderId="94" xfId="0" applyFont="1" applyBorder="1" applyAlignment="1">
      <alignment horizontal="center"/>
    </xf>
    <xf numFmtId="196" fontId="87" fillId="0" borderId="104" xfId="0" applyNumberFormat="1" applyFont="1" applyBorder="1" applyAlignment="1">
      <alignment vertical="center"/>
    </xf>
    <xf numFmtId="196" fontId="86" fillId="36" borderId="13" xfId="0" applyNumberFormat="1" applyFont="1" applyFill="1" applyBorder="1" applyAlignment="1">
      <alignment vertical="center"/>
    </xf>
    <xf numFmtId="196" fontId="3" fillId="0" borderId="87" xfId="0" applyNumberFormat="1" applyFont="1" applyBorder="1"/>
    <xf numFmtId="196" fontId="3" fillId="0" borderId="87" xfId="0" applyNumberFormat="1" applyFont="1" applyFill="1" applyBorder="1"/>
    <xf numFmtId="196" fontId="3" fillId="0" borderId="93" xfId="0" applyNumberFormat="1" applyFont="1" applyBorder="1"/>
    <xf numFmtId="9" fontId="3" fillId="0" borderId="88" xfId="20962" applyFont="1" applyBorder="1"/>
    <xf numFmtId="196" fontId="3" fillId="0" borderId="93" xfId="0" applyNumberFormat="1" applyFont="1" applyFill="1" applyBorder="1"/>
    <xf numFmtId="0" fontId="94" fillId="3" borderId="88" xfId="13" applyFont="1" applyFill="1" applyBorder="1" applyAlignment="1" applyProtection="1">
      <alignment horizontal="center" vertical="center" wrapText="1"/>
      <protection locked="0"/>
    </xf>
    <xf numFmtId="167" fontId="9" fillId="37" borderId="0" xfId="20" applyNumberFormat="1" applyBorder="1"/>
    <xf numFmtId="167" fontId="3" fillId="0" borderId="92" xfId="0" applyNumberFormat="1" applyFont="1" applyFill="1" applyBorder="1" applyAlignment="1">
      <alignment vertical="center"/>
    </xf>
    <xf numFmtId="167" fontId="3" fillId="0" borderId="70" xfId="0" applyNumberFormat="1" applyFont="1" applyFill="1" applyBorder="1" applyAlignment="1">
      <alignment vertical="center"/>
    </xf>
    <xf numFmtId="167" fontId="3" fillId="3" borderId="90" xfId="0" applyNumberFormat="1" applyFont="1" applyFill="1" applyBorder="1" applyAlignment="1">
      <alignment vertical="center"/>
    </xf>
    <xf numFmtId="167" fontId="3" fillId="0" borderId="87" xfId="0" applyNumberFormat="1" applyFont="1" applyFill="1" applyBorder="1" applyAlignment="1">
      <alignment vertical="center"/>
    </xf>
    <xf numFmtId="167" fontId="3" fillId="0" borderId="93" xfId="0" applyNumberFormat="1" applyFont="1" applyFill="1" applyBorder="1" applyAlignment="1">
      <alignment vertical="center"/>
    </xf>
    <xf numFmtId="167" fontId="3" fillId="0" borderId="88" xfId="0" applyNumberFormat="1" applyFont="1" applyFill="1" applyBorder="1" applyAlignment="1">
      <alignment vertical="center"/>
    </xf>
    <xf numFmtId="167" fontId="3" fillId="0" borderId="25" xfId="0" applyNumberFormat="1" applyFont="1" applyFill="1" applyBorder="1" applyAlignment="1">
      <alignment vertical="center"/>
    </xf>
    <xf numFmtId="167" fontId="3" fillId="0" borderId="27" xfId="0" applyNumberFormat="1" applyFont="1" applyFill="1" applyBorder="1" applyAlignment="1">
      <alignment vertical="center"/>
    </xf>
    <xf numFmtId="167" fontId="3" fillId="0" borderId="26" xfId="0" applyNumberFormat="1" applyFont="1" applyFill="1" applyBorder="1" applyAlignment="1">
      <alignment vertical="center"/>
    </xf>
    <xf numFmtId="167" fontId="3" fillId="0" borderId="29" xfId="0" applyNumberFormat="1" applyFont="1" applyFill="1" applyBorder="1" applyAlignment="1">
      <alignment vertical="center"/>
    </xf>
    <xf numFmtId="167" fontId="3" fillId="0" borderId="20" xfId="0" applyNumberFormat="1" applyFont="1" applyFill="1" applyBorder="1" applyAlignment="1">
      <alignment vertical="center"/>
    </xf>
    <xf numFmtId="167" fontId="3" fillId="0" borderId="97" xfId="0" applyNumberFormat="1" applyFont="1" applyFill="1" applyBorder="1" applyAlignment="1">
      <alignment vertical="center"/>
    </xf>
    <xf numFmtId="167" fontId="3" fillId="0" borderId="98" xfId="0" applyNumberFormat="1" applyFont="1" applyFill="1" applyBorder="1" applyAlignment="1">
      <alignment vertical="center"/>
    </xf>
    <xf numFmtId="198" fontId="3" fillId="0" borderId="0" xfId="0" applyNumberFormat="1" applyFont="1"/>
    <xf numFmtId="197" fontId="100" fillId="0" borderId="0" xfId="20962" applyNumberFormat="1" applyFont="1" applyFill="1" applyAlignment="1">
      <alignment horizontal="left" vertical="center"/>
    </xf>
    <xf numFmtId="197" fontId="3" fillId="0" borderId="0" xfId="20962" applyNumberFormat="1" applyFont="1" applyFill="1" applyAlignment="1">
      <alignment horizontal="left" vertical="center"/>
    </xf>
    <xf numFmtId="197" fontId="3" fillId="0" borderId="0" xfId="20962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167" fontId="111" fillId="3" borderId="87" xfId="7" applyNumberFormat="1" applyFont="1" applyFill="1" applyBorder="1" applyAlignment="1" applyProtection="1">
      <alignment horizontal="right" vertical="center"/>
      <protection locked="0"/>
    </xf>
    <xf numFmtId="0" fontId="111" fillId="70" borderId="10" xfId="20964" applyFont="1" applyFill="1" applyBorder="1" applyAlignment="1">
      <alignment horizontal="left" vertical="center" wrapText="1"/>
    </xf>
    <xf numFmtId="0" fontId="19" fillId="70" borderId="87" xfId="20964" applyFont="1" applyFill="1" applyBorder="1" applyAlignment="1">
      <alignment horizontal="center" vertical="center"/>
    </xf>
    <xf numFmtId="0" fontId="111" fillId="70" borderId="90" xfId="20964" applyFont="1" applyFill="1" applyBorder="1" applyAlignment="1">
      <alignment vertical="center" wrapText="1"/>
    </xf>
    <xf numFmtId="0" fontId="112" fillId="70" borderId="87" xfId="20964" applyFont="1" applyFill="1" applyBorder="1" applyAlignment="1">
      <alignment horizontal="center" vertical="center"/>
    </xf>
    <xf numFmtId="167" fontId="45" fillId="77" borderId="10" xfId="7" applyNumberFormat="1" applyFont="1" applyFill="1" applyBorder="1" applyAlignment="1">
      <alignment horizontal="right" vertical="center"/>
    </xf>
    <xf numFmtId="0" fontId="45" fillId="77" borderId="90" xfId="20964" applyFont="1" applyFill="1" applyBorder="1" applyAlignment="1">
      <alignment vertical="center"/>
    </xf>
    <xf numFmtId="0" fontId="45" fillId="77" borderId="93" xfId="20964" applyFont="1" applyFill="1" applyBorder="1" applyAlignment="1">
      <alignment vertical="center"/>
    </xf>
    <xf numFmtId="167" fontId="111" fillId="0" borderId="87" xfId="7" applyNumberFormat="1" applyFont="1" applyFill="1" applyBorder="1" applyAlignment="1" applyProtection="1">
      <alignment horizontal="right" vertical="center"/>
      <protection locked="0"/>
    </xf>
    <xf numFmtId="0" fontId="45" fillId="78" borderId="90" xfId="20964" applyFont="1" applyFill="1" applyBorder="1" applyAlignment="1">
      <alignment vertical="center"/>
    </xf>
    <xf numFmtId="0" fontId="113" fillId="78" borderId="87" xfId="20964" applyFont="1" applyFill="1" applyBorder="1" applyAlignment="1">
      <alignment horizontal="center" vertical="center"/>
    </xf>
    <xf numFmtId="167" fontId="111" fillId="78" borderId="87" xfId="7" applyNumberFormat="1" applyFont="1" applyFill="1" applyBorder="1" applyAlignment="1" applyProtection="1">
      <alignment horizontal="right" vertical="center"/>
      <protection locked="0"/>
    </xf>
    <xf numFmtId="0" fontId="45" fillId="3" borderId="90" xfId="20964" applyFont="1" applyFill="1" applyBorder="1" applyAlignment="1">
      <alignment vertical="center"/>
    </xf>
    <xf numFmtId="0" fontId="113" fillId="3" borderId="87" xfId="20964" applyFont="1" applyFill="1" applyBorder="1" applyAlignment="1">
      <alignment horizontal="center" vertical="center"/>
    </xf>
    <xf numFmtId="0" fontId="111" fillId="70" borderId="10" xfId="20964" applyFont="1" applyFill="1" applyBorder="1" applyAlignment="1">
      <alignment horizontal="left" vertical="center"/>
    </xf>
    <xf numFmtId="0" fontId="114" fillId="70" borderId="95" xfId="20964" applyFont="1" applyFill="1" applyBorder="1" applyAlignment="1">
      <alignment horizontal="center" vertical="center"/>
    </xf>
    <xf numFmtId="0" fontId="114" fillId="3" borderId="95" xfId="20964" applyFont="1" applyFill="1" applyBorder="1" applyAlignment="1">
      <alignment horizontal="center" vertical="center"/>
    </xf>
    <xf numFmtId="167" fontId="115" fillId="77" borderId="10" xfId="7" applyNumberFormat="1" applyFont="1" applyFill="1" applyBorder="1" applyAlignment="1">
      <alignment horizontal="right" vertical="center"/>
    </xf>
    <xf numFmtId="0" fontId="115" fillId="77" borderId="90" xfId="20964" applyFont="1" applyFill="1" applyBorder="1" applyAlignment="1">
      <alignment vertical="center"/>
    </xf>
    <xf numFmtId="0" fontId="115" fillId="77" borderId="93" xfId="20964" applyFont="1" applyFill="1" applyBorder="1" applyAlignment="1">
      <alignment vertical="center"/>
    </xf>
    <xf numFmtId="0" fontId="115" fillId="78" borderId="90" xfId="20964" applyFont="1" applyFill="1" applyBorder="1" applyAlignment="1">
      <alignment vertical="center"/>
    </xf>
    <xf numFmtId="0" fontId="116" fillId="78" borderId="87" xfId="20964" applyFont="1" applyFill="1" applyBorder="1" applyAlignment="1">
      <alignment horizontal="center" vertical="center"/>
    </xf>
    <xf numFmtId="0" fontId="111" fillId="3" borderId="10" xfId="20964" applyFont="1" applyFill="1" applyBorder="1" applyAlignment="1">
      <alignment horizontal="left" vertical="center"/>
    </xf>
    <xf numFmtId="0" fontId="112" fillId="3" borderId="95" xfId="20964" applyFont="1" applyFill="1" applyBorder="1" applyAlignment="1">
      <alignment horizontal="center" vertical="center"/>
    </xf>
    <xf numFmtId="0" fontId="111" fillId="0" borderId="10" xfId="20964" applyFont="1" applyFill="1" applyBorder="1" applyAlignment="1">
      <alignment horizontal="left" vertical="center"/>
    </xf>
    <xf numFmtId="0" fontId="112" fillId="0" borderId="95" xfId="20964" applyFont="1" applyFill="1" applyBorder="1" applyAlignment="1">
      <alignment horizontal="center" vertical="center"/>
    </xf>
    <xf numFmtId="0" fontId="112" fillId="70" borderId="95" xfId="20964" applyFont="1" applyFill="1" applyBorder="1" applyAlignment="1">
      <alignment horizontal="center" vertical="center"/>
    </xf>
    <xf numFmtId="0" fontId="115" fillId="78" borderId="90" xfId="20964" applyFont="1" applyFill="1" applyBorder="1" applyAlignment="1">
      <alignment vertical="top" wrapText="1"/>
    </xf>
    <xf numFmtId="0" fontId="115" fillId="78" borderId="87" xfId="20964" applyFont="1" applyFill="1" applyBorder="1" applyAlignment="1">
      <alignment horizontal="center" vertical="center"/>
    </xf>
    <xf numFmtId="0" fontId="111" fillId="70" borderId="95" xfId="20964" applyFont="1" applyFill="1" applyBorder="1" applyAlignment="1">
      <alignment horizontal="center" vertical="center"/>
    </xf>
    <xf numFmtId="0" fontId="45" fillId="77" borderId="10" xfId="20964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168" fontId="111" fillId="0" borderId="87" xfId="20962" applyNumberFormat="1" applyFont="1" applyFill="1" applyBorder="1" applyAlignment="1" applyProtection="1">
      <alignment horizontal="right" vertical="center"/>
      <protection locked="0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wrapText="1"/>
    </xf>
    <xf numFmtId="10" fontId="3" fillId="3" borderId="101" xfId="20962" applyNumberFormat="1" applyFont="1" applyFill="1" applyBorder="1" applyAlignment="1">
      <alignment vertical="center"/>
    </xf>
    <xf numFmtId="10" fontId="3" fillId="3" borderId="100" xfId="20962" applyNumberFormat="1" applyFont="1" applyFill="1" applyBorder="1" applyAlignment="1">
      <alignment vertical="center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87" xfId="0" applyFont="1" applyBorder="1" applyAlignment="1">
      <alignment wrapText="1"/>
    </xf>
    <xf numFmtId="0" fontId="84" fillId="0" borderId="88" xfId="0" applyFont="1" applyBorder="1" applyAlignment="1"/>
    <xf numFmtId="0" fontId="45" fillId="0" borderId="87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7" fontId="45" fillId="3" borderId="76" xfId="1" applyNumberFormat="1" applyFont="1" applyFill="1" applyBorder="1" applyAlignment="1" applyProtection="1">
      <alignment horizontal="center"/>
      <protection locked="0"/>
    </xf>
    <xf numFmtId="167" fontId="45" fillId="3" borderId="30" xfId="1" applyNumberFormat="1" applyFont="1" applyFill="1" applyBorder="1" applyAlignment="1" applyProtection="1">
      <alignment horizontal="center"/>
      <protection locked="0"/>
    </xf>
    <xf numFmtId="167" fontId="45" fillId="3" borderId="31" xfId="1" applyNumberFormat="1" applyFont="1" applyFill="1" applyBorder="1" applyAlignment="1" applyProtection="1">
      <alignment horizontal="center"/>
      <protection locked="0"/>
    </xf>
    <xf numFmtId="167" fontId="45" fillId="0" borderId="18" xfId="1" applyNumberFormat="1" applyFont="1" applyFill="1" applyBorder="1" applyAlignment="1" applyProtection="1">
      <alignment horizontal="center"/>
      <protection locked="0"/>
    </xf>
    <xf numFmtId="167" fontId="45" fillId="0" borderId="19" xfId="1" applyNumberFormat="1" applyFont="1" applyFill="1" applyBorder="1" applyAlignment="1" applyProtection="1">
      <alignment horizontal="center"/>
      <protection locked="0"/>
    </xf>
    <xf numFmtId="167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7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7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6"/>
  <sheetViews>
    <sheetView tabSelected="1" zoomScaleNormal="100" workbookViewId="0">
      <selection activeCell="B2" sqref="B2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4" width="12" style="5" customWidth="1"/>
    <col min="5" max="6" width="9.140625" style="5"/>
    <col min="7" max="7" width="25" style="5" customWidth="1"/>
    <col min="8" max="16384" width="9.140625" style="5"/>
  </cols>
  <sheetData>
    <row r="1" spans="1:4" ht="15">
      <c r="A1" s="177"/>
      <c r="B1" s="224" t="s">
        <v>531</v>
      </c>
      <c r="C1" s="177"/>
    </row>
    <row r="2" spans="1:4" ht="15">
      <c r="A2" s="225">
        <v>1</v>
      </c>
      <c r="B2" s="380" t="s">
        <v>355</v>
      </c>
      <c r="C2" s="390" t="s">
        <v>454</v>
      </c>
      <c r="D2" s="391">
        <v>43465</v>
      </c>
    </row>
    <row r="3" spans="1:4" ht="15">
      <c r="A3" s="225">
        <v>2</v>
      </c>
      <c r="B3" s="381" t="s">
        <v>352</v>
      </c>
      <c r="C3" s="390" t="s">
        <v>455</v>
      </c>
      <c r="D3" s="518"/>
    </row>
    <row r="4" spans="1:4" ht="15">
      <c r="A4" s="225">
        <v>3</v>
      </c>
      <c r="B4" s="382" t="s">
        <v>356</v>
      </c>
      <c r="C4" s="390" t="s">
        <v>456</v>
      </c>
      <c r="D4" s="392"/>
    </row>
    <row r="5" spans="1:4" ht="15">
      <c r="A5" s="226">
        <v>4</v>
      </c>
      <c r="B5" s="383" t="s">
        <v>353</v>
      </c>
      <c r="C5" s="390" t="s">
        <v>457</v>
      </c>
      <c r="D5" s="392"/>
    </row>
    <row r="6" spans="1:4" s="227" customFormat="1" ht="45.75" customHeight="1">
      <c r="A6" s="521" t="s">
        <v>442</v>
      </c>
      <c r="B6" s="522"/>
      <c r="C6" s="522"/>
    </row>
    <row r="7" spans="1:4" ht="15">
      <c r="A7" s="228" t="s">
        <v>34</v>
      </c>
      <c r="B7" s="224" t="s">
        <v>354</v>
      </c>
    </row>
    <row r="8" spans="1:4">
      <c r="A8" s="177">
        <v>1</v>
      </c>
      <c r="B8" s="274" t="s">
        <v>25</v>
      </c>
    </row>
    <row r="9" spans="1:4">
      <c r="A9" s="177">
        <v>2</v>
      </c>
      <c r="B9" s="275" t="s">
        <v>26</v>
      </c>
    </row>
    <row r="10" spans="1:4">
      <c r="A10" s="177">
        <v>3</v>
      </c>
      <c r="B10" s="275" t="s">
        <v>27</v>
      </c>
    </row>
    <row r="11" spans="1:4">
      <c r="A11" s="177">
        <v>4</v>
      </c>
      <c r="B11" s="275" t="s">
        <v>28</v>
      </c>
      <c r="C11" s="90"/>
    </row>
    <row r="12" spans="1:4">
      <c r="A12" s="177">
        <v>5</v>
      </c>
      <c r="B12" s="275" t="s">
        <v>29</v>
      </c>
    </row>
    <row r="13" spans="1:4">
      <c r="A13" s="177">
        <v>6</v>
      </c>
      <c r="B13" s="276" t="s">
        <v>363</v>
      </c>
    </row>
    <row r="14" spans="1:4">
      <c r="A14" s="177">
        <v>7</v>
      </c>
      <c r="B14" s="275" t="s">
        <v>357</v>
      </c>
    </row>
    <row r="15" spans="1:4">
      <c r="A15" s="177">
        <v>8</v>
      </c>
      <c r="B15" s="275" t="s">
        <v>358</v>
      </c>
    </row>
    <row r="16" spans="1:4">
      <c r="A16" s="177">
        <v>9</v>
      </c>
      <c r="B16" s="275" t="s">
        <v>30</v>
      </c>
    </row>
    <row r="17" spans="1:2">
      <c r="A17" s="379" t="s">
        <v>441</v>
      </c>
      <c r="B17" s="378" t="s">
        <v>424</v>
      </c>
    </row>
    <row r="18" spans="1:2">
      <c r="A18" s="177">
        <v>10</v>
      </c>
      <c r="B18" s="275" t="s">
        <v>31</v>
      </c>
    </row>
    <row r="19" spans="1:2">
      <c r="A19" s="177">
        <v>11</v>
      </c>
      <c r="B19" s="276" t="s">
        <v>359</v>
      </c>
    </row>
    <row r="20" spans="1:2">
      <c r="A20" s="177">
        <v>12</v>
      </c>
      <c r="B20" s="276" t="s">
        <v>32</v>
      </c>
    </row>
    <row r="21" spans="1:2">
      <c r="A21" s="177">
        <v>13</v>
      </c>
      <c r="B21" s="277" t="s">
        <v>360</v>
      </c>
    </row>
    <row r="22" spans="1:2">
      <c r="A22" s="177">
        <v>14</v>
      </c>
      <c r="B22" s="274" t="s">
        <v>387</v>
      </c>
    </row>
    <row r="23" spans="1:2">
      <c r="A23" s="229">
        <v>15</v>
      </c>
      <c r="B23" s="276" t="s">
        <v>33</v>
      </c>
    </row>
    <row r="24" spans="1:2">
      <c r="A24" s="93"/>
      <c r="B24" s="17"/>
    </row>
    <row r="25" spans="1:2">
      <c r="A25" s="93"/>
      <c r="B25" s="17"/>
    </row>
    <row r="26" spans="1:2">
      <c r="A26" s="93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25" right="0.25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55"/>
  <sheetViews>
    <sheetView zoomScale="90" zoomScaleNormal="90" workbookViewId="0">
      <pane xSplit="1" ySplit="5" topLeftCell="B6" activePane="bottomRight" state="frozen"/>
      <selection activeCell="F18" sqref="F18"/>
      <selection pane="topRight" activeCell="F18" sqref="F18"/>
      <selection pane="bottomLeft" activeCell="F18" sqref="F18"/>
      <selection pane="bottomRight" activeCell="C44" sqref="C44:C46"/>
    </sheetView>
  </sheetViews>
  <sheetFormatPr defaultColWidth="9.140625" defaultRowHeight="12.75"/>
  <cols>
    <col min="1" max="1" width="9.5703125" style="93" bestFit="1" customWidth="1"/>
    <col min="2" max="2" width="147.140625" style="4" bestFit="1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93" t="str">
        <f>'Info '!C2</f>
        <v>JSC "VTB Bank (Georgia)"</v>
      </c>
    </row>
    <row r="2" spans="1:3" s="80" customFormat="1" ht="15.75" customHeight="1">
      <c r="A2" s="80" t="s">
        <v>36</v>
      </c>
      <c r="B2" s="399">
        <f>'Info '!D2</f>
        <v>43465</v>
      </c>
    </row>
    <row r="3" spans="1:3" s="80" customFormat="1" ht="15.75" customHeight="1"/>
    <row r="4" spans="1:3" ht="13.5" thickBot="1">
      <c r="A4" s="93" t="s">
        <v>256</v>
      </c>
      <c r="B4" s="158" t="s">
        <v>255</v>
      </c>
    </row>
    <row r="5" spans="1:3">
      <c r="A5" s="94" t="s">
        <v>11</v>
      </c>
      <c r="B5" s="95"/>
      <c r="C5" s="96" t="s">
        <v>78</v>
      </c>
    </row>
    <row r="6" spans="1:3">
      <c r="A6" s="97">
        <v>1</v>
      </c>
      <c r="B6" s="98" t="s">
        <v>254</v>
      </c>
      <c r="C6" s="99">
        <f>SUM(C7:C11)</f>
        <v>207202535</v>
      </c>
    </row>
    <row r="7" spans="1:3">
      <c r="A7" s="97">
        <v>2</v>
      </c>
      <c r="B7" s="100" t="s">
        <v>253</v>
      </c>
      <c r="C7" s="101">
        <v>209008277</v>
      </c>
    </row>
    <row r="8" spans="1:3">
      <c r="A8" s="97">
        <v>3</v>
      </c>
      <c r="B8" s="102" t="s">
        <v>252</v>
      </c>
      <c r="C8" s="101"/>
    </row>
    <row r="9" spans="1:3">
      <c r="A9" s="97">
        <v>4</v>
      </c>
      <c r="B9" s="102" t="s">
        <v>251</v>
      </c>
      <c r="C9" s="101">
        <v>9827019</v>
      </c>
    </row>
    <row r="10" spans="1:3">
      <c r="A10" s="97">
        <v>5</v>
      </c>
      <c r="B10" s="102" t="s">
        <v>250</v>
      </c>
      <c r="C10" s="101"/>
    </row>
    <row r="11" spans="1:3">
      <c r="A11" s="97">
        <v>6</v>
      </c>
      <c r="B11" s="103" t="s">
        <v>249</v>
      </c>
      <c r="C11" s="101">
        <v>-11632760.999999985</v>
      </c>
    </row>
    <row r="12" spans="1:3" s="68" customFormat="1">
      <c r="A12" s="97">
        <v>7</v>
      </c>
      <c r="B12" s="98" t="s">
        <v>248</v>
      </c>
      <c r="C12" s="104">
        <f>SUM(C13:C27)</f>
        <v>17856357.100000001</v>
      </c>
    </row>
    <row r="13" spans="1:3" s="68" customFormat="1">
      <c r="A13" s="97">
        <v>8</v>
      </c>
      <c r="B13" s="105" t="s">
        <v>247</v>
      </c>
      <c r="C13" s="106">
        <v>9827019</v>
      </c>
    </row>
    <row r="14" spans="1:3" s="68" customFormat="1">
      <c r="A14" s="97">
        <v>9</v>
      </c>
      <c r="B14" s="107" t="s">
        <v>246</v>
      </c>
      <c r="C14" s="106"/>
    </row>
    <row r="15" spans="1:3" s="68" customFormat="1">
      <c r="A15" s="97">
        <v>10</v>
      </c>
      <c r="B15" s="108" t="s">
        <v>245</v>
      </c>
      <c r="C15" s="106">
        <v>8029338.0999999996</v>
      </c>
    </row>
    <row r="16" spans="1:3" s="68" customFormat="1">
      <c r="A16" s="97">
        <v>11</v>
      </c>
      <c r="B16" s="109" t="s">
        <v>244</v>
      </c>
      <c r="C16" s="106"/>
    </row>
    <row r="17" spans="1:3" s="68" customFormat="1">
      <c r="A17" s="97">
        <v>12</v>
      </c>
      <c r="B17" s="108" t="s">
        <v>243</v>
      </c>
      <c r="C17" s="106"/>
    </row>
    <row r="18" spans="1:3" s="68" customFormat="1">
      <c r="A18" s="97">
        <v>13</v>
      </c>
      <c r="B18" s="108" t="s">
        <v>242</v>
      </c>
      <c r="C18" s="106"/>
    </row>
    <row r="19" spans="1:3" s="68" customFormat="1">
      <c r="A19" s="97">
        <v>14</v>
      </c>
      <c r="B19" s="108" t="s">
        <v>241</v>
      </c>
      <c r="C19" s="106"/>
    </row>
    <row r="20" spans="1:3" s="68" customFormat="1">
      <c r="A20" s="97">
        <v>15</v>
      </c>
      <c r="B20" s="108" t="s">
        <v>240</v>
      </c>
      <c r="C20" s="106"/>
    </row>
    <row r="21" spans="1:3" s="68" customFormat="1" ht="25.5">
      <c r="A21" s="97">
        <v>16</v>
      </c>
      <c r="B21" s="107" t="s">
        <v>239</v>
      </c>
      <c r="C21" s="106"/>
    </row>
    <row r="22" spans="1:3" s="68" customFormat="1">
      <c r="A22" s="97">
        <v>17</v>
      </c>
      <c r="B22" s="110" t="s">
        <v>238</v>
      </c>
      <c r="C22" s="106"/>
    </row>
    <row r="23" spans="1:3" s="68" customFormat="1">
      <c r="A23" s="97">
        <v>18</v>
      </c>
      <c r="B23" s="107" t="s">
        <v>237</v>
      </c>
      <c r="C23" s="106"/>
    </row>
    <row r="24" spans="1:3" s="68" customFormat="1" ht="25.5">
      <c r="A24" s="97">
        <v>19</v>
      </c>
      <c r="B24" s="107" t="s">
        <v>214</v>
      </c>
      <c r="C24" s="106"/>
    </row>
    <row r="25" spans="1:3" s="68" customFormat="1">
      <c r="A25" s="97">
        <v>20</v>
      </c>
      <c r="B25" s="111" t="s">
        <v>236</v>
      </c>
      <c r="C25" s="106"/>
    </row>
    <row r="26" spans="1:3" s="68" customFormat="1">
      <c r="A26" s="97">
        <v>21</v>
      </c>
      <c r="B26" s="111" t="s">
        <v>235</v>
      </c>
      <c r="C26" s="106"/>
    </row>
    <row r="27" spans="1:3" s="68" customFormat="1">
      <c r="A27" s="97">
        <v>22</v>
      </c>
      <c r="B27" s="111" t="s">
        <v>234</v>
      </c>
      <c r="C27" s="106"/>
    </row>
    <row r="28" spans="1:3" s="68" customFormat="1">
      <c r="A28" s="97">
        <v>23</v>
      </c>
      <c r="B28" s="112" t="s">
        <v>233</v>
      </c>
      <c r="C28" s="104">
        <f>C6-C12</f>
        <v>189346177.90000001</v>
      </c>
    </row>
    <row r="29" spans="1:3" s="68" customFormat="1">
      <c r="A29" s="113"/>
      <c r="B29" s="114"/>
      <c r="C29" s="106"/>
    </row>
    <row r="30" spans="1:3" s="68" customFormat="1">
      <c r="A30" s="113">
        <v>24</v>
      </c>
      <c r="B30" s="112" t="s">
        <v>232</v>
      </c>
      <c r="C30" s="104">
        <f>C31+C34</f>
        <v>11576400</v>
      </c>
    </row>
    <row r="31" spans="1:3" s="68" customFormat="1">
      <c r="A31" s="113">
        <v>25</v>
      </c>
      <c r="B31" s="102" t="s">
        <v>231</v>
      </c>
      <c r="C31" s="115">
        <f>C32+C33</f>
        <v>11576400</v>
      </c>
    </row>
    <row r="32" spans="1:3" s="68" customFormat="1">
      <c r="A32" s="113">
        <v>26</v>
      </c>
      <c r="B32" s="116" t="s">
        <v>313</v>
      </c>
      <c r="C32" s="106"/>
    </row>
    <row r="33" spans="1:3" s="68" customFormat="1">
      <c r="A33" s="113">
        <v>27</v>
      </c>
      <c r="B33" s="116" t="s">
        <v>230</v>
      </c>
      <c r="C33" s="106">
        <v>11576400</v>
      </c>
    </row>
    <row r="34" spans="1:3" s="68" customFormat="1">
      <c r="A34" s="113">
        <v>28</v>
      </c>
      <c r="B34" s="102" t="s">
        <v>229</v>
      </c>
      <c r="C34" s="106"/>
    </row>
    <row r="35" spans="1:3" s="68" customFormat="1">
      <c r="A35" s="113">
        <v>29</v>
      </c>
      <c r="B35" s="112" t="s">
        <v>228</v>
      </c>
      <c r="C35" s="104">
        <f>SUM(C36:C40)</f>
        <v>0</v>
      </c>
    </row>
    <row r="36" spans="1:3" s="68" customFormat="1">
      <c r="A36" s="113">
        <v>30</v>
      </c>
      <c r="B36" s="107" t="s">
        <v>227</v>
      </c>
      <c r="C36" s="106"/>
    </row>
    <row r="37" spans="1:3" s="68" customFormat="1">
      <c r="A37" s="113">
        <v>31</v>
      </c>
      <c r="B37" s="108" t="s">
        <v>226</v>
      </c>
      <c r="C37" s="106"/>
    </row>
    <row r="38" spans="1:3" s="68" customFormat="1">
      <c r="A38" s="113">
        <v>32</v>
      </c>
      <c r="B38" s="107" t="s">
        <v>225</v>
      </c>
      <c r="C38" s="106"/>
    </row>
    <row r="39" spans="1:3" s="68" customFormat="1" ht="25.5">
      <c r="A39" s="113">
        <v>33</v>
      </c>
      <c r="B39" s="107" t="s">
        <v>214</v>
      </c>
      <c r="C39" s="106"/>
    </row>
    <row r="40" spans="1:3" s="68" customFormat="1">
      <c r="A40" s="113">
        <v>34</v>
      </c>
      <c r="B40" s="111" t="s">
        <v>224</v>
      </c>
      <c r="C40" s="106"/>
    </row>
    <row r="41" spans="1:3" s="68" customFormat="1">
      <c r="A41" s="113">
        <v>35</v>
      </c>
      <c r="B41" s="112" t="s">
        <v>223</v>
      </c>
      <c r="C41" s="104">
        <f>C30-C35</f>
        <v>11576400</v>
      </c>
    </row>
    <row r="42" spans="1:3" s="68" customFormat="1">
      <c r="A42" s="113"/>
      <c r="B42" s="114"/>
      <c r="C42" s="106"/>
    </row>
    <row r="43" spans="1:3" s="68" customFormat="1">
      <c r="A43" s="113">
        <v>36</v>
      </c>
      <c r="B43" s="117" t="s">
        <v>222</v>
      </c>
      <c r="C43" s="104">
        <f>SUM(C44:C46)</f>
        <v>68766635.469381377</v>
      </c>
    </row>
    <row r="44" spans="1:3" s="68" customFormat="1">
      <c r="A44" s="113">
        <v>37</v>
      </c>
      <c r="B44" s="102" t="s">
        <v>221</v>
      </c>
      <c r="C44" s="106">
        <v>52378780.099999994</v>
      </c>
    </row>
    <row r="45" spans="1:3" s="68" customFormat="1">
      <c r="A45" s="113">
        <v>38</v>
      </c>
      <c r="B45" s="102" t="s">
        <v>220</v>
      </c>
      <c r="C45" s="106"/>
    </row>
    <row r="46" spans="1:3" s="68" customFormat="1">
      <c r="A46" s="113">
        <v>39</v>
      </c>
      <c r="B46" s="102" t="s">
        <v>219</v>
      </c>
      <c r="C46" s="106">
        <v>16387855.369381381</v>
      </c>
    </row>
    <row r="47" spans="1:3" s="68" customFormat="1">
      <c r="A47" s="113">
        <v>40</v>
      </c>
      <c r="B47" s="117" t="s">
        <v>218</v>
      </c>
      <c r="C47" s="104">
        <f>SUM(C48:C51)</f>
        <v>0</v>
      </c>
    </row>
    <row r="48" spans="1:3" s="68" customFormat="1">
      <c r="A48" s="113">
        <v>41</v>
      </c>
      <c r="B48" s="107" t="s">
        <v>217</v>
      </c>
      <c r="C48" s="106"/>
    </row>
    <row r="49" spans="1:3" s="68" customFormat="1">
      <c r="A49" s="113">
        <v>42</v>
      </c>
      <c r="B49" s="108" t="s">
        <v>216</v>
      </c>
      <c r="C49" s="106"/>
    </row>
    <row r="50" spans="1:3" s="68" customFormat="1">
      <c r="A50" s="113">
        <v>43</v>
      </c>
      <c r="B50" s="107" t="s">
        <v>215</v>
      </c>
      <c r="C50" s="106"/>
    </row>
    <row r="51" spans="1:3" s="68" customFormat="1" ht="25.5">
      <c r="A51" s="113">
        <v>44</v>
      </c>
      <c r="B51" s="107" t="s">
        <v>214</v>
      </c>
      <c r="C51" s="106"/>
    </row>
    <row r="52" spans="1:3" s="68" customFormat="1" ht="13.5" thickBot="1">
      <c r="A52" s="118">
        <v>45</v>
      </c>
      <c r="B52" s="119" t="s">
        <v>213</v>
      </c>
      <c r="C52" s="120">
        <f>C43-C47</f>
        <v>68766635.469381377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25" right="0.25" top="0.75" bottom="0.75" header="0.3" footer="0.3"/>
  <pageSetup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A1:F22"/>
  <sheetViews>
    <sheetView workbookViewId="0">
      <selection activeCell="F20" sqref="F20"/>
    </sheetView>
  </sheetViews>
  <sheetFormatPr defaultColWidth="9.140625" defaultRowHeight="12.75"/>
  <cols>
    <col min="1" max="1" width="9.42578125" style="291" bestFit="1" customWidth="1"/>
    <col min="2" max="2" width="59" style="291" customWidth="1"/>
    <col min="3" max="3" width="16.7109375" style="291" bestFit="1" customWidth="1"/>
    <col min="4" max="4" width="14.28515625" style="291" bestFit="1" customWidth="1"/>
    <col min="5" max="16384" width="9.140625" style="291"/>
  </cols>
  <sheetData>
    <row r="1" spans="1:5" ht="15">
      <c r="A1" s="349" t="s">
        <v>35</v>
      </c>
      <c r="B1" s="400" t="str">
        <f>'Info '!C2</f>
        <v>JSC "VTB Bank (Georgia)"</v>
      </c>
    </row>
    <row r="2" spans="1:5" s="257" customFormat="1" ht="15.75" customHeight="1">
      <c r="A2" s="257" t="s">
        <v>36</v>
      </c>
      <c r="B2" s="401">
        <f>'Info '!D2</f>
        <v>43465</v>
      </c>
    </row>
    <row r="3" spans="1:5" s="257" customFormat="1" ht="15.75" customHeight="1"/>
    <row r="4" spans="1:5" ht="13.5" thickBot="1">
      <c r="A4" s="311" t="s">
        <v>423</v>
      </c>
      <c r="B4" s="361" t="s">
        <v>424</v>
      </c>
    </row>
    <row r="5" spans="1:5" s="362" customFormat="1">
      <c r="A5" s="545" t="s">
        <v>427</v>
      </c>
      <c r="B5" s="546"/>
      <c r="C5" s="350" t="s">
        <v>425</v>
      </c>
      <c r="D5" s="351" t="s">
        <v>426</v>
      </c>
    </row>
    <row r="6" spans="1:5" s="363" customFormat="1">
      <c r="A6" s="352">
        <v>1</v>
      </c>
      <c r="B6" s="353" t="s">
        <v>428</v>
      </c>
      <c r="C6" s="353"/>
      <c r="D6" s="354"/>
    </row>
    <row r="7" spans="1:5" s="363" customFormat="1">
      <c r="A7" s="355" t="s">
        <v>410</v>
      </c>
      <c r="B7" s="356" t="s">
        <v>429</v>
      </c>
      <c r="C7" s="356" t="s">
        <v>440</v>
      </c>
      <c r="D7" s="450">
        <v>67675648.218078449</v>
      </c>
    </row>
    <row r="8" spans="1:5" s="363" customFormat="1">
      <c r="A8" s="355" t="s">
        <v>411</v>
      </c>
      <c r="B8" s="356" t="s">
        <v>430</v>
      </c>
      <c r="C8" s="356" t="s">
        <v>412</v>
      </c>
      <c r="D8" s="450">
        <v>90234197.624104589</v>
      </c>
    </row>
    <row r="9" spans="1:5" s="363" customFormat="1">
      <c r="A9" s="355" t="s">
        <v>413</v>
      </c>
      <c r="B9" s="356" t="s">
        <v>431</v>
      </c>
      <c r="C9" s="356" t="s">
        <v>414</v>
      </c>
      <c r="D9" s="450">
        <v>120312263.49880613</v>
      </c>
    </row>
    <row r="10" spans="1:5" s="363" customFormat="1">
      <c r="A10" s="352" t="s">
        <v>415</v>
      </c>
      <c r="B10" s="353" t="s">
        <v>432</v>
      </c>
      <c r="C10" s="353"/>
      <c r="D10" s="354"/>
    </row>
    <row r="11" spans="1:5" s="364" customFormat="1">
      <c r="A11" s="357" t="s">
        <v>416</v>
      </c>
      <c r="B11" s="358" t="s">
        <v>433</v>
      </c>
      <c r="C11" s="358" t="s">
        <v>417</v>
      </c>
      <c r="D11" s="450">
        <v>37597582.34337692</v>
      </c>
    </row>
    <row r="12" spans="1:5" s="364" customFormat="1">
      <c r="A12" s="357" t="s">
        <v>418</v>
      </c>
      <c r="B12" s="358" t="s">
        <v>434</v>
      </c>
      <c r="C12" s="358" t="s">
        <v>419</v>
      </c>
      <c r="D12" s="450">
        <v>0</v>
      </c>
    </row>
    <row r="13" spans="1:5" s="364" customFormat="1">
      <c r="A13" s="357" t="s">
        <v>420</v>
      </c>
      <c r="B13" s="358" t="s">
        <v>435</v>
      </c>
      <c r="C13" s="358" t="s">
        <v>419</v>
      </c>
      <c r="D13" s="450">
        <v>0</v>
      </c>
    </row>
    <row r="14" spans="1:5" s="364" customFormat="1">
      <c r="A14" s="352" t="s">
        <v>421</v>
      </c>
      <c r="B14" s="353" t="s">
        <v>436</v>
      </c>
      <c r="C14" s="359"/>
      <c r="D14" s="354"/>
      <c r="E14" s="480"/>
    </row>
    <row r="15" spans="1:5" s="364" customFormat="1">
      <c r="A15" s="357">
        <v>3.1</v>
      </c>
      <c r="B15" s="358" t="s">
        <v>443</v>
      </c>
      <c r="C15" s="452">
        <v>1.8486337017977722E-2</v>
      </c>
      <c r="D15" s="450">
        <v>27801663.130433373</v>
      </c>
      <c r="E15" s="480"/>
    </row>
    <row r="16" spans="1:5" s="364" customFormat="1">
      <c r="A16" s="357">
        <v>3.2</v>
      </c>
      <c r="B16" s="358" t="s">
        <v>444</v>
      </c>
      <c r="C16" s="452">
        <v>2.4716705000521404E-2</v>
      </c>
      <c r="D16" s="450">
        <v>37171534.06056238</v>
      </c>
      <c r="E16" s="480"/>
    </row>
    <row r="17" spans="1:6" s="363" customFormat="1" ht="13.5" thickBot="1">
      <c r="A17" s="357">
        <v>3.3</v>
      </c>
      <c r="B17" s="358" t="s">
        <v>445</v>
      </c>
      <c r="C17" s="452">
        <v>6.7272619347943569E-2</v>
      </c>
      <c r="D17" s="450">
        <v>101171513.81555837</v>
      </c>
      <c r="E17" s="481"/>
    </row>
    <row r="18" spans="1:6" s="362" customFormat="1">
      <c r="A18" s="547" t="s">
        <v>439</v>
      </c>
      <c r="B18" s="548"/>
      <c r="C18" s="350" t="s">
        <v>425</v>
      </c>
      <c r="D18" s="351" t="s">
        <v>426</v>
      </c>
      <c r="E18" s="482"/>
    </row>
    <row r="19" spans="1:6" s="363" customFormat="1">
      <c r="A19" s="360">
        <v>4</v>
      </c>
      <c r="B19" s="358" t="s">
        <v>437</v>
      </c>
      <c r="C19" s="452">
        <v>8.8486337017977729E-2</v>
      </c>
      <c r="D19" s="450">
        <v>133074893.69188875</v>
      </c>
      <c r="E19" s="481"/>
    </row>
    <row r="20" spans="1:6" s="363" customFormat="1">
      <c r="A20" s="360">
        <v>5</v>
      </c>
      <c r="B20" s="358" t="s">
        <v>145</v>
      </c>
      <c r="C20" s="452">
        <v>0.1097167050005214</v>
      </c>
      <c r="D20" s="450">
        <v>165003314.0280439</v>
      </c>
    </row>
    <row r="21" spans="1:6" s="363" customFormat="1" ht="13.5" thickBot="1">
      <c r="A21" s="365" t="s">
        <v>422</v>
      </c>
      <c r="B21" s="366" t="s">
        <v>438</v>
      </c>
      <c r="C21" s="517">
        <v>0.17227261934794358</v>
      </c>
      <c r="D21" s="451">
        <v>259081359.65774146</v>
      </c>
    </row>
    <row r="22" spans="1:6">
      <c r="F22" s="311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F51"/>
  <sheetViews>
    <sheetView zoomScale="90" zoomScaleNormal="90" workbookViewId="0">
      <pane xSplit="1" ySplit="5" topLeftCell="B36" activePane="bottomRight" state="frozen"/>
      <selection activeCell="F18" sqref="F18"/>
      <selection pane="topRight" activeCell="F18" sqref="F18"/>
      <selection pane="bottomLeft" activeCell="F18" sqref="F18"/>
      <selection pane="bottomRight" activeCell="C42" sqref="C42:C50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93" t="str">
        <f>'Info '!C2</f>
        <v>JSC "VTB Bank (Georgia)"</v>
      </c>
      <c r="E1" s="4"/>
      <c r="F1" s="4"/>
    </row>
    <row r="2" spans="1:6" s="80" customFormat="1" ht="15.75" customHeight="1">
      <c r="A2" s="2" t="s">
        <v>36</v>
      </c>
      <c r="B2" s="399">
        <f>'Info '!D2</f>
        <v>43465</v>
      </c>
    </row>
    <row r="3" spans="1:6" s="80" customFormat="1" ht="15.75" customHeight="1">
      <c r="A3" s="121"/>
    </row>
    <row r="4" spans="1:6" s="80" customFormat="1" ht="15.75" customHeight="1" thickBot="1">
      <c r="A4" s="80" t="s">
        <v>91</v>
      </c>
      <c r="B4" s="249" t="s">
        <v>297</v>
      </c>
      <c r="D4" s="40" t="s">
        <v>78</v>
      </c>
    </row>
    <row r="5" spans="1:6" ht="25.5">
      <c r="A5" s="122" t="s">
        <v>11</v>
      </c>
      <c r="B5" s="280" t="s">
        <v>351</v>
      </c>
      <c r="C5" s="123" t="s">
        <v>98</v>
      </c>
      <c r="D5" s="124" t="s">
        <v>99</v>
      </c>
    </row>
    <row r="6" spans="1:6">
      <c r="A6" s="86">
        <v>1</v>
      </c>
      <c r="B6" s="125" t="s">
        <v>40</v>
      </c>
      <c r="C6" s="126">
        <v>47155853</v>
      </c>
      <c r="D6" s="127"/>
      <c r="E6" s="128"/>
    </row>
    <row r="7" spans="1:6">
      <c r="A7" s="86">
        <v>2</v>
      </c>
      <c r="B7" s="129" t="s">
        <v>41</v>
      </c>
      <c r="C7" s="130">
        <v>208412597</v>
      </c>
      <c r="D7" s="131"/>
      <c r="E7" s="128"/>
    </row>
    <row r="8" spans="1:6">
      <c r="A8" s="86">
        <v>3</v>
      </c>
      <c r="B8" s="129" t="s">
        <v>42</v>
      </c>
      <c r="C8" s="130">
        <v>85339069</v>
      </c>
      <c r="D8" s="131"/>
      <c r="E8" s="128"/>
    </row>
    <row r="9" spans="1:6">
      <c r="A9" s="86">
        <v>4</v>
      </c>
      <c r="B9" s="129" t="s">
        <v>43</v>
      </c>
      <c r="C9" s="130"/>
      <c r="D9" s="131"/>
      <c r="E9" s="128"/>
    </row>
    <row r="10" spans="1:6">
      <c r="A10" s="86">
        <v>5.0999999999999996</v>
      </c>
      <c r="B10" s="129" t="s">
        <v>44</v>
      </c>
      <c r="C10" s="130">
        <v>113737658</v>
      </c>
      <c r="D10" s="131"/>
      <c r="E10" s="128"/>
    </row>
    <row r="11" spans="1:6">
      <c r="A11" s="86">
        <v>5.2</v>
      </c>
      <c r="B11" s="129" t="s">
        <v>471</v>
      </c>
      <c r="C11" s="130">
        <v>-225000</v>
      </c>
      <c r="D11" s="131"/>
      <c r="E11" s="128"/>
    </row>
    <row r="12" spans="1:6">
      <c r="A12" s="86" t="s">
        <v>472</v>
      </c>
      <c r="B12" s="129" t="s">
        <v>473</v>
      </c>
      <c r="C12" s="130">
        <v>225000</v>
      </c>
      <c r="D12" s="136" t="s">
        <v>474</v>
      </c>
      <c r="E12" s="128"/>
    </row>
    <row r="13" spans="1:6">
      <c r="A13" s="86">
        <v>5</v>
      </c>
      <c r="B13" s="129" t="s">
        <v>475</v>
      </c>
      <c r="C13" s="130">
        <v>113512658</v>
      </c>
      <c r="D13" s="131"/>
      <c r="E13" s="128"/>
    </row>
    <row r="14" spans="1:6">
      <c r="A14" s="86">
        <v>6.1</v>
      </c>
      <c r="B14" s="250" t="s">
        <v>45</v>
      </c>
      <c r="C14" s="132">
        <v>1118778118.4312525</v>
      </c>
      <c r="D14" s="133"/>
      <c r="E14" s="134"/>
    </row>
    <row r="15" spans="1:6">
      <c r="A15" s="86">
        <v>6.2</v>
      </c>
      <c r="B15" s="251" t="s">
        <v>46</v>
      </c>
      <c r="C15" s="132">
        <v>-62857305.927955545</v>
      </c>
      <c r="D15" s="133"/>
      <c r="E15" s="134"/>
    </row>
    <row r="16" spans="1:6">
      <c r="A16" s="86" t="s">
        <v>476</v>
      </c>
      <c r="B16" s="251" t="s">
        <v>219</v>
      </c>
      <c r="C16" s="132">
        <v>16162855.369381381</v>
      </c>
      <c r="D16" s="136" t="s">
        <v>474</v>
      </c>
      <c r="E16" s="134"/>
    </row>
    <row r="17" spans="1:5">
      <c r="A17" s="86">
        <v>6</v>
      </c>
      <c r="B17" s="129" t="s">
        <v>47</v>
      </c>
      <c r="C17" s="458">
        <f>C14+C15</f>
        <v>1055920812.503297</v>
      </c>
      <c r="D17" s="133"/>
      <c r="E17" s="128"/>
    </row>
    <row r="18" spans="1:5">
      <c r="A18" s="86">
        <v>7</v>
      </c>
      <c r="B18" s="129" t="s">
        <v>48</v>
      </c>
      <c r="C18" s="130">
        <v>8952126</v>
      </c>
      <c r="D18" s="131"/>
      <c r="E18" s="128"/>
    </row>
    <row r="19" spans="1:5">
      <c r="A19" s="86">
        <v>8</v>
      </c>
      <c r="B19" s="278" t="s">
        <v>209</v>
      </c>
      <c r="C19" s="130">
        <v>8934730.9699999988</v>
      </c>
      <c r="D19" s="131"/>
      <c r="E19" s="128"/>
    </row>
    <row r="20" spans="1:5">
      <c r="A20" s="86">
        <v>9</v>
      </c>
      <c r="B20" s="129" t="s">
        <v>49</v>
      </c>
      <c r="C20" s="130">
        <v>54000</v>
      </c>
      <c r="D20" s="131"/>
      <c r="E20" s="128"/>
    </row>
    <row r="21" spans="1:5">
      <c r="A21" s="86">
        <v>9.1</v>
      </c>
      <c r="B21" s="135" t="s">
        <v>94</v>
      </c>
      <c r="C21" s="132"/>
      <c r="D21" s="131"/>
      <c r="E21" s="128"/>
    </row>
    <row r="22" spans="1:5">
      <c r="A22" s="86">
        <v>9.1999999999999993</v>
      </c>
      <c r="B22" s="135" t="s">
        <v>95</v>
      </c>
      <c r="C22" s="132"/>
      <c r="D22" s="131"/>
      <c r="E22" s="128"/>
    </row>
    <row r="23" spans="1:5">
      <c r="A23" s="86">
        <v>9.3000000000000007</v>
      </c>
      <c r="B23" s="252" t="s">
        <v>279</v>
      </c>
      <c r="C23" s="132"/>
      <c r="D23" s="131"/>
      <c r="E23" s="128"/>
    </row>
    <row r="24" spans="1:5">
      <c r="A24" s="86">
        <v>10</v>
      </c>
      <c r="B24" s="129" t="s">
        <v>50</v>
      </c>
      <c r="C24" s="130">
        <v>51496322</v>
      </c>
      <c r="D24" s="131"/>
      <c r="E24" s="128"/>
    </row>
    <row r="25" spans="1:5">
      <c r="A25" s="86">
        <v>10.1</v>
      </c>
      <c r="B25" s="135" t="s">
        <v>96</v>
      </c>
      <c r="C25" s="130">
        <v>8330205</v>
      </c>
      <c r="D25" s="136" t="s">
        <v>477</v>
      </c>
      <c r="E25" s="128"/>
    </row>
    <row r="26" spans="1:5">
      <c r="A26" s="86">
        <v>11</v>
      </c>
      <c r="B26" s="137" t="s">
        <v>51</v>
      </c>
      <c r="C26" s="138">
        <v>42248738.129999995</v>
      </c>
      <c r="D26" s="139"/>
      <c r="E26" s="128"/>
    </row>
    <row r="27" spans="1:5">
      <c r="A27" s="86">
        <v>11.1</v>
      </c>
      <c r="B27" s="453" t="s">
        <v>478</v>
      </c>
      <c r="C27" s="454">
        <v>-300866.90000000002</v>
      </c>
      <c r="D27" s="136" t="s">
        <v>477</v>
      </c>
      <c r="E27" s="128"/>
    </row>
    <row r="28" spans="1:5" ht="15">
      <c r="A28" s="86">
        <v>12</v>
      </c>
      <c r="B28" s="140" t="s">
        <v>52</v>
      </c>
      <c r="C28" s="141">
        <f>SUM(C6:C11,C17:C20,C24,C26)</f>
        <v>1622026906.6032968</v>
      </c>
      <c r="D28" s="142"/>
      <c r="E28" s="143"/>
    </row>
    <row r="29" spans="1:5">
      <c r="A29" s="86">
        <v>13</v>
      </c>
      <c r="B29" s="129" t="s">
        <v>54</v>
      </c>
      <c r="C29" s="144">
        <v>32785152</v>
      </c>
      <c r="D29" s="145"/>
      <c r="E29" s="128"/>
    </row>
    <row r="30" spans="1:5">
      <c r="A30" s="86">
        <v>14</v>
      </c>
      <c r="B30" s="129" t="s">
        <v>55</v>
      </c>
      <c r="C30" s="130">
        <v>286181808</v>
      </c>
      <c r="D30" s="131"/>
      <c r="E30" s="128"/>
    </row>
    <row r="31" spans="1:5">
      <c r="A31" s="86">
        <v>15</v>
      </c>
      <c r="B31" s="129" t="s">
        <v>56</v>
      </c>
      <c r="C31" s="130">
        <v>296272086</v>
      </c>
      <c r="D31" s="131"/>
      <c r="E31" s="128"/>
    </row>
    <row r="32" spans="1:5">
      <c r="A32" s="86">
        <v>16</v>
      </c>
      <c r="B32" s="129" t="s">
        <v>57</v>
      </c>
      <c r="C32" s="130">
        <v>470335469</v>
      </c>
      <c r="D32" s="131"/>
      <c r="E32" s="128"/>
    </row>
    <row r="33" spans="1:5">
      <c r="A33" s="86">
        <v>17</v>
      </c>
      <c r="B33" s="129" t="s">
        <v>58</v>
      </c>
      <c r="C33" s="130">
        <v>0</v>
      </c>
      <c r="D33" s="131"/>
      <c r="E33" s="128"/>
    </row>
    <row r="34" spans="1:5">
      <c r="A34" s="86">
        <v>18</v>
      </c>
      <c r="B34" s="129" t="s">
        <v>59</v>
      </c>
      <c r="C34" s="130">
        <v>222300046.43999997</v>
      </c>
      <c r="D34" s="131"/>
      <c r="E34" s="128"/>
    </row>
    <row r="35" spans="1:5">
      <c r="A35" s="86">
        <v>19</v>
      </c>
      <c r="B35" s="129" t="s">
        <v>60</v>
      </c>
      <c r="C35" s="130">
        <v>11161543</v>
      </c>
      <c r="D35" s="131"/>
      <c r="E35" s="128"/>
    </row>
    <row r="36" spans="1:5">
      <c r="A36" s="86">
        <v>20</v>
      </c>
      <c r="B36" s="129" t="s">
        <v>61</v>
      </c>
      <c r="C36" s="130">
        <v>31833087.049999997</v>
      </c>
      <c r="D36" s="131"/>
      <c r="E36" s="128"/>
    </row>
    <row r="37" spans="1:5" ht="25.5">
      <c r="A37" s="86">
        <v>20.100000000000001</v>
      </c>
      <c r="B37" s="137" t="s">
        <v>479</v>
      </c>
      <c r="C37" s="138">
        <v>0</v>
      </c>
      <c r="D37" s="136" t="s">
        <v>474</v>
      </c>
      <c r="E37" s="128"/>
    </row>
    <row r="38" spans="1:5">
      <c r="A38" s="86">
        <v>21</v>
      </c>
      <c r="B38" s="137" t="s">
        <v>62</v>
      </c>
      <c r="C38" s="138">
        <v>63955180.099999994</v>
      </c>
      <c r="D38" s="139"/>
      <c r="E38" s="128"/>
    </row>
    <row r="39" spans="1:5">
      <c r="A39" s="86">
        <v>21.1</v>
      </c>
      <c r="B39" s="146" t="s">
        <v>97</v>
      </c>
      <c r="C39" s="147">
        <v>52378780.099999994</v>
      </c>
      <c r="D39" s="136" t="s">
        <v>480</v>
      </c>
      <c r="E39" s="128"/>
    </row>
    <row r="40" spans="1:5" ht="15">
      <c r="A40" s="86">
        <v>21.2</v>
      </c>
      <c r="B40" s="455" t="s">
        <v>230</v>
      </c>
      <c r="C40" s="457">
        <v>11576400</v>
      </c>
      <c r="D40" s="136" t="s">
        <v>481</v>
      </c>
      <c r="E40" s="128"/>
    </row>
    <row r="41" spans="1:5" ht="15">
      <c r="A41" s="86">
        <v>22</v>
      </c>
      <c r="B41" s="140" t="s">
        <v>63</v>
      </c>
      <c r="C41" s="141">
        <f>SUM(C29:C38)</f>
        <v>1414824371.5899999</v>
      </c>
      <c r="D41" s="142"/>
      <c r="E41" s="143"/>
    </row>
    <row r="42" spans="1:5">
      <c r="A42" s="86">
        <v>23</v>
      </c>
      <c r="B42" s="137" t="s">
        <v>65</v>
      </c>
      <c r="C42" s="130">
        <v>209008277</v>
      </c>
      <c r="D42" s="136" t="s">
        <v>482</v>
      </c>
      <c r="E42" s="128"/>
    </row>
    <row r="43" spans="1:5">
      <c r="A43" s="86">
        <v>24</v>
      </c>
      <c r="B43" s="137" t="s">
        <v>66</v>
      </c>
      <c r="C43" s="130"/>
      <c r="D43" s="131"/>
      <c r="E43" s="128"/>
    </row>
    <row r="44" spans="1:5">
      <c r="A44" s="86">
        <v>25</v>
      </c>
      <c r="B44" s="137" t="s">
        <v>67</v>
      </c>
      <c r="C44" s="130"/>
      <c r="D44" s="131"/>
      <c r="E44" s="128"/>
    </row>
    <row r="45" spans="1:5">
      <c r="A45" s="86">
        <v>26</v>
      </c>
      <c r="B45" s="137" t="s">
        <v>68</v>
      </c>
      <c r="C45" s="130"/>
      <c r="D45" s="131"/>
      <c r="E45" s="128"/>
    </row>
    <row r="46" spans="1:5">
      <c r="A46" s="86">
        <v>27</v>
      </c>
      <c r="B46" s="137" t="s">
        <v>69</v>
      </c>
      <c r="C46" s="130">
        <v>0</v>
      </c>
      <c r="D46" s="131"/>
      <c r="E46" s="128"/>
    </row>
    <row r="47" spans="1:5">
      <c r="A47" s="86">
        <v>28</v>
      </c>
      <c r="B47" s="137" t="s">
        <v>70</v>
      </c>
      <c r="C47" s="130">
        <v>-11632760.999999985</v>
      </c>
      <c r="D47" s="136" t="s">
        <v>483</v>
      </c>
      <c r="E47" s="128"/>
    </row>
    <row r="48" spans="1:5">
      <c r="A48" s="86">
        <v>29</v>
      </c>
      <c r="B48" s="137" t="s">
        <v>71</v>
      </c>
      <c r="C48" s="130">
        <v>9827019</v>
      </c>
      <c r="D48" s="131"/>
      <c r="E48" s="128"/>
    </row>
    <row r="49" spans="1:5">
      <c r="A49" s="456">
        <v>29.1</v>
      </c>
      <c r="B49" s="137" t="s">
        <v>251</v>
      </c>
      <c r="C49" s="454">
        <v>9827019</v>
      </c>
      <c r="D49" s="136" t="s">
        <v>484</v>
      </c>
      <c r="E49" s="128"/>
    </row>
    <row r="50" spans="1:5">
      <c r="A50" s="456">
        <v>29.2</v>
      </c>
      <c r="B50" s="137" t="s">
        <v>247</v>
      </c>
      <c r="C50" s="454">
        <v>-9827019</v>
      </c>
      <c r="D50" s="136" t="s">
        <v>485</v>
      </c>
      <c r="E50" s="128"/>
    </row>
    <row r="51" spans="1:5" ht="15.75" thickBot="1">
      <c r="A51" s="148">
        <v>30</v>
      </c>
      <c r="B51" s="149" t="s">
        <v>277</v>
      </c>
      <c r="C51" s="150">
        <f>SUM(C42:C48)</f>
        <v>207202535</v>
      </c>
      <c r="D51" s="151"/>
      <c r="E51" s="143"/>
    </row>
  </sheetData>
  <pageMargins left="0.25" right="0.25" top="0.75" bottom="0.75" header="0.3" footer="0.3"/>
  <pageSetup paperSize="9" scale="66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22"/>
  <sheetViews>
    <sheetView zoomScale="70" zoomScaleNormal="70" workbookViewId="0">
      <pane xSplit="1" ySplit="4" topLeftCell="B5" activePane="bottomRight" state="frozen"/>
      <selection activeCell="F18" sqref="F18"/>
      <selection pane="topRight" activeCell="F18" sqref="F18"/>
      <selection pane="bottomLeft" activeCell="F18" sqref="F18"/>
      <selection pane="bottomRight" activeCell="B12" sqref="B12"/>
    </sheetView>
  </sheetViews>
  <sheetFormatPr defaultColWidth="9.140625" defaultRowHeight="12.75"/>
  <cols>
    <col min="1" max="1" width="10.5703125" style="4" bestFit="1" customWidth="1"/>
    <col min="2" max="2" width="78.28515625" style="4" bestFit="1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8" bestFit="1" customWidth="1"/>
    <col min="17" max="17" width="14.7109375" style="38" customWidth="1"/>
    <col min="18" max="18" width="13" style="38" bestFit="1" customWidth="1"/>
    <col min="19" max="19" width="34.85546875" style="38" customWidth="1"/>
    <col min="20" max="16384" width="9.140625" style="38"/>
  </cols>
  <sheetData>
    <row r="1" spans="1:19">
      <c r="A1" s="2" t="s">
        <v>35</v>
      </c>
      <c r="B1" s="395" t="str">
        <f>'Info '!C2</f>
        <v>JSC "VTB Bank (Georgia)"</v>
      </c>
    </row>
    <row r="2" spans="1:19">
      <c r="A2" s="2" t="s">
        <v>36</v>
      </c>
      <c r="B2" s="396">
        <f>'Info '!D2</f>
        <v>43465</v>
      </c>
    </row>
    <row r="4" spans="1:19" ht="26.25" thickBot="1">
      <c r="A4" s="4" t="s">
        <v>259</v>
      </c>
      <c r="B4" s="298" t="s">
        <v>385</v>
      </c>
    </row>
    <row r="5" spans="1:19" s="288" customFormat="1">
      <c r="A5" s="283"/>
      <c r="B5" s="284"/>
      <c r="C5" s="285" t="s">
        <v>0</v>
      </c>
      <c r="D5" s="285" t="s">
        <v>1</v>
      </c>
      <c r="E5" s="285" t="s">
        <v>2</v>
      </c>
      <c r="F5" s="285" t="s">
        <v>3</v>
      </c>
      <c r="G5" s="285" t="s">
        <v>4</v>
      </c>
      <c r="H5" s="285" t="s">
        <v>10</v>
      </c>
      <c r="I5" s="285" t="s">
        <v>13</v>
      </c>
      <c r="J5" s="285" t="s">
        <v>14</v>
      </c>
      <c r="K5" s="285" t="s">
        <v>15</v>
      </c>
      <c r="L5" s="285" t="s">
        <v>16</v>
      </c>
      <c r="M5" s="285" t="s">
        <v>17</v>
      </c>
      <c r="N5" s="285" t="s">
        <v>18</v>
      </c>
      <c r="O5" s="285" t="s">
        <v>368</v>
      </c>
      <c r="P5" s="285" t="s">
        <v>369</v>
      </c>
      <c r="Q5" s="285" t="s">
        <v>370</v>
      </c>
      <c r="R5" s="286" t="s">
        <v>371</v>
      </c>
      <c r="S5" s="287" t="s">
        <v>372</v>
      </c>
    </row>
    <row r="6" spans="1:19" s="288" customFormat="1" ht="99" customHeight="1">
      <c r="A6" s="289"/>
      <c r="B6" s="553" t="s">
        <v>373</v>
      </c>
      <c r="C6" s="549">
        <v>0</v>
      </c>
      <c r="D6" s="550"/>
      <c r="E6" s="549">
        <v>0.2</v>
      </c>
      <c r="F6" s="550"/>
      <c r="G6" s="549">
        <v>0.35</v>
      </c>
      <c r="H6" s="550"/>
      <c r="I6" s="549">
        <v>0.5</v>
      </c>
      <c r="J6" s="550"/>
      <c r="K6" s="549">
        <v>0.75</v>
      </c>
      <c r="L6" s="550"/>
      <c r="M6" s="549">
        <v>1</v>
      </c>
      <c r="N6" s="550"/>
      <c r="O6" s="549">
        <v>1.5</v>
      </c>
      <c r="P6" s="550"/>
      <c r="Q6" s="549">
        <v>2.5</v>
      </c>
      <c r="R6" s="550"/>
      <c r="S6" s="551" t="s">
        <v>258</v>
      </c>
    </row>
    <row r="7" spans="1:19" s="288" customFormat="1" ht="30.75" customHeight="1">
      <c r="A7" s="289"/>
      <c r="B7" s="554"/>
      <c r="C7" s="279" t="s">
        <v>261</v>
      </c>
      <c r="D7" s="279" t="s">
        <v>260</v>
      </c>
      <c r="E7" s="279" t="s">
        <v>261</v>
      </c>
      <c r="F7" s="279" t="s">
        <v>260</v>
      </c>
      <c r="G7" s="279" t="s">
        <v>261</v>
      </c>
      <c r="H7" s="279" t="s">
        <v>260</v>
      </c>
      <c r="I7" s="279" t="s">
        <v>261</v>
      </c>
      <c r="J7" s="279" t="s">
        <v>260</v>
      </c>
      <c r="K7" s="279" t="s">
        <v>261</v>
      </c>
      <c r="L7" s="279" t="s">
        <v>260</v>
      </c>
      <c r="M7" s="279" t="s">
        <v>261</v>
      </c>
      <c r="N7" s="279" t="s">
        <v>260</v>
      </c>
      <c r="O7" s="279" t="s">
        <v>261</v>
      </c>
      <c r="P7" s="279" t="s">
        <v>260</v>
      </c>
      <c r="Q7" s="279" t="s">
        <v>261</v>
      </c>
      <c r="R7" s="279" t="s">
        <v>260</v>
      </c>
      <c r="S7" s="552"/>
    </row>
    <row r="8" spans="1:19" s="154" customFormat="1">
      <c r="A8" s="152">
        <v>1</v>
      </c>
      <c r="B8" s="1" t="s">
        <v>101</v>
      </c>
      <c r="C8" s="153">
        <v>151683702.58000001</v>
      </c>
      <c r="D8" s="153"/>
      <c r="E8" s="153">
        <v>0</v>
      </c>
      <c r="F8" s="153"/>
      <c r="G8" s="153">
        <v>0</v>
      </c>
      <c r="H8" s="153"/>
      <c r="I8" s="153">
        <v>0</v>
      </c>
      <c r="J8" s="153"/>
      <c r="K8" s="153">
        <v>0</v>
      </c>
      <c r="L8" s="153"/>
      <c r="M8" s="153">
        <v>159894544.20660001</v>
      </c>
      <c r="N8" s="153"/>
      <c r="O8" s="153">
        <v>0</v>
      </c>
      <c r="P8" s="153"/>
      <c r="Q8" s="153">
        <v>0</v>
      </c>
      <c r="R8" s="153"/>
      <c r="S8" s="299">
        <f>$C$6*SUM(C8:D8)+$E$6*SUM(E8:F8)+$G$6*SUM(G8:H8)+$I$6*SUM(I8:J8)+$K$6*SUM(K8:L8)+$M$6*SUM(M8:N8)+$O$6*SUM(O8:P8)+$Q$6*SUM(Q8:R8)</f>
        <v>159894544.20660001</v>
      </c>
    </row>
    <row r="9" spans="1:19" s="154" customFormat="1">
      <c r="A9" s="152">
        <v>2</v>
      </c>
      <c r="B9" s="1" t="s">
        <v>102</v>
      </c>
      <c r="C9" s="153">
        <v>0</v>
      </c>
      <c r="D9" s="153"/>
      <c r="E9" s="153">
        <v>0</v>
      </c>
      <c r="F9" s="153"/>
      <c r="G9" s="153">
        <v>0</v>
      </c>
      <c r="H9" s="153"/>
      <c r="I9" s="153">
        <v>0</v>
      </c>
      <c r="J9" s="153"/>
      <c r="K9" s="153">
        <v>0</v>
      </c>
      <c r="L9" s="153"/>
      <c r="M9" s="153">
        <v>0</v>
      </c>
      <c r="N9" s="153"/>
      <c r="O9" s="153">
        <v>0</v>
      </c>
      <c r="P9" s="153"/>
      <c r="Q9" s="153">
        <v>0</v>
      </c>
      <c r="R9" s="153"/>
      <c r="S9" s="299">
        <f t="shared" ref="S9:S21" si="0">$C$6*SUM(C9:D9)+$E$6*SUM(E9:F9)+$G$6*SUM(G9:H9)+$I$6*SUM(I9:J9)+$K$6*SUM(K9:L9)+$M$6*SUM(M9:N9)+$O$6*SUM(O9:P9)+$Q$6*SUM(Q9:R9)</f>
        <v>0</v>
      </c>
    </row>
    <row r="10" spans="1:19" s="154" customFormat="1">
      <c r="A10" s="152">
        <v>3</v>
      </c>
      <c r="B10" s="1" t="s">
        <v>280</v>
      </c>
      <c r="C10" s="153">
        <v>0</v>
      </c>
      <c r="D10" s="153"/>
      <c r="E10" s="153">
        <v>0</v>
      </c>
      <c r="F10" s="153"/>
      <c r="G10" s="153">
        <v>0</v>
      </c>
      <c r="H10" s="153"/>
      <c r="I10" s="153">
        <v>0</v>
      </c>
      <c r="J10" s="153"/>
      <c r="K10" s="153">
        <v>0</v>
      </c>
      <c r="L10" s="153"/>
      <c r="M10" s="153">
        <v>0</v>
      </c>
      <c r="N10" s="153"/>
      <c r="O10" s="153">
        <v>0</v>
      </c>
      <c r="P10" s="153"/>
      <c r="Q10" s="153">
        <v>0</v>
      </c>
      <c r="R10" s="153"/>
      <c r="S10" s="299">
        <f t="shared" si="0"/>
        <v>0</v>
      </c>
    </row>
    <row r="11" spans="1:19" s="154" customFormat="1">
      <c r="A11" s="152">
        <v>4</v>
      </c>
      <c r="B11" s="1" t="s">
        <v>103</v>
      </c>
      <c r="C11" s="153">
        <v>0</v>
      </c>
      <c r="D11" s="153"/>
      <c r="E11" s="153">
        <v>0</v>
      </c>
      <c r="F11" s="153"/>
      <c r="G11" s="153">
        <v>0</v>
      </c>
      <c r="H11" s="153"/>
      <c r="I11" s="153">
        <v>0</v>
      </c>
      <c r="J11" s="153"/>
      <c r="K11" s="153">
        <v>0</v>
      </c>
      <c r="L11" s="153"/>
      <c r="M11" s="153">
        <v>0</v>
      </c>
      <c r="N11" s="153"/>
      <c r="O11" s="153">
        <v>0</v>
      </c>
      <c r="P11" s="153"/>
      <c r="Q11" s="153">
        <v>0</v>
      </c>
      <c r="R11" s="153"/>
      <c r="S11" s="299">
        <f t="shared" si="0"/>
        <v>0</v>
      </c>
    </row>
    <row r="12" spans="1:19" s="154" customFormat="1">
      <c r="A12" s="152">
        <v>5</v>
      </c>
      <c r="B12" s="1" t="s">
        <v>104</v>
      </c>
      <c r="C12" s="153">
        <v>0</v>
      </c>
      <c r="D12" s="153"/>
      <c r="E12" s="153">
        <v>0</v>
      </c>
      <c r="F12" s="153"/>
      <c r="G12" s="153">
        <v>0</v>
      </c>
      <c r="H12" s="153"/>
      <c r="I12" s="153">
        <v>0</v>
      </c>
      <c r="J12" s="153"/>
      <c r="K12" s="153">
        <v>0</v>
      </c>
      <c r="L12" s="153"/>
      <c r="M12" s="153">
        <v>0</v>
      </c>
      <c r="N12" s="153"/>
      <c r="O12" s="153">
        <v>0</v>
      </c>
      <c r="P12" s="153"/>
      <c r="Q12" s="153">
        <v>0</v>
      </c>
      <c r="R12" s="153"/>
      <c r="S12" s="299">
        <f t="shared" si="0"/>
        <v>0</v>
      </c>
    </row>
    <row r="13" spans="1:19" s="154" customFormat="1">
      <c r="A13" s="152">
        <v>6</v>
      </c>
      <c r="B13" s="1" t="s">
        <v>105</v>
      </c>
      <c r="C13" s="153">
        <v>0</v>
      </c>
      <c r="D13" s="153"/>
      <c r="E13" s="153">
        <v>76235394.420799971</v>
      </c>
      <c r="F13" s="153"/>
      <c r="G13" s="153">
        <v>0</v>
      </c>
      <c r="H13" s="153"/>
      <c r="I13" s="153">
        <v>9101152.1103000361</v>
      </c>
      <c r="J13" s="153"/>
      <c r="K13" s="153">
        <v>0</v>
      </c>
      <c r="L13" s="153"/>
      <c r="M13" s="153">
        <v>2522.6822999999999</v>
      </c>
      <c r="N13" s="153">
        <v>4390080.50495</v>
      </c>
      <c r="O13" s="153">
        <v>0</v>
      </c>
      <c r="P13" s="153"/>
      <c r="Q13" s="153">
        <v>0</v>
      </c>
      <c r="R13" s="153"/>
      <c r="S13" s="299">
        <f t="shared" si="0"/>
        <v>24190258.126560014</v>
      </c>
    </row>
    <row r="14" spans="1:19" s="154" customFormat="1">
      <c r="A14" s="152">
        <v>7</v>
      </c>
      <c r="B14" s="1" t="s">
        <v>106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/>
      <c r="I14" s="153">
        <v>0</v>
      </c>
      <c r="J14" s="153">
        <v>0</v>
      </c>
      <c r="K14" s="153">
        <v>0</v>
      </c>
      <c r="L14" s="153"/>
      <c r="M14" s="153">
        <v>496881860.28841007</v>
      </c>
      <c r="N14" s="153">
        <v>66656496.656344965</v>
      </c>
      <c r="O14" s="153">
        <v>5164635.41022</v>
      </c>
      <c r="P14" s="153">
        <v>170093.86072000003</v>
      </c>
      <c r="Q14" s="153">
        <v>0</v>
      </c>
      <c r="R14" s="153">
        <v>0</v>
      </c>
      <c r="S14" s="299">
        <f t="shared" si="0"/>
        <v>571540450.85116506</v>
      </c>
    </row>
    <row r="15" spans="1:19" s="154" customFormat="1">
      <c r="A15" s="152">
        <v>8</v>
      </c>
      <c r="B15" s="1" t="s">
        <v>107</v>
      </c>
      <c r="C15" s="153">
        <v>0</v>
      </c>
      <c r="D15" s="153"/>
      <c r="E15" s="153">
        <v>0</v>
      </c>
      <c r="F15" s="153"/>
      <c r="G15" s="153">
        <v>0</v>
      </c>
      <c r="H15" s="153"/>
      <c r="I15" s="153">
        <v>0</v>
      </c>
      <c r="J15" s="153"/>
      <c r="K15" s="153">
        <v>251074905.45878997</v>
      </c>
      <c r="L15" s="153">
        <v>15263493.817522001</v>
      </c>
      <c r="M15" s="153">
        <v>31765507.565180004</v>
      </c>
      <c r="N15" s="153">
        <v>357550.86707500002</v>
      </c>
      <c r="O15" s="153">
        <v>119993691.36847003</v>
      </c>
      <c r="P15" s="153">
        <v>3005132.5620200001</v>
      </c>
      <c r="Q15" s="153">
        <v>0</v>
      </c>
      <c r="R15" s="153"/>
      <c r="S15" s="299">
        <f t="shared" si="0"/>
        <v>416375093.78522402</v>
      </c>
    </row>
    <row r="16" spans="1:19" s="154" customFormat="1">
      <c r="A16" s="152">
        <v>9</v>
      </c>
      <c r="B16" s="1" t="s">
        <v>108</v>
      </c>
      <c r="C16" s="153">
        <v>0</v>
      </c>
      <c r="D16" s="153"/>
      <c r="E16" s="153">
        <v>0</v>
      </c>
      <c r="F16" s="153"/>
      <c r="G16" s="153">
        <v>160616516.79528996</v>
      </c>
      <c r="H16" s="153">
        <v>877338.06517500011</v>
      </c>
      <c r="I16" s="153">
        <v>0</v>
      </c>
      <c r="J16" s="153"/>
      <c r="K16" s="153">
        <v>0</v>
      </c>
      <c r="L16" s="153"/>
      <c r="M16" s="153">
        <v>0</v>
      </c>
      <c r="N16" s="153"/>
      <c r="O16" s="153">
        <v>0</v>
      </c>
      <c r="P16" s="153"/>
      <c r="Q16" s="153">
        <v>0</v>
      </c>
      <c r="R16" s="153"/>
      <c r="S16" s="299">
        <f t="shared" si="0"/>
        <v>56522849.201162733</v>
      </c>
    </row>
    <row r="17" spans="1:19" s="154" customFormat="1">
      <c r="A17" s="152">
        <v>10</v>
      </c>
      <c r="B17" s="1" t="s">
        <v>109</v>
      </c>
      <c r="C17" s="153">
        <v>0</v>
      </c>
      <c r="D17" s="153"/>
      <c r="E17" s="153">
        <v>0</v>
      </c>
      <c r="F17" s="153"/>
      <c r="G17" s="153">
        <v>0</v>
      </c>
      <c r="H17" s="153"/>
      <c r="I17" s="153">
        <v>308837.62546999997</v>
      </c>
      <c r="J17" s="153"/>
      <c r="K17" s="153">
        <v>0</v>
      </c>
      <c r="L17" s="153"/>
      <c r="M17" s="153">
        <v>15883697.090439999</v>
      </c>
      <c r="N17" s="153"/>
      <c r="O17" s="153">
        <v>187415.78856000002</v>
      </c>
      <c r="P17" s="153"/>
      <c r="Q17" s="153">
        <v>0</v>
      </c>
      <c r="R17" s="153"/>
      <c r="S17" s="299">
        <f t="shared" si="0"/>
        <v>16319239.586015001</v>
      </c>
    </row>
    <row r="18" spans="1:19" s="154" customFormat="1">
      <c r="A18" s="152">
        <v>11</v>
      </c>
      <c r="B18" s="1" t="s">
        <v>110</v>
      </c>
      <c r="C18" s="153">
        <v>0</v>
      </c>
      <c r="D18" s="153"/>
      <c r="E18" s="153">
        <v>0</v>
      </c>
      <c r="F18" s="153"/>
      <c r="G18" s="153">
        <v>0</v>
      </c>
      <c r="H18" s="153"/>
      <c r="I18" s="153">
        <v>0</v>
      </c>
      <c r="J18" s="153"/>
      <c r="K18" s="153">
        <v>0</v>
      </c>
      <c r="L18" s="153"/>
      <c r="M18" s="153">
        <v>0</v>
      </c>
      <c r="N18" s="153"/>
      <c r="O18" s="153">
        <v>0</v>
      </c>
      <c r="P18" s="153"/>
      <c r="Q18" s="153">
        <v>0</v>
      </c>
      <c r="R18" s="153"/>
      <c r="S18" s="299">
        <f t="shared" si="0"/>
        <v>0</v>
      </c>
    </row>
    <row r="19" spans="1:19" s="154" customFormat="1">
      <c r="A19" s="152">
        <v>12</v>
      </c>
      <c r="B19" s="1" t="s">
        <v>111</v>
      </c>
      <c r="C19" s="153">
        <v>0</v>
      </c>
      <c r="D19" s="153"/>
      <c r="E19" s="153">
        <v>0</v>
      </c>
      <c r="F19" s="153"/>
      <c r="G19" s="153">
        <v>0</v>
      </c>
      <c r="H19" s="153"/>
      <c r="I19" s="153">
        <v>0</v>
      </c>
      <c r="J19" s="153"/>
      <c r="K19" s="153">
        <v>0</v>
      </c>
      <c r="L19" s="153"/>
      <c r="M19" s="153">
        <v>0</v>
      </c>
      <c r="N19" s="153"/>
      <c r="O19" s="153">
        <v>0</v>
      </c>
      <c r="P19" s="153"/>
      <c r="Q19" s="153">
        <v>0</v>
      </c>
      <c r="R19" s="153"/>
      <c r="S19" s="299">
        <f t="shared" si="0"/>
        <v>0</v>
      </c>
    </row>
    <row r="20" spans="1:19" s="154" customFormat="1">
      <c r="A20" s="152">
        <v>13</v>
      </c>
      <c r="B20" s="1" t="s">
        <v>257</v>
      </c>
      <c r="C20" s="153">
        <v>0</v>
      </c>
      <c r="D20" s="153"/>
      <c r="E20" s="153">
        <v>0</v>
      </c>
      <c r="F20" s="153"/>
      <c r="G20" s="153">
        <v>0</v>
      </c>
      <c r="H20" s="153"/>
      <c r="I20" s="153">
        <v>0</v>
      </c>
      <c r="J20" s="153"/>
      <c r="K20" s="153">
        <v>0</v>
      </c>
      <c r="L20" s="153"/>
      <c r="M20" s="153">
        <v>0</v>
      </c>
      <c r="N20" s="153"/>
      <c r="O20" s="153">
        <v>0</v>
      </c>
      <c r="P20" s="153"/>
      <c r="Q20" s="153">
        <v>0</v>
      </c>
      <c r="R20" s="153"/>
      <c r="S20" s="299">
        <f t="shared" si="0"/>
        <v>0</v>
      </c>
    </row>
    <row r="21" spans="1:19" s="154" customFormat="1">
      <c r="A21" s="152">
        <v>14</v>
      </c>
      <c r="B21" s="1" t="s">
        <v>113</v>
      </c>
      <c r="C21" s="153">
        <v>47155853</v>
      </c>
      <c r="D21" s="153"/>
      <c r="E21" s="153">
        <v>0</v>
      </c>
      <c r="F21" s="153"/>
      <c r="G21" s="153">
        <v>0</v>
      </c>
      <c r="H21" s="153"/>
      <c r="I21" s="153">
        <v>0</v>
      </c>
      <c r="J21" s="153"/>
      <c r="K21" s="153">
        <v>0</v>
      </c>
      <c r="L21" s="153"/>
      <c r="M21" s="153">
        <v>106004646.21000001</v>
      </c>
      <c r="N21" s="153"/>
      <c r="O21" s="153">
        <v>0</v>
      </c>
      <c r="P21" s="153"/>
      <c r="Q21" s="153">
        <v>1277616.8999999999</v>
      </c>
      <c r="R21" s="153"/>
      <c r="S21" s="299">
        <f t="shared" si="0"/>
        <v>109198688.46000001</v>
      </c>
    </row>
    <row r="22" spans="1:19" ht="13.5" thickBot="1">
      <c r="A22" s="155"/>
      <c r="B22" s="156" t="s">
        <v>114</v>
      </c>
      <c r="C22" s="157">
        <f>SUM(C8:C21)</f>
        <v>198839555.58000001</v>
      </c>
      <c r="D22" s="157">
        <f t="shared" ref="D22:J22" si="1">SUM(D8:D21)</f>
        <v>0</v>
      </c>
      <c r="E22" s="157">
        <f t="shared" si="1"/>
        <v>76235394.420799971</v>
      </c>
      <c r="F22" s="157">
        <f t="shared" si="1"/>
        <v>0</v>
      </c>
      <c r="G22" s="157">
        <f t="shared" si="1"/>
        <v>160616516.79528996</v>
      </c>
      <c r="H22" s="157">
        <f t="shared" si="1"/>
        <v>877338.06517500011</v>
      </c>
      <c r="I22" s="157">
        <f t="shared" si="1"/>
        <v>9409989.7357700355</v>
      </c>
      <c r="J22" s="157">
        <f t="shared" si="1"/>
        <v>0</v>
      </c>
      <c r="K22" s="157">
        <f t="shared" ref="K22:S22" si="2">SUM(K8:K21)</f>
        <v>251074905.45878997</v>
      </c>
      <c r="L22" s="157">
        <f t="shared" si="2"/>
        <v>15263493.817522001</v>
      </c>
      <c r="M22" s="157">
        <f t="shared" si="2"/>
        <v>810432778.04293013</v>
      </c>
      <c r="N22" s="157">
        <f t="shared" si="2"/>
        <v>71404128.028369963</v>
      </c>
      <c r="O22" s="157">
        <f t="shared" si="2"/>
        <v>125345742.56725003</v>
      </c>
      <c r="P22" s="157">
        <f t="shared" si="2"/>
        <v>3175226.4227400003</v>
      </c>
      <c r="Q22" s="157">
        <f t="shared" si="2"/>
        <v>1277616.8999999999</v>
      </c>
      <c r="R22" s="157">
        <f t="shared" si="2"/>
        <v>0</v>
      </c>
      <c r="S22" s="300">
        <f t="shared" si="2"/>
        <v>1354041124.216727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scale="4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V28"/>
  <sheetViews>
    <sheetView zoomScale="80" zoomScaleNormal="80" workbookViewId="0">
      <pane xSplit="2" ySplit="6" topLeftCell="C7" activePane="bottomRight" state="frozen"/>
      <selection activeCell="F18" sqref="F18"/>
      <selection pane="topRight" activeCell="F18" sqref="F18"/>
      <selection pane="bottomLeft" activeCell="F18" sqref="F18"/>
      <selection pane="bottomRight" activeCell="B11" sqref="B11"/>
    </sheetView>
  </sheetViews>
  <sheetFormatPr defaultColWidth="9.140625" defaultRowHeight="12.75"/>
  <cols>
    <col min="1" max="1" width="10.5703125" style="4" bestFit="1" customWidth="1"/>
    <col min="2" max="2" width="30" style="4" customWidth="1"/>
    <col min="3" max="3" width="15.85546875" style="4" customWidth="1"/>
    <col min="4" max="4" width="18.7109375" style="4" customWidth="1"/>
    <col min="5" max="6" width="36.28515625" style="4" bestFit="1" customWidth="1"/>
    <col min="7" max="7" width="34.42578125" style="4" bestFit="1" customWidth="1"/>
    <col min="8" max="8" width="32.140625" style="4" bestFit="1" customWidth="1"/>
    <col min="9" max="9" width="19.5703125" style="4" customWidth="1"/>
    <col min="10" max="10" width="15.5703125" style="4" customWidth="1"/>
    <col min="11" max="11" width="19.28515625" style="4" bestFit="1" customWidth="1"/>
    <col min="12" max="12" width="12.28515625" style="4" bestFit="1" customWidth="1"/>
    <col min="13" max="13" width="18.7109375" style="4" customWidth="1"/>
    <col min="14" max="14" width="13.28515625" style="4" customWidth="1"/>
    <col min="15" max="15" width="23.140625" style="4" bestFit="1" customWidth="1"/>
    <col min="16" max="16" width="14.5703125" style="4" bestFit="1" customWidth="1"/>
    <col min="17" max="17" width="19.85546875" style="4" bestFit="1" customWidth="1"/>
    <col min="18" max="18" width="11.42578125" style="4" customWidth="1"/>
    <col min="19" max="19" width="29.42578125" style="4" customWidth="1"/>
    <col min="20" max="20" width="23" style="4" customWidth="1"/>
    <col min="21" max="21" width="23.5703125" style="4" customWidth="1"/>
    <col min="22" max="22" width="20" style="4" customWidth="1"/>
    <col min="23" max="16384" width="9.140625" style="38"/>
  </cols>
  <sheetData>
    <row r="1" spans="1:22">
      <c r="A1" s="2" t="s">
        <v>35</v>
      </c>
      <c r="B1" s="395" t="str">
        <f>'Info '!C2</f>
        <v>JSC "VTB Bank (Georgia)"</v>
      </c>
    </row>
    <row r="2" spans="1:22">
      <c r="A2" s="2" t="s">
        <v>36</v>
      </c>
      <c r="B2" s="396">
        <f>'Info '!D2</f>
        <v>43465</v>
      </c>
    </row>
    <row r="4" spans="1:22" ht="13.5" thickBot="1">
      <c r="A4" s="4" t="s">
        <v>376</v>
      </c>
      <c r="B4" s="158" t="s">
        <v>100</v>
      </c>
      <c r="V4" s="40" t="s">
        <v>78</v>
      </c>
    </row>
    <row r="5" spans="1:22" ht="12.75" customHeight="1">
      <c r="A5" s="159"/>
      <c r="B5" s="160"/>
      <c r="C5" s="555" t="s">
        <v>288</v>
      </c>
      <c r="D5" s="556"/>
      <c r="E5" s="556"/>
      <c r="F5" s="556"/>
      <c r="G5" s="556"/>
      <c r="H5" s="556"/>
      <c r="I5" s="556"/>
      <c r="J5" s="556"/>
      <c r="K5" s="556"/>
      <c r="L5" s="557"/>
      <c r="M5" s="558" t="s">
        <v>289</v>
      </c>
      <c r="N5" s="559"/>
      <c r="O5" s="559"/>
      <c r="P5" s="559"/>
      <c r="Q5" s="559"/>
      <c r="R5" s="559"/>
      <c r="S5" s="560"/>
      <c r="T5" s="563" t="s">
        <v>374</v>
      </c>
      <c r="U5" s="563" t="s">
        <v>375</v>
      </c>
      <c r="V5" s="561" t="s">
        <v>126</v>
      </c>
    </row>
    <row r="6" spans="1:22" s="92" customFormat="1" ht="145.5" customHeight="1">
      <c r="A6" s="89"/>
      <c r="B6" s="161"/>
      <c r="C6" s="162" t="s">
        <v>115</v>
      </c>
      <c r="D6" s="254" t="s">
        <v>116</v>
      </c>
      <c r="E6" s="189" t="s">
        <v>291</v>
      </c>
      <c r="F6" s="189" t="s">
        <v>292</v>
      </c>
      <c r="G6" s="254" t="s">
        <v>295</v>
      </c>
      <c r="H6" s="254" t="s">
        <v>290</v>
      </c>
      <c r="I6" s="254" t="s">
        <v>117</v>
      </c>
      <c r="J6" s="254" t="s">
        <v>118</v>
      </c>
      <c r="K6" s="163" t="s">
        <v>119</v>
      </c>
      <c r="L6" s="164" t="s">
        <v>120</v>
      </c>
      <c r="M6" s="162" t="s">
        <v>293</v>
      </c>
      <c r="N6" s="163" t="s">
        <v>121</v>
      </c>
      <c r="O6" s="163" t="s">
        <v>122</v>
      </c>
      <c r="P6" s="163" t="s">
        <v>123</v>
      </c>
      <c r="Q6" s="163" t="s">
        <v>124</v>
      </c>
      <c r="R6" s="163" t="s">
        <v>125</v>
      </c>
      <c r="S6" s="281" t="s">
        <v>294</v>
      </c>
      <c r="T6" s="564"/>
      <c r="U6" s="564"/>
      <c r="V6" s="562"/>
    </row>
    <row r="7" spans="1:22" s="154" customFormat="1" ht="37.5" customHeight="1">
      <c r="A7" s="165">
        <v>1</v>
      </c>
      <c r="B7" s="1" t="s">
        <v>101</v>
      </c>
      <c r="C7" s="166"/>
      <c r="D7" s="153">
        <v>0</v>
      </c>
      <c r="E7" s="153"/>
      <c r="F7" s="153"/>
      <c r="G7" s="153"/>
      <c r="H7" s="153"/>
      <c r="I7" s="153"/>
      <c r="J7" s="153">
        <v>0</v>
      </c>
      <c r="K7" s="153"/>
      <c r="L7" s="167"/>
      <c r="M7" s="166"/>
      <c r="N7" s="153"/>
      <c r="O7" s="153"/>
      <c r="P7" s="153"/>
      <c r="Q7" s="153"/>
      <c r="R7" s="153"/>
      <c r="S7" s="167"/>
      <c r="T7" s="290">
        <v>0</v>
      </c>
      <c r="U7" s="290"/>
      <c r="V7" s="168">
        <f>SUM(C7:S7)</f>
        <v>0</v>
      </c>
    </row>
    <row r="8" spans="1:22" s="154" customFormat="1" ht="37.5" customHeight="1">
      <c r="A8" s="165">
        <v>2</v>
      </c>
      <c r="B8" s="1" t="s">
        <v>102</v>
      </c>
      <c r="C8" s="166"/>
      <c r="D8" s="153">
        <v>0</v>
      </c>
      <c r="E8" s="153"/>
      <c r="F8" s="153"/>
      <c r="G8" s="153"/>
      <c r="H8" s="153"/>
      <c r="I8" s="153"/>
      <c r="J8" s="153">
        <v>0</v>
      </c>
      <c r="K8" s="153"/>
      <c r="L8" s="167"/>
      <c r="M8" s="166"/>
      <c r="N8" s="153"/>
      <c r="O8" s="153"/>
      <c r="P8" s="153"/>
      <c r="Q8" s="153"/>
      <c r="R8" s="153"/>
      <c r="S8" s="167"/>
      <c r="T8" s="290">
        <v>0</v>
      </c>
      <c r="U8" s="290"/>
      <c r="V8" s="168">
        <f t="shared" ref="V8:V20" si="0">SUM(C8:S8)</f>
        <v>0</v>
      </c>
    </row>
    <row r="9" spans="1:22" s="154" customFormat="1" ht="37.5" customHeight="1">
      <c r="A9" s="165">
        <v>3</v>
      </c>
      <c r="B9" s="1" t="s">
        <v>281</v>
      </c>
      <c r="C9" s="166"/>
      <c r="D9" s="153">
        <v>0</v>
      </c>
      <c r="E9" s="153"/>
      <c r="F9" s="153"/>
      <c r="G9" s="153"/>
      <c r="H9" s="153"/>
      <c r="I9" s="153"/>
      <c r="J9" s="153">
        <v>0</v>
      </c>
      <c r="K9" s="153"/>
      <c r="L9" s="167"/>
      <c r="M9" s="166"/>
      <c r="N9" s="153"/>
      <c r="O9" s="153"/>
      <c r="P9" s="153"/>
      <c r="Q9" s="153"/>
      <c r="R9" s="153"/>
      <c r="S9" s="167"/>
      <c r="T9" s="290">
        <v>0</v>
      </c>
      <c r="U9" s="290"/>
      <c r="V9" s="168">
        <f t="shared" si="0"/>
        <v>0</v>
      </c>
    </row>
    <row r="10" spans="1:22" s="154" customFormat="1" ht="37.5" customHeight="1">
      <c r="A10" s="165">
        <v>4</v>
      </c>
      <c r="B10" s="1" t="s">
        <v>103</v>
      </c>
      <c r="C10" s="166"/>
      <c r="D10" s="153">
        <v>0</v>
      </c>
      <c r="E10" s="153"/>
      <c r="F10" s="153"/>
      <c r="G10" s="153"/>
      <c r="H10" s="153"/>
      <c r="I10" s="153"/>
      <c r="J10" s="153">
        <v>0</v>
      </c>
      <c r="K10" s="153"/>
      <c r="L10" s="167"/>
      <c r="M10" s="166"/>
      <c r="N10" s="153"/>
      <c r="O10" s="153"/>
      <c r="P10" s="153"/>
      <c r="Q10" s="153"/>
      <c r="R10" s="153"/>
      <c r="S10" s="167"/>
      <c r="T10" s="290">
        <v>0</v>
      </c>
      <c r="U10" s="290"/>
      <c r="V10" s="168">
        <f t="shared" si="0"/>
        <v>0</v>
      </c>
    </row>
    <row r="11" spans="1:22" s="154" customFormat="1" ht="37.5" customHeight="1">
      <c r="A11" s="165">
        <v>5</v>
      </c>
      <c r="B11" s="1" t="s">
        <v>104</v>
      </c>
      <c r="C11" s="166"/>
      <c r="D11" s="153">
        <v>0</v>
      </c>
      <c r="E11" s="153"/>
      <c r="F11" s="153"/>
      <c r="G11" s="153"/>
      <c r="H11" s="153"/>
      <c r="I11" s="153"/>
      <c r="J11" s="153">
        <v>0</v>
      </c>
      <c r="K11" s="153"/>
      <c r="L11" s="167"/>
      <c r="M11" s="166"/>
      <c r="N11" s="153"/>
      <c r="O11" s="153"/>
      <c r="P11" s="153"/>
      <c r="Q11" s="153"/>
      <c r="R11" s="153"/>
      <c r="S11" s="167"/>
      <c r="T11" s="290">
        <v>0</v>
      </c>
      <c r="U11" s="290"/>
      <c r="V11" s="168">
        <f t="shared" si="0"/>
        <v>0</v>
      </c>
    </row>
    <row r="12" spans="1:22" s="154" customFormat="1" ht="37.5" customHeight="1">
      <c r="A12" s="165">
        <v>6</v>
      </c>
      <c r="B12" s="1" t="s">
        <v>105</v>
      </c>
      <c r="C12" s="166"/>
      <c r="D12" s="153">
        <v>0</v>
      </c>
      <c r="E12" s="153"/>
      <c r="F12" s="153"/>
      <c r="G12" s="153"/>
      <c r="H12" s="153"/>
      <c r="I12" s="153"/>
      <c r="J12" s="153">
        <v>0</v>
      </c>
      <c r="K12" s="153"/>
      <c r="L12" s="167"/>
      <c r="M12" s="166"/>
      <c r="N12" s="153"/>
      <c r="O12" s="153"/>
      <c r="P12" s="153"/>
      <c r="Q12" s="153"/>
      <c r="R12" s="153"/>
      <c r="S12" s="167"/>
      <c r="T12" s="290">
        <v>0</v>
      </c>
      <c r="U12" s="290"/>
      <c r="V12" s="168">
        <f t="shared" si="0"/>
        <v>0</v>
      </c>
    </row>
    <row r="13" spans="1:22" s="154" customFormat="1" ht="37.5" customHeight="1">
      <c r="A13" s="165">
        <v>7</v>
      </c>
      <c r="B13" s="1" t="s">
        <v>106</v>
      </c>
      <c r="C13" s="166"/>
      <c r="D13" s="153">
        <v>28245750.303252503</v>
      </c>
      <c r="E13" s="153"/>
      <c r="F13" s="153"/>
      <c r="G13" s="153"/>
      <c r="H13" s="153"/>
      <c r="I13" s="153"/>
      <c r="J13" s="153">
        <v>0</v>
      </c>
      <c r="K13" s="153"/>
      <c r="L13" s="167"/>
      <c r="M13" s="166"/>
      <c r="N13" s="153"/>
      <c r="O13" s="153"/>
      <c r="P13" s="153"/>
      <c r="Q13" s="153"/>
      <c r="R13" s="153"/>
      <c r="S13" s="167"/>
      <c r="T13" s="290">
        <v>20717776.746710002</v>
      </c>
      <c r="U13" s="290">
        <v>7527973.5565425009</v>
      </c>
      <c r="V13" s="168">
        <f t="shared" si="0"/>
        <v>28245750.303252503</v>
      </c>
    </row>
    <row r="14" spans="1:22" s="154" customFormat="1" ht="37.5" customHeight="1">
      <c r="A14" s="165">
        <v>8</v>
      </c>
      <c r="B14" s="1" t="s">
        <v>107</v>
      </c>
      <c r="C14" s="166"/>
      <c r="D14" s="153">
        <v>22639535.42344825</v>
      </c>
      <c r="E14" s="153"/>
      <c r="F14" s="153"/>
      <c r="G14" s="153"/>
      <c r="H14" s="153"/>
      <c r="I14" s="153"/>
      <c r="J14" s="153">
        <v>0</v>
      </c>
      <c r="K14" s="153"/>
      <c r="L14" s="167"/>
      <c r="M14" s="166"/>
      <c r="N14" s="153"/>
      <c r="O14" s="153"/>
      <c r="P14" s="153"/>
      <c r="Q14" s="153"/>
      <c r="R14" s="153"/>
      <c r="S14" s="167"/>
      <c r="T14" s="290">
        <v>21326822.345325999</v>
      </c>
      <c r="U14" s="290">
        <v>1312713.0781222498</v>
      </c>
      <c r="V14" s="168">
        <f t="shared" si="0"/>
        <v>22639535.42344825</v>
      </c>
    </row>
    <row r="15" spans="1:22" s="154" customFormat="1" ht="37.5" customHeight="1">
      <c r="A15" s="165">
        <v>9</v>
      </c>
      <c r="B15" s="1" t="s">
        <v>108</v>
      </c>
      <c r="C15" s="166"/>
      <c r="D15" s="153">
        <v>0</v>
      </c>
      <c r="E15" s="153"/>
      <c r="F15" s="153"/>
      <c r="G15" s="153"/>
      <c r="H15" s="153"/>
      <c r="I15" s="153"/>
      <c r="J15" s="153">
        <v>0</v>
      </c>
      <c r="K15" s="153"/>
      <c r="L15" s="167"/>
      <c r="M15" s="166"/>
      <c r="N15" s="153"/>
      <c r="O15" s="153"/>
      <c r="P15" s="153"/>
      <c r="Q15" s="153"/>
      <c r="R15" s="153"/>
      <c r="S15" s="167"/>
      <c r="T15" s="290">
        <v>0</v>
      </c>
      <c r="U15" s="290"/>
      <c r="V15" s="168">
        <f t="shared" si="0"/>
        <v>0</v>
      </c>
    </row>
    <row r="16" spans="1:22" s="154" customFormat="1" ht="37.5" customHeight="1">
      <c r="A16" s="165">
        <v>10</v>
      </c>
      <c r="B16" s="1" t="s">
        <v>109</v>
      </c>
      <c r="C16" s="166"/>
      <c r="D16" s="153">
        <v>13363.52</v>
      </c>
      <c r="E16" s="153"/>
      <c r="F16" s="153"/>
      <c r="G16" s="153"/>
      <c r="H16" s="153"/>
      <c r="I16" s="153"/>
      <c r="J16" s="153">
        <v>0</v>
      </c>
      <c r="K16" s="153"/>
      <c r="L16" s="167"/>
      <c r="M16" s="166"/>
      <c r="N16" s="153"/>
      <c r="O16" s="153"/>
      <c r="P16" s="153"/>
      <c r="Q16" s="153"/>
      <c r="R16" s="153"/>
      <c r="S16" s="167"/>
      <c r="T16" s="290">
        <v>13363.52</v>
      </c>
      <c r="U16" s="290"/>
      <c r="V16" s="168">
        <f t="shared" si="0"/>
        <v>13363.52</v>
      </c>
    </row>
    <row r="17" spans="1:22" s="154" customFormat="1" ht="37.5" customHeight="1">
      <c r="A17" s="165">
        <v>11</v>
      </c>
      <c r="B17" s="1" t="s">
        <v>110</v>
      </c>
      <c r="C17" s="166"/>
      <c r="D17" s="153">
        <v>0</v>
      </c>
      <c r="E17" s="153"/>
      <c r="F17" s="153"/>
      <c r="G17" s="153"/>
      <c r="H17" s="153"/>
      <c r="I17" s="153"/>
      <c r="J17" s="153">
        <v>0</v>
      </c>
      <c r="K17" s="153"/>
      <c r="L17" s="167"/>
      <c r="M17" s="166"/>
      <c r="N17" s="153"/>
      <c r="O17" s="153"/>
      <c r="P17" s="153"/>
      <c r="Q17" s="153"/>
      <c r="R17" s="153"/>
      <c r="S17" s="167"/>
      <c r="T17" s="290">
        <v>0</v>
      </c>
      <c r="U17" s="290"/>
      <c r="V17" s="168">
        <f t="shared" si="0"/>
        <v>0</v>
      </c>
    </row>
    <row r="18" spans="1:22" s="154" customFormat="1" ht="37.5" customHeight="1">
      <c r="A18" s="165">
        <v>12</v>
      </c>
      <c r="B18" s="1" t="s">
        <v>111</v>
      </c>
      <c r="C18" s="166"/>
      <c r="D18" s="153">
        <v>0</v>
      </c>
      <c r="E18" s="153"/>
      <c r="F18" s="153"/>
      <c r="G18" s="153"/>
      <c r="H18" s="153"/>
      <c r="I18" s="153"/>
      <c r="J18" s="153">
        <v>0</v>
      </c>
      <c r="K18" s="153"/>
      <c r="L18" s="167"/>
      <c r="M18" s="166"/>
      <c r="N18" s="153"/>
      <c r="O18" s="153"/>
      <c r="P18" s="153"/>
      <c r="Q18" s="153"/>
      <c r="R18" s="153"/>
      <c r="S18" s="167"/>
      <c r="T18" s="290">
        <v>0</v>
      </c>
      <c r="U18" s="290"/>
      <c r="V18" s="168">
        <f t="shared" si="0"/>
        <v>0</v>
      </c>
    </row>
    <row r="19" spans="1:22" s="154" customFormat="1" ht="37.5" customHeight="1">
      <c r="A19" s="165">
        <v>13</v>
      </c>
      <c r="B19" s="1" t="s">
        <v>112</v>
      </c>
      <c r="C19" s="166"/>
      <c r="D19" s="153">
        <v>0</v>
      </c>
      <c r="E19" s="153"/>
      <c r="F19" s="153"/>
      <c r="G19" s="153"/>
      <c r="H19" s="153"/>
      <c r="I19" s="153"/>
      <c r="J19" s="153">
        <v>0</v>
      </c>
      <c r="K19" s="153"/>
      <c r="L19" s="167"/>
      <c r="M19" s="166"/>
      <c r="N19" s="153"/>
      <c r="O19" s="153"/>
      <c r="P19" s="153"/>
      <c r="Q19" s="153"/>
      <c r="R19" s="153"/>
      <c r="S19" s="167"/>
      <c r="T19" s="290">
        <v>0</v>
      </c>
      <c r="U19" s="290"/>
      <c r="V19" s="168">
        <f t="shared" si="0"/>
        <v>0</v>
      </c>
    </row>
    <row r="20" spans="1:22" s="154" customFormat="1">
      <c r="A20" s="165">
        <v>14</v>
      </c>
      <c r="B20" s="1" t="s">
        <v>113</v>
      </c>
      <c r="C20" s="166"/>
      <c r="D20" s="153">
        <v>0</v>
      </c>
      <c r="E20" s="153"/>
      <c r="F20" s="153"/>
      <c r="G20" s="153"/>
      <c r="H20" s="153"/>
      <c r="I20" s="153"/>
      <c r="J20" s="153">
        <v>0</v>
      </c>
      <c r="K20" s="153"/>
      <c r="L20" s="167"/>
      <c r="M20" s="166"/>
      <c r="N20" s="153"/>
      <c r="O20" s="153"/>
      <c r="P20" s="153"/>
      <c r="Q20" s="153"/>
      <c r="R20" s="153"/>
      <c r="S20" s="167"/>
      <c r="T20" s="290">
        <v>0</v>
      </c>
      <c r="U20" s="290"/>
      <c r="V20" s="168">
        <f t="shared" si="0"/>
        <v>0</v>
      </c>
    </row>
    <row r="21" spans="1:22" ht="13.5" thickBot="1">
      <c r="A21" s="155"/>
      <c r="B21" s="169" t="s">
        <v>114</v>
      </c>
      <c r="C21" s="170">
        <f>SUM(C7:C20)</f>
        <v>0</v>
      </c>
      <c r="D21" s="157">
        <f t="shared" ref="D21:V21" si="1">SUM(D7:D20)</f>
        <v>50898649.246700756</v>
      </c>
      <c r="E21" s="157">
        <f t="shared" si="1"/>
        <v>0</v>
      </c>
      <c r="F21" s="157">
        <f t="shared" si="1"/>
        <v>0</v>
      </c>
      <c r="G21" s="157">
        <f t="shared" si="1"/>
        <v>0</v>
      </c>
      <c r="H21" s="157">
        <f t="shared" si="1"/>
        <v>0</v>
      </c>
      <c r="I21" s="157">
        <f t="shared" si="1"/>
        <v>0</v>
      </c>
      <c r="J21" s="157">
        <f t="shared" si="1"/>
        <v>0</v>
      </c>
      <c r="K21" s="157">
        <f t="shared" si="1"/>
        <v>0</v>
      </c>
      <c r="L21" s="171">
        <f t="shared" si="1"/>
        <v>0</v>
      </c>
      <c r="M21" s="170">
        <f t="shared" si="1"/>
        <v>0</v>
      </c>
      <c r="N21" s="157">
        <f t="shared" si="1"/>
        <v>0</v>
      </c>
      <c r="O21" s="157">
        <f t="shared" si="1"/>
        <v>0</v>
      </c>
      <c r="P21" s="157">
        <f t="shared" si="1"/>
        <v>0</v>
      </c>
      <c r="Q21" s="157">
        <f t="shared" si="1"/>
        <v>0</v>
      </c>
      <c r="R21" s="157">
        <f t="shared" si="1"/>
        <v>0</v>
      </c>
      <c r="S21" s="171">
        <f>SUM(S7:S20)</f>
        <v>0</v>
      </c>
      <c r="T21" s="171">
        <f>SUM(T7:T20)</f>
        <v>42057962.612036005</v>
      </c>
      <c r="U21" s="171">
        <f t="shared" ref="U21" si="2">SUM(U7:U20)</f>
        <v>8840686.6346647516</v>
      </c>
      <c r="V21" s="172">
        <f t="shared" si="1"/>
        <v>50898649.246700756</v>
      </c>
    </row>
    <row r="24" spans="1:22">
      <c r="A24" s="7"/>
      <c r="B24" s="7"/>
      <c r="C24" s="66"/>
      <c r="D24" s="66"/>
      <c r="E24" s="66"/>
    </row>
    <row r="25" spans="1:22">
      <c r="A25" s="173"/>
      <c r="B25" s="173"/>
      <c r="C25" s="7"/>
      <c r="D25" s="66"/>
      <c r="E25" s="66"/>
    </row>
    <row r="26" spans="1:22">
      <c r="A26" s="173"/>
      <c r="B26" s="67"/>
      <c r="C26" s="7"/>
      <c r="D26" s="66"/>
      <c r="E26" s="66"/>
    </row>
    <row r="27" spans="1:22">
      <c r="A27" s="173"/>
      <c r="B27" s="173"/>
      <c r="C27" s="7"/>
      <c r="D27" s="66"/>
      <c r="E27" s="66"/>
    </row>
    <row r="28" spans="1:22">
      <c r="A28" s="173"/>
      <c r="B28" s="67"/>
      <c r="C28" s="7"/>
      <c r="D28" s="66"/>
      <c r="E28" s="66"/>
    </row>
  </sheetData>
  <mergeCells count="5">
    <mergeCell ref="C5:L5"/>
    <mergeCell ref="M5:S5"/>
    <mergeCell ref="V5:V6"/>
    <mergeCell ref="T5:T6"/>
    <mergeCell ref="U5:U6"/>
  </mergeCells>
  <pageMargins left="0.25" right="0.25" top="0.75" bottom="0.75" header="0.3" footer="0.3"/>
  <pageSetup paperSize="9" scale="2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22"/>
  <sheetViews>
    <sheetView zoomScaleNormal="100" workbookViewId="0">
      <pane xSplit="1" ySplit="7" topLeftCell="B8" activePane="bottomRight" state="frozen"/>
      <selection activeCell="F18" sqref="F18"/>
      <selection pane="topRight" activeCell="F18" sqref="F18"/>
      <selection pane="bottomLeft" activeCell="F18" sqref="F18"/>
      <selection pane="bottomRight" activeCell="C8" sqref="C8:G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91" customWidth="1"/>
    <col min="4" max="4" width="14.85546875" style="291" bestFit="1" customWidth="1"/>
    <col min="5" max="5" width="17.7109375" style="291" customWidth="1"/>
    <col min="6" max="6" width="15.85546875" style="291" customWidth="1"/>
    <col min="7" max="7" width="17.42578125" style="291" customWidth="1"/>
    <col min="8" max="8" width="15.28515625" style="291" customWidth="1"/>
    <col min="9" max="16384" width="9.140625" style="38"/>
  </cols>
  <sheetData>
    <row r="1" spans="1:9">
      <c r="A1" s="2" t="s">
        <v>35</v>
      </c>
      <c r="B1" s="395" t="str">
        <f>'Info '!C2</f>
        <v>JSC "VTB Bank (Georgia)"</v>
      </c>
    </row>
    <row r="2" spans="1:9">
      <c r="A2" s="2" t="s">
        <v>36</v>
      </c>
      <c r="B2" s="396">
        <f>'Info '!D2</f>
        <v>43465</v>
      </c>
    </row>
    <row r="4" spans="1:9" ht="13.5" thickBot="1">
      <c r="A4" s="2" t="s">
        <v>263</v>
      </c>
      <c r="B4" s="158" t="s">
        <v>386</v>
      </c>
    </row>
    <row r="5" spans="1:9">
      <c r="A5" s="159"/>
      <c r="B5" s="174"/>
      <c r="C5" s="292" t="s">
        <v>0</v>
      </c>
      <c r="D5" s="292" t="s">
        <v>1</v>
      </c>
      <c r="E5" s="292" t="s">
        <v>2</v>
      </c>
      <c r="F5" s="292" t="s">
        <v>3</v>
      </c>
      <c r="G5" s="293" t="s">
        <v>4</v>
      </c>
      <c r="H5" s="294" t="s">
        <v>10</v>
      </c>
      <c r="I5" s="175"/>
    </row>
    <row r="6" spans="1:9" s="175" customFormat="1" ht="12.75" customHeight="1">
      <c r="A6" s="176"/>
      <c r="B6" s="567" t="s">
        <v>262</v>
      </c>
      <c r="C6" s="569" t="s">
        <v>378</v>
      </c>
      <c r="D6" s="571" t="s">
        <v>377</v>
      </c>
      <c r="E6" s="572"/>
      <c r="F6" s="569" t="s">
        <v>382</v>
      </c>
      <c r="G6" s="569" t="s">
        <v>383</v>
      </c>
      <c r="H6" s="565" t="s">
        <v>381</v>
      </c>
    </row>
    <row r="7" spans="1:9" ht="38.25">
      <c r="A7" s="178"/>
      <c r="B7" s="568"/>
      <c r="C7" s="570"/>
      <c r="D7" s="295" t="s">
        <v>380</v>
      </c>
      <c r="E7" s="295" t="s">
        <v>379</v>
      </c>
      <c r="F7" s="570"/>
      <c r="G7" s="570"/>
      <c r="H7" s="566"/>
      <c r="I7" s="175"/>
    </row>
    <row r="8" spans="1:9">
      <c r="A8" s="176">
        <v>1</v>
      </c>
      <c r="B8" s="1" t="s">
        <v>101</v>
      </c>
      <c r="C8" s="459">
        <v>311578246.78659999</v>
      </c>
      <c r="D8" s="460">
        <v>0</v>
      </c>
      <c r="E8" s="459">
        <v>0</v>
      </c>
      <c r="F8" s="459">
        <v>159894544.20660001</v>
      </c>
      <c r="G8" s="461">
        <v>159894544.20660001</v>
      </c>
      <c r="H8" s="462">
        <f>IFERROR(G8/(C8+E8),0)</f>
        <v>0.51317621129087299</v>
      </c>
    </row>
    <row r="9" spans="1:9" ht="15" customHeight="1">
      <c r="A9" s="176">
        <v>2</v>
      </c>
      <c r="B9" s="1" t="s">
        <v>102</v>
      </c>
      <c r="C9" s="459">
        <v>0</v>
      </c>
      <c r="D9" s="460">
        <v>0</v>
      </c>
      <c r="E9" s="459">
        <v>0</v>
      </c>
      <c r="F9" s="459">
        <v>0</v>
      </c>
      <c r="G9" s="461">
        <v>0</v>
      </c>
      <c r="H9" s="462">
        <f t="shared" ref="H9:H20" si="0">IFERROR(G9/(C9+E9),0)</f>
        <v>0</v>
      </c>
    </row>
    <row r="10" spans="1:9">
      <c r="A10" s="176">
        <v>3</v>
      </c>
      <c r="B10" s="1" t="s">
        <v>281</v>
      </c>
      <c r="C10" s="459">
        <v>0</v>
      </c>
      <c r="D10" s="460">
        <v>0</v>
      </c>
      <c r="E10" s="459">
        <v>0</v>
      </c>
      <c r="F10" s="459">
        <v>0</v>
      </c>
      <c r="G10" s="461">
        <v>0</v>
      </c>
      <c r="H10" s="462">
        <f t="shared" si="0"/>
        <v>0</v>
      </c>
    </row>
    <row r="11" spans="1:9">
      <c r="A11" s="176">
        <v>4</v>
      </c>
      <c r="B11" s="1" t="s">
        <v>103</v>
      </c>
      <c r="C11" s="459">
        <v>0</v>
      </c>
      <c r="D11" s="460">
        <v>0</v>
      </c>
      <c r="E11" s="459">
        <v>0</v>
      </c>
      <c r="F11" s="459">
        <v>0</v>
      </c>
      <c r="G11" s="461">
        <v>0</v>
      </c>
      <c r="H11" s="462">
        <f t="shared" si="0"/>
        <v>0</v>
      </c>
    </row>
    <row r="12" spans="1:9">
      <c r="A12" s="176">
        <v>5</v>
      </c>
      <c r="B12" s="1" t="s">
        <v>104</v>
      </c>
      <c r="C12" s="459">
        <v>0</v>
      </c>
      <c r="D12" s="460">
        <v>0</v>
      </c>
      <c r="E12" s="459">
        <v>0</v>
      </c>
      <c r="F12" s="459">
        <v>0</v>
      </c>
      <c r="G12" s="461">
        <v>0</v>
      </c>
      <c r="H12" s="462">
        <f t="shared" si="0"/>
        <v>0</v>
      </c>
    </row>
    <row r="13" spans="1:9">
      <c r="A13" s="176">
        <v>6</v>
      </c>
      <c r="B13" s="1" t="s">
        <v>105</v>
      </c>
      <c r="C13" s="459">
        <v>85339069.213400006</v>
      </c>
      <c r="D13" s="460">
        <v>8780161.0098999999</v>
      </c>
      <c r="E13" s="459">
        <v>4390080.50495</v>
      </c>
      <c r="F13" s="459">
        <v>24190258.126560017</v>
      </c>
      <c r="G13" s="461">
        <v>24190258.126560017</v>
      </c>
      <c r="H13" s="462">
        <f t="shared" si="0"/>
        <v>0.26959196874695229</v>
      </c>
    </row>
    <row r="14" spans="1:9">
      <c r="A14" s="176">
        <v>7</v>
      </c>
      <c r="B14" s="1" t="s">
        <v>106</v>
      </c>
      <c r="C14" s="459">
        <v>502046495.69863009</v>
      </c>
      <c r="D14" s="460">
        <v>114619974.30791996</v>
      </c>
      <c r="E14" s="459">
        <v>66826590.517064974</v>
      </c>
      <c r="F14" s="460">
        <v>571540450.85116506</v>
      </c>
      <c r="G14" s="463">
        <v>543294700.54791248</v>
      </c>
      <c r="H14" s="462">
        <f t="shared" si="0"/>
        <v>0.95503674494791591</v>
      </c>
    </row>
    <row r="15" spans="1:9">
      <c r="A15" s="176">
        <v>8</v>
      </c>
      <c r="B15" s="1" t="s">
        <v>107</v>
      </c>
      <c r="C15" s="459">
        <v>402834104.39244002</v>
      </c>
      <c r="D15" s="460">
        <v>33080556.731690008</v>
      </c>
      <c r="E15" s="459">
        <v>18626177.244617</v>
      </c>
      <c r="F15" s="460">
        <v>416375093.78372407</v>
      </c>
      <c r="G15" s="463">
        <v>393735558.3602758</v>
      </c>
      <c r="H15" s="462">
        <f>IFERROR(G15/(C15+E15),0)</f>
        <v>0.93421747081577544</v>
      </c>
    </row>
    <row r="16" spans="1:9">
      <c r="A16" s="176">
        <v>9</v>
      </c>
      <c r="B16" s="1" t="s">
        <v>108</v>
      </c>
      <c r="C16" s="459">
        <v>160616516.79528996</v>
      </c>
      <c r="D16" s="460">
        <v>1626358.5703499999</v>
      </c>
      <c r="E16" s="459">
        <v>877338.065175</v>
      </c>
      <c r="F16" s="460">
        <v>56522849.201162741</v>
      </c>
      <c r="G16" s="463">
        <v>56522849.201162741</v>
      </c>
      <c r="H16" s="462">
        <f t="shared" si="0"/>
        <v>0.35000000000000003</v>
      </c>
    </row>
    <row r="17" spans="1:8">
      <c r="A17" s="176">
        <v>10</v>
      </c>
      <c r="B17" s="1" t="s">
        <v>109</v>
      </c>
      <c r="C17" s="459">
        <v>16379950.504469998</v>
      </c>
      <c r="D17" s="460">
        <v>0</v>
      </c>
      <c r="E17" s="459">
        <v>0</v>
      </c>
      <c r="F17" s="460">
        <v>16319239.586015001</v>
      </c>
      <c r="G17" s="463">
        <v>16305876.066015001</v>
      </c>
      <c r="H17" s="462">
        <f t="shared" si="0"/>
        <v>0.99547773734512923</v>
      </c>
    </row>
    <row r="18" spans="1:8">
      <c r="A18" s="176">
        <v>11</v>
      </c>
      <c r="B18" s="1" t="s">
        <v>110</v>
      </c>
      <c r="C18" s="459">
        <v>0</v>
      </c>
      <c r="D18" s="460">
        <v>0</v>
      </c>
      <c r="E18" s="459">
        <v>0</v>
      </c>
      <c r="F18" s="460">
        <v>0</v>
      </c>
      <c r="G18" s="463">
        <v>0</v>
      </c>
      <c r="H18" s="462">
        <f t="shared" si="0"/>
        <v>0</v>
      </c>
    </row>
    <row r="19" spans="1:8">
      <c r="A19" s="176">
        <v>12</v>
      </c>
      <c r="B19" s="1" t="s">
        <v>111</v>
      </c>
      <c r="C19" s="459">
        <v>0</v>
      </c>
      <c r="D19" s="460">
        <v>0</v>
      </c>
      <c r="E19" s="459">
        <v>0</v>
      </c>
      <c r="F19" s="460">
        <v>0</v>
      </c>
      <c r="G19" s="463">
        <v>0</v>
      </c>
      <c r="H19" s="462">
        <f t="shared" si="0"/>
        <v>0</v>
      </c>
    </row>
    <row r="20" spans="1:8">
      <c r="A20" s="176">
        <v>13</v>
      </c>
      <c r="B20" s="1" t="s">
        <v>257</v>
      </c>
      <c r="C20" s="459">
        <v>0</v>
      </c>
      <c r="D20" s="460">
        <v>0</v>
      </c>
      <c r="E20" s="459">
        <v>0</v>
      </c>
      <c r="F20" s="460">
        <v>0</v>
      </c>
      <c r="G20" s="463">
        <v>0</v>
      </c>
      <c r="H20" s="462">
        <f t="shared" si="0"/>
        <v>0</v>
      </c>
    </row>
    <row r="21" spans="1:8">
      <c r="A21" s="176">
        <v>14</v>
      </c>
      <c r="B21" s="1" t="s">
        <v>113</v>
      </c>
      <c r="C21" s="459">
        <v>154438116.11000001</v>
      </c>
      <c r="D21" s="460">
        <v>0</v>
      </c>
      <c r="E21" s="459">
        <v>0</v>
      </c>
      <c r="F21" s="460">
        <v>109198688.46000001</v>
      </c>
      <c r="G21" s="463">
        <v>109198688.46000001</v>
      </c>
      <c r="H21" s="462">
        <f>IFERROR(G21/(C21+E21),0)</f>
        <v>0.70707083983219665</v>
      </c>
    </row>
    <row r="22" spans="1:8" ht="13.5" thickBot="1">
      <c r="A22" s="179"/>
      <c r="B22" s="180" t="s">
        <v>114</v>
      </c>
      <c r="C22" s="296">
        <f>SUM(C8:C21)</f>
        <v>1633232499.5008302</v>
      </c>
      <c r="D22" s="296">
        <f>SUM(D8:D21)</f>
        <v>158107050.61985996</v>
      </c>
      <c r="E22" s="296">
        <f>SUM(E8:E21)</f>
        <v>90720186.331806973</v>
      </c>
      <c r="F22" s="296">
        <f>SUM(F8:F21)</f>
        <v>1354041124.2152269</v>
      </c>
      <c r="G22" s="296">
        <f>SUM(G8:G21)</f>
        <v>1303142474.9685261</v>
      </c>
      <c r="H22" s="297">
        <f>G22/(C22+E22)</f>
        <v>0.75590385146743899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25" right="0.25" top="0.75" bottom="0.75" header="0.3" footer="0.3"/>
  <pageSetup scale="64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27"/>
  <sheetViews>
    <sheetView zoomScale="90" zoomScaleNormal="90" workbookViewId="0">
      <pane xSplit="2" ySplit="6" topLeftCell="C7" activePane="bottomRight" state="frozen"/>
      <selection activeCell="F18" sqref="F18"/>
      <selection pane="topRight" activeCell="F18" sqref="F18"/>
      <selection pane="bottomLeft" activeCell="F18" sqref="F18"/>
      <selection pane="bottomRight" activeCell="G28" sqref="G28"/>
    </sheetView>
  </sheetViews>
  <sheetFormatPr defaultColWidth="9.140625" defaultRowHeight="12.75"/>
  <cols>
    <col min="1" max="1" width="10.5703125" style="291" bestFit="1" customWidth="1"/>
    <col min="2" max="2" width="104.140625" style="291" customWidth="1"/>
    <col min="3" max="4" width="12.7109375" style="291" customWidth="1"/>
    <col min="5" max="5" width="14.140625" style="291" customWidth="1"/>
    <col min="6" max="11" width="12.7109375" style="291" customWidth="1"/>
    <col min="12" max="16384" width="9.140625" style="291"/>
  </cols>
  <sheetData>
    <row r="1" spans="1:11">
      <c r="A1" s="291" t="s">
        <v>35</v>
      </c>
      <c r="B1" s="397" t="str">
        <f>'Info '!C2</f>
        <v>JSC "VTB Bank (Georgia)"</v>
      </c>
    </row>
    <row r="2" spans="1:11">
      <c r="A2" s="291" t="s">
        <v>36</v>
      </c>
      <c r="B2" s="398">
        <f>'Info '!D2</f>
        <v>43465</v>
      </c>
      <c r="C2" s="311"/>
      <c r="D2" s="311"/>
    </row>
    <row r="3" spans="1:11">
      <c r="B3" s="311"/>
      <c r="C3" s="311"/>
      <c r="D3" s="311"/>
    </row>
    <row r="4" spans="1:11" ht="13.5" thickBot="1">
      <c r="A4" s="291" t="s">
        <v>259</v>
      </c>
      <c r="B4" s="338" t="s">
        <v>387</v>
      </c>
      <c r="C4" s="311"/>
      <c r="D4" s="311"/>
    </row>
    <row r="5" spans="1:11" ht="30" customHeight="1">
      <c r="A5" s="573"/>
      <c r="B5" s="574"/>
      <c r="C5" s="575" t="s">
        <v>451</v>
      </c>
      <c r="D5" s="575"/>
      <c r="E5" s="575"/>
      <c r="F5" s="575" t="s">
        <v>452</v>
      </c>
      <c r="G5" s="575"/>
      <c r="H5" s="575"/>
      <c r="I5" s="575" t="s">
        <v>453</v>
      </c>
      <c r="J5" s="575"/>
      <c r="K5" s="576"/>
    </row>
    <row r="6" spans="1:11">
      <c r="A6" s="312"/>
      <c r="B6" s="313"/>
      <c r="C6" s="45" t="s">
        <v>74</v>
      </c>
      <c r="D6" s="45" t="s">
        <v>75</v>
      </c>
      <c r="E6" s="45" t="s">
        <v>76</v>
      </c>
      <c r="F6" s="45" t="s">
        <v>74</v>
      </c>
      <c r="G6" s="45" t="s">
        <v>75</v>
      </c>
      <c r="H6" s="45" t="s">
        <v>76</v>
      </c>
      <c r="I6" s="45" t="s">
        <v>74</v>
      </c>
      <c r="J6" s="45" t="s">
        <v>75</v>
      </c>
      <c r="K6" s="45" t="s">
        <v>76</v>
      </c>
    </row>
    <row r="7" spans="1:11">
      <c r="A7" s="314" t="s">
        <v>390</v>
      </c>
      <c r="B7" s="315"/>
      <c r="C7" s="315"/>
      <c r="D7" s="315"/>
      <c r="E7" s="315"/>
      <c r="F7" s="315"/>
      <c r="G7" s="315"/>
      <c r="H7" s="315"/>
      <c r="I7" s="315"/>
      <c r="J7" s="315"/>
      <c r="K7" s="316"/>
    </row>
    <row r="8" spans="1:11">
      <c r="A8" s="317">
        <v>1</v>
      </c>
      <c r="B8" s="318" t="s">
        <v>388</v>
      </c>
      <c r="C8" s="465"/>
      <c r="D8" s="465"/>
      <c r="E8" s="465"/>
      <c r="F8" s="466">
        <v>138205792.79717395</v>
      </c>
      <c r="G8" s="466">
        <v>211330455.64627901</v>
      </c>
      <c r="H8" s="466">
        <v>349536248.44345319</v>
      </c>
      <c r="I8" s="466">
        <v>134802386.80815211</v>
      </c>
      <c r="J8" s="466">
        <v>192902273.94828266</v>
      </c>
      <c r="K8" s="467">
        <v>327704660.75643474</v>
      </c>
    </row>
    <row r="9" spans="1:11">
      <c r="A9" s="314" t="s">
        <v>391</v>
      </c>
      <c r="B9" s="315"/>
      <c r="C9" s="468"/>
      <c r="D9" s="468"/>
      <c r="E9" s="468"/>
      <c r="F9" s="468"/>
      <c r="G9" s="468"/>
      <c r="H9" s="468"/>
      <c r="I9" s="468"/>
      <c r="J9" s="468"/>
      <c r="K9" s="316"/>
    </row>
    <row r="10" spans="1:11">
      <c r="A10" s="320">
        <v>2</v>
      </c>
      <c r="B10" s="321" t="s">
        <v>399</v>
      </c>
      <c r="C10" s="469">
        <v>101480765.31715217</v>
      </c>
      <c r="D10" s="470">
        <v>320454003.03063148</v>
      </c>
      <c r="E10" s="470">
        <v>421934768.3477838</v>
      </c>
      <c r="F10" s="470">
        <v>10081164.867681522</v>
      </c>
      <c r="G10" s="470">
        <v>29141402.911981169</v>
      </c>
      <c r="H10" s="470">
        <v>39222567.779662699</v>
      </c>
      <c r="I10" s="470">
        <v>2497806.45151413</v>
      </c>
      <c r="J10" s="470">
        <v>7576154.6167930951</v>
      </c>
      <c r="K10" s="471">
        <v>10073961.068307234</v>
      </c>
    </row>
    <row r="11" spans="1:11">
      <c r="A11" s="320">
        <v>3</v>
      </c>
      <c r="B11" s="321" t="s">
        <v>393</v>
      </c>
      <c r="C11" s="469">
        <v>366439146.60260868</v>
      </c>
      <c r="D11" s="470">
        <v>481014854.04488713</v>
      </c>
      <c r="E11" s="470">
        <v>847454000.64749539</v>
      </c>
      <c r="F11" s="470">
        <v>140065224.60848913</v>
      </c>
      <c r="G11" s="470">
        <v>104831067.06339446</v>
      </c>
      <c r="H11" s="470">
        <v>244896291.67188358</v>
      </c>
      <c r="I11" s="470">
        <v>112579704.69719568</v>
      </c>
      <c r="J11" s="470">
        <v>82921433.95254229</v>
      </c>
      <c r="K11" s="471">
        <v>195501138.64973792</v>
      </c>
    </row>
    <row r="12" spans="1:11">
      <c r="A12" s="320">
        <v>4</v>
      </c>
      <c r="B12" s="321" t="s">
        <v>394</v>
      </c>
      <c r="C12" s="469">
        <v>41116315.217391305</v>
      </c>
      <c r="D12" s="470">
        <v>0</v>
      </c>
      <c r="E12" s="470">
        <v>41116315.217391305</v>
      </c>
      <c r="F12" s="470">
        <v>0</v>
      </c>
      <c r="G12" s="470">
        <v>0</v>
      </c>
      <c r="H12" s="470">
        <v>0</v>
      </c>
      <c r="I12" s="470">
        <v>0</v>
      </c>
      <c r="J12" s="470">
        <v>0</v>
      </c>
      <c r="K12" s="471">
        <v>0</v>
      </c>
    </row>
    <row r="13" spans="1:11">
      <c r="A13" s="320">
        <v>5</v>
      </c>
      <c r="B13" s="321" t="s">
        <v>402</v>
      </c>
      <c r="C13" s="469">
        <v>75476643.480326056</v>
      </c>
      <c r="D13" s="470">
        <v>84546676.988315225</v>
      </c>
      <c r="E13" s="470">
        <v>160023320.46864131</v>
      </c>
      <c r="F13" s="470">
        <v>14762074.463365223</v>
      </c>
      <c r="G13" s="470">
        <v>17447070.451014675</v>
      </c>
      <c r="H13" s="470">
        <v>32209144.914379887</v>
      </c>
      <c r="I13" s="470">
        <v>5332513.2944619544</v>
      </c>
      <c r="J13" s="470">
        <v>6393392.8410054352</v>
      </c>
      <c r="K13" s="471">
        <v>11725906.135467395</v>
      </c>
    </row>
    <row r="14" spans="1:11">
      <c r="A14" s="320">
        <v>6</v>
      </c>
      <c r="B14" s="321" t="s">
        <v>446</v>
      </c>
      <c r="C14" s="469">
        <v>0</v>
      </c>
      <c r="D14" s="470">
        <v>0</v>
      </c>
      <c r="E14" s="470">
        <v>0</v>
      </c>
      <c r="F14" s="470">
        <v>0</v>
      </c>
      <c r="G14" s="470">
        <v>0</v>
      </c>
      <c r="H14" s="470">
        <v>0</v>
      </c>
      <c r="I14" s="470">
        <v>0</v>
      </c>
      <c r="J14" s="470">
        <v>0</v>
      </c>
      <c r="K14" s="471">
        <v>0</v>
      </c>
    </row>
    <row r="15" spans="1:11">
      <c r="A15" s="320">
        <v>7</v>
      </c>
      <c r="B15" s="321" t="s">
        <v>447</v>
      </c>
      <c r="C15" s="469">
        <v>20892441.928043481</v>
      </c>
      <c r="D15" s="470">
        <v>10970130.958211957</v>
      </c>
      <c r="E15" s="470">
        <v>31862572.886255432</v>
      </c>
      <c r="F15" s="470">
        <v>4617122.0045652166</v>
      </c>
      <c r="G15" s="470">
        <v>4152068.8114271732</v>
      </c>
      <c r="H15" s="470">
        <v>8769190.8159923889</v>
      </c>
      <c r="I15" s="470">
        <v>4617122.0045652166</v>
      </c>
      <c r="J15" s="470">
        <v>4152068.8114271732</v>
      </c>
      <c r="K15" s="471">
        <v>8769190.8159923889</v>
      </c>
    </row>
    <row r="16" spans="1:11">
      <c r="A16" s="320">
        <v>8</v>
      </c>
      <c r="B16" s="322" t="s">
        <v>395</v>
      </c>
      <c r="C16" s="469">
        <v>605405312.54552174</v>
      </c>
      <c r="D16" s="470">
        <v>896985665.02204549</v>
      </c>
      <c r="E16" s="470">
        <v>1502390977.5675673</v>
      </c>
      <c r="F16" s="470">
        <v>169525585.9441011</v>
      </c>
      <c r="G16" s="470">
        <v>155571609.23781747</v>
      </c>
      <c r="H16" s="470">
        <v>325097195.18191844</v>
      </c>
      <c r="I16" s="470">
        <v>125027146.44773696</v>
      </c>
      <c r="J16" s="470">
        <v>101043050.22176799</v>
      </c>
      <c r="K16" s="471">
        <v>226070196.66950512</v>
      </c>
    </row>
    <row r="17" spans="1:11">
      <c r="A17" s="314" t="s">
        <v>392</v>
      </c>
      <c r="B17" s="315"/>
      <c r="C17" s="468"/>
      <c r="D17" s="468"/>
      <c r="E17" s="468"/>
      <c r="F17" s="315"/>
      <c r="G17" s="315"/>
      <c r="H17" s="315"/>
      <c r="I17" s="315"/>
      <c r="J17" s="315"/>
      <c r="K17" s="316"/>
    </row>
    <row r="18" spans="1:11">
      <c r="A18" s="320">
        <v>9</v>
      </c>
      <c r="B18" s="321" t="s">
        <v>398</v>
      </c>
      <c r="C18" s="469">
        <v>0</v>
      </c>
      <c r="D18" s="470">
        <v>0</v>
      </c>
      <c r="E18" s="470">
        <v>0</v>
      </c>
      <c r="F18" s="470">
        <v>0</v>
      </c>
      <c r="G18" s="470">
        <v>0</v>
      </c>
      <c r="H18" s="470">
        <v>0</v>
      </c>
      <c r="I18" s="470">
        <v>0</v>
      </c>
      <c r="J18" s="470">
        <v>0</v>
      </c>
      <c r="K18" s="471">
        <v>0</v>
      </c>
    </row>
    <row r="19" spans="1:11">
      <c r="A19" s="320">
        <v>10</v>
      </c>
      <c r="B19" s="321" t="s">
        <v>448</v>
      </c>
      <c r="C19" s="469">
        <v>594280792.19999981</v>
      </c>
      <c r="D19" s="470">
        <v>619289139.59899914</v>
      </c>
      <c r="E19" s="470">
        <v>1213569931.7989991</v>
      </c>
      <c r="F19" s="470">
        <v>15352181.739836955</v>
      </c>
      <c r="G19" s="470">
        <v>8908178.2434239108</v>
      </c>
      <c r="H19" s="470">
        <v>24260359.98326087</v>
      </c>
      <c r="I19" s="470">
        <v>18755587.728858694</v>
      </c>
      <c r="J19" s="470">
        <v>70446510.331988022</v>
      </c>
      <c r="K19" s="471">
        <v>89202098.060846701</v>
      </c>
    </row>
    <row r="20" spans="1:11">
      <c r="A20" s="320">
        <v>11</v>
      </c>
      <c r="B20" s="321" t="s">
        <v>397</v>
      </c>
      <c r="C20" s="469">
        <v>19824154.501195647</v>
      </c>
      <c r="D20" s="470">
        <v>146441923.09602395</v>
      </c>
      <c r="E20" s="470">
        <v>166266077.59721956</v>
      </c>
      <c r="F20" s="470">
        <v>772399.62032608688</v>
      </c>
      <c r="G20" s="470">
        <v>0</v>
      </c>
      <c r="H20" s="470">
        <v>772399.62032608688</v>
      </c>
      <c r="I20" s="470">
        <v>772399.62032608688</v>
      </c>
      <c r="J20" s="470">
        <v>0</v>
      </c>
      <c r="K20" s="471">
        <v>772399.62032608688</v>
      </c>
    </row>
    <row r="21" spans="1:11" ht="13.5" thickBot="1">
      <c r="A21" s="323">
        <v>12</v>
      </c>
      <c r="B21" s="324" t="s">
        <v>396</v>
      </c>
      <c r="C21" s="472">
        <v>614104946.7011956</v>
      </c>
      <c r="D21" s="473">
        <v>765731062.69502246</v>
      </c>
      <c r="E21" s="472">
        <v>1379836009.3962181</v>
      </c>
      <c r="F21" s="473">
        <v>16124581.360163046</v>
      </c>
      <c r="G21" s="473">
        <v>8908178.2434239108</v>
      </c>
      <c r="H21" s="473">
        <v>25032759.603586953</v>
      </c>
      <c r="I21" s="473">
        <v>19527987.3491848</v>
      </c>
      <c r="J21" s="473">
        <v>70446510.331988022</v>
      </c>
      <c r="K21" s="474">
        <v>89974497.681172818</v>
      </c>
    </row>
    <row r="22" spans="1:11" ht="38.25" customHeight="1" thickBot="1">
      <c r="A22" s="325"/>
      <c r="B22" s="326"/>
      <c r="C22" s="326"/>
      <c r="D22" s="326"/>
      <c r="E22" s="326"/>
      <c r="F22" s="577" t="s">
        <v>450</v>
      </c>
      <c r="G22" s="575"/>
      <c r="H22" s="575"/>
      <c r="I22" s="577" t="s">
        <v>403</v>
      </c>
      <c r="J22" s="575"/>
      <c r="K22" s="576"/>
    </row>
    <row r="23" spans="1:11">
      <c r="A23" s="327">
        <v>13</v>
      </c>
      <c r="B23" s="328" t="s">
        <v>388</v>
      </c>
      <c r="C23" s="329"/>
      <c r="D23" s="329"/>
      <c r="E23" s="329"/>
      <c r="F23" s="475">
        <v>138205792.79717395</v>
      </c>
      <c r="G23" s="475">
        <v>211330455.64627901</v>
      </c>
      <c r="H23" s="475">
        <v>349536248.44345319</v>
      </c>
      <c r="I23" s="475">
        <v>134802386.80815211</v>
      </c>
      <c r="J23" s="475">
        <v>192902273.94828266</v>
      </c>
      <c r="K23" s="476">
        <v>327704660.75643474</v>
      </c>
    </row>
    <row r="24" spans="1:11" ht="13.5" thickBot="1">
      <c r="A24" s="330">
        <v>14</v>
      </c>
      <c r="B24" s="331" t="s">
        <v>400</v>
      </c>
      <c r="C24" s="332"/>
      <c r="D24" s="333"/>
      <c r="E24" s="334"/>
      <c r="F24" s="477">
        <v>153401004.58393806</v>
      </c>
      <c r="G24" s="477">
        <v>146663430.99439356</v>
      </c>
      <c r="H24" s="477">
        <v>300064435.57833147</v>
      </c>
      <c r="I24" s="477">
        <v>105499159.09855217</v>
      </c>
      <c r="J24" s="477">
        <v>30596539.88977997</v>
      </c>
      <c r="K24" s="478">
        <v>136095698.9883323</v>
      </c>
    </row>
    <row r="25" spans="1:11" ht="13.5" thickBot="1">
      <c r="A25" s="335">
        <v>15</v>
      </c>
      <c r="B25" s="336" t="s">
        <v>401</v>
      </c>
      <c r="C25" s="337"/>
      <c r="D25" s="337"/>
      <c r="E25" s="337"/>
      <c r="F25" s="519">
        <f>F23/F24</f>
        <v>0.90094450927503811</v>
      </c>
      <c r="G25" s="519">
        <f t="shared" ref="G25:H25" si="0">G23/G24</f>
        <v>1.4409212590584863</v>
      </c>
      <c r="H25" s="519">
        <f t="shared" si="0"/>
        <v>1.1648706311021892</v>
      </c>
      <c r="I25" s="519">
        <f>I23/I24</f>
        <v>1.2777579267928221</v>
      </c>
      <c r="J25" s="519">
        <f t="shared" ref="J25:K25" si="1">J23/J24</f>
        <v>6.3047087887449971</v>
      </c>
      <c r="K25" s="520">
        <f t="shared" si="1"/>
        <v>2.4078987300291494</v>
      </c>
    </row>
    <row r="27" spans="1:11" ht="25.5">
      <c r="B27" s="310" t="s">
        <v>449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25" right="0.25" top="0.75" bottom="0.75" header="0.3" footer="0.3"/>
  <pageSetup paperSize="9"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22"/>
  <sheetViews>
    <sheetView workbookViewId="0">
      <pane xSplit="1" ySplit="5" topLeftCell="B6" activePane="bottomRight" state="frozen"/>
      <selection activeCell="F18" sqref="F18"/>
      <selection pane="topRight" activeCell="F18" sqref="F18"/>
      <selection pane="bottomLeft" activeCell="F18" sqref="F18"/>
      <selection pane="bottomRight" activeCell="K8" sqref="K8:K10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6" width="3.7109375" style="4" bestFit="1" customWidth="1"/>
    <col min="7" max="10" width="4.7109375" style="4" bestFit="1" customWidth="1"/>
    <col min="11" max="11" width="9.7109375" style="4" bestFit="1" customWidth="1"/>
    <col min="12" max="13" width="5.7109375" style="4" bestFit="1" customWidth="1"/>
    <col min="14" max="14" width="20" style="4" customWidth="1"/>
    <col min="15" max="16384" width="9.140625" style="38"/>
  </cols>
  <sheetData>
    <row r="1" spans="1:14">
      <c r="A1" s="4" t="s">
        <v>35</v>
      </c>
      <c r="B1" s="395" t="str">
        <f>'Info '!C2</f>
        <v>JSC "VTB Bank (Georgia)"</v>
      </c>
    </row>
    <row r="2" spans="1:14" ht="14.25" customHeight="1">
      <c r="A2" s="4" t="s">
        <v>36</v>
      </c>
      <c r="B2" s="396">
        <f>'Info '!D2</f>
        <v>43465</v>
      </c>
    </row>
    <row r="3" spans="1:14" ht="14.25" customHeight="1"/>
    <row r="4" spans="1:14" ht="13.5" thickBot="1">
      <c r="A4" s="4" t="s">
        <v>275</v>
      </c>
      <c r="B4" s="253" t="s">
        <v>33</v>
      </c>
    </row>
    <row r="5" spans="1:14" s="186" customFormat="1">
      <c r="A5" s="182"/>
      <c r="B5" s="183"/>
      <c r="C5" s="184" t="s">
        <v>0</v>
      </c>
      <c r="D5" s="184" t="s">
        <v>1</v>
      </c>
      <c r="E5" s="184" t="s">
        <v>2</v>
      </c>
      <c r="F5" s="184" t="s">
        <v>3</v>
      </c>
      <c r="G5" s="184" t="s">
        <v>4</v>
      </c>
      <c r="H5" s="184" t="s">
        <v>10</v>
      </c>
      <c r="I5" s="184" t="s">
        <v>13</v>
      </c>
      <c r="J5" s="184" t="s">
        <v>14</v>
      </c>
      <c r="K5" s="184" t="s">
        <v>15</v>
      </c>
      <c r="L5" s="184" t="s">
        <v>16</v>
      </c>
      <c r="M5" s="184" t="s">
        <v>17</v>
      </c>
      <c r="N5" s="185" t="s">
        <v>18</v>
      </c>
    </row>
    <row r="6" spans="1:14" ht="45">
      <c r="A6" s="187"/>
      <c r="B6" s="188"/>
      <c r="C6" s="189" t="s">
        <v>274</v>
      </c>
      <c r="D6" s="190" t="s">
        <v>273</v>
      </c>
      <c r="E6" s="191" t="s">
        <v>272</v>
      </c>
      <c r="F6" s="192">
        <v>0</v>
      </c>
      <c r="G6" s="192">
        <v>0.2</v>
      </c>
      <c r="H6" s="192">
        <v>0.35</v>
      </c>
      <c r="I6" s="192">
        <v>0.5</v>
      </c>
      <c r="J6" s="192">
        <v>0.75</v>
      </c>
      <c r="K6" s="192">
        <v>1</v>
      </c>
      <c r="L6" s="192">
        <v>1.5</v>
      </c>
      <c r="M6" s="192">
        <v>2.5</v>
      </c>
      <c r="N6" s="464" t="s">
        <v>287</v>
      </c>
    </row>
    <row r="7" spans="1:14" ht="15">
      <c r="A7" s="193">
        <v>1</v>
      </c>
      <c r="B7" s="194" t="s">
        <v>271</v>
      </c>
      <c r="C7" s="195">
        <f>SUM(C8:C13)</f>
        <v>121945568.5623</v>
      </c>
      <c r="D7" s="188"/>
      <c r="E7" s="196">
        <f t="shared" ref="E7:M7" si="0">SUM(E8:E13)</f>
        <v>7885954.5849839998</v>
      </c>
      <c r="F7" s="197">
        <f>SUM(F8:F13)</f>
        <v>0</v>
      </c>
      <c r="G7" s="197">
        <f t="shared" si="0"/>
        <v>0</v>
      </c>
      <c r="H7" s="197">
        <f t="shared" si="0"/>
        <v>0</v>
      </c>
      <c r="I7" s="197">
        <f t="shared" si="0"/>
        <v>0</v>
      </c>
      <c r="J7" s="197">
        <f t="shared" si="0"/>
        <v>0</v>
      </c>
      <c r="K7" s="197">
        <f t="shared" si="0"/>
        <v>7885954.5849839998</v>
      </c>
      <c r="L7" s="197">
        <f t="shared" si="0"/>
        <v>0</v>
      </c>
      <c r="M7" s="197">
        <f t="shared" si="0"/>
        <v>0</v>
      </c>
      <c r="N7" s="198">
        <f>SUM(N8:N13)</f>
        <v>7885954.5849839998</v>
      </c>
    </row>
    <row r="8" spans="1:14" ht="14.25">
      <c r="A8" s="193">
        <v>1.1000000000000001</v>
      </c>
      <c r="B8" s="199" t="s">
        <v>269</v>
      </c>
      <c r="C8" s="197">
        <v>31161515</v>
      </c>
      <c r="D8" s="200">
        <v>0.02</v>
      </c>
      <c r="E8" s="196">
        <f>C8*D8</f>
        <v>623230.30000000005</v>
      </c>
      <c r="F8" s="197"/>
      <c r="G8" s="197"/>
      <c r="H8" s="197"/>
      <c r="I8" s="197"/>
      <c r="J8" s="197"/>
      <c r="K8" s="197">
        <v>623230.30000000005</v>
      </c>
      <c r="L8" s="197"/>
      <c r="M8" s="197"/>
      <c r="N8" s="198">
        <f>SUMPRODUCT($F$6:$M$6,F8:M8)</f>
        <v>623230.30000000005</v>
      </c>
    </row>
    <row r="9" spans="1:14" ht="14.25">
      <c r="A9" s="193">
        <v>1.2</v>
      </c>
      <c r="B9" s="199" t="s">
        <v>268</v>
      </c>
      <c r="C9" s="197">
        <v>0</v>
      </c>
      <c r="D9" s="200">
        <v>0.05</v>
      </c>
      <c r="E9" s="196">
        <f>C9*D9</f>
        <v>0</v>
      </c>
      <c r="F9" s="197"/>
      <c r="G9" s="197"/>
      <c r="H9" s="197"/>
      <c r="I9" s="197"/>
      <c r="J9" s="197"/>
      <c r="K9" s="197">
        <v>0</v>
      </c>
      <c r="L9" s="197"/>
      <c r="M9" s="197"/>
      <c r="N9" s="198">
        <f t="shared" ref="N9:N12" si="1">SUMPRODUCT($F$6:$M$6,F9:M9)</f>
        <v>0</v>
      </c>
    </row>
    <row r="10" spans="1:14" ht="14.25">
      <c r="A10" s="193">
        <v>1.3</v>
      </c>
      <c r="B10" s="199" t="s">
        <v>267</v>
      </c>
      <c r="C10" s="197">
        <v>90784053.562299997</v>
      </c>
      <c r="D10" s="200">
        <v>0.08</v>
      </c>
      <c r="E10" s="196">
        <f>C10*D10</f>
        <v>7262724.284984</v>
      </c>
      <c r="F10" s="197"/>
      <c r="G10" s="197"/>
      <c r="H10" s="197"/>
      <c r="I10" s="197"/>
      <c r="J10" s="197"/>
      <c r="K10" s="197">
        <v>7262724.284984</v>
      </c>
      <c r="L10" s="197"/>
      <c r="M10" s="197"/>
      <c r="N10" s="198">
        <f>SUMPRODUCT($F$6:$M$6,F10:M10)</f>
        <v>7262724.284984</v>
      </c>
    </row>
    <row r="11" spans="1:14" ht="14.25">
      <c r="A11" s="193">
        <v>1.4</v>
      </c>
      <c r="B11" s="199" t="s">
        <v>266</v>
      </c>
      <c r="C11" s="197">
        <v>0</v>
      </c>
      <c r="D11" s="200">
        <v>0.11</v>
      </c>
      <c r="E11" s="196">
        <f>C11*D11</f>
        <v>0</v>
      </c>
      <c r="F11" s="197"/>
      <c r="G11" s="197"/>
      <c r="H11" s="197"/>
      <c r="I11" s="197"/>
      <c r="J11" s="197"/>
      <c r="K11" s="197">
        <v>0</v>
      </c>
      <c r="L11" s="197"/>
      <c r="M11" s="197"/>
      <c r="N11" s="198">
        <f t="shared" si="1"/>
        <v>0</v>
      </c>
    </row>
    <row r="12" spans="1:14" ht="14.25">
      <c r="A12" s="193">
        <v>1.5</v>
      </c>
      <c r="B12" s="199" t="s">
        <v>265</v>
      </c>
      <c r="C12" s="197">
        <v>0</v>
      </c>
      <c r="D12" s="200">
        <v>0.14000000000000001</v>
      </c>
      <c r="E12" s="196">
        <f>C12*D12</f>
        <v>0</v>
      </c>
      <c r="F12" s="197"/>
      <c r="G12" s="197"/>
      <c r="H12" s="197"/>
      <c r="I12" s="197"/>
      <c r="J12" s="197"/>
      <c r="K12" s="197"/>
      <c r="L12" s="197"/>
      <c r="M12" s="197"/>
      <c r="N12" s="198">
        <f t="shared" si="1"/>
        <v>0</v>
      </c>
    </row>
    <row r="13" spans="1:14" ht="14.25">
      <c r="A13" s="193">
        <v>1.6</v>
      </c>
      <c r="B13" s="201" t="s">
        <v>264</v>
      </c>
      <c r="C13" s="197">
        <v>0</v>
      </c>
      <c r="D13" s="202"/>
      <c r="E13" s="197"/>
      <c r="F13" s="197"/>
      <c r="G13" s="197"/>
      <c r="H13" s="197"/>
      <c r="I13" s="197"/>
      <c r="J13" s="197"/>
      <c r="K13" s="197"/>
      <c r="L13" s="197"/>
      <c r="M13" s="197"/>
      <c r="N13" s="198">
        <f>SUMPRODUCT($F$6:$M$6,F13:M13)</f>
        <v>0</v>
      </c>
    </row>
    <row r="14" spans="1:14" ht="15">
      <c r="A14" s="193">
        <v>2</v>
      </c>
      <c r="B14" s="203" t="s">
        <v>270</v>
      </c>
      <c r="C14" s="195">
        <f>SUM(C15:C20)</f>
        <v>0</v>
      </c>
      <c r="D14" s="188"/>
      <c r="E14" s="196">
        <f t="shared" ref="E14:M14" si="2">SUM(E15:E20)</f>
        <v>0</v>
      </c>
      <c r="F14" s="197">
        <f t="shared" si="2"/>
        <v>0</v>
      </c>
      <c r="G14" s="197">
        <f t="shared" si="2"/>
        <v>0</v>
      </c>
      <c r="H14" s="197">
        <f t="shared" si="2"/>
        <v>0</v>
      </c>
      <c r="I14" s="197">
        <f t="shared" si="2"/>
        <v>0</v>
      </c>
      <c r="J14" s="197">
        <f t="shared" si="2"/>
        <v>0</v>
      </c>
      <c r="K14" s="197">
        <f t="shared" si="2"/>
        <v>0</v>
      </c>
      <c r="L14" s="197">
        <f t="shared" si="2"/>
        <v>0</v>
      </c>
      <c r="M14" s="197">
        <f t="shared" si="2"/>
        <v>0</v>
      </c>
      <c r="N14" s="198">
        <f>SUM(N15:N20)</f>
        <v>0</v>
      </c>
    </row>
    <row r="15" spans="1:14" ht="14.25">
      <c r="A15" s="193">
        <v>2.1</v>
      </c>
      <c r="B15" s="201" t="s">
        <v>269</v>
      </c>
      <c r="C15" s="197"/>
      <c r="D15" s="200">
        <v>5.0000000000000001E-3</v>
      </c>
      <c r="E15" s="196">
        <f>C15*D15</f>
        <v>0</v>
      </c>
      <c r="F15" s="197"/>
      <c r="G15" s="197"/>
      <c r="H15" s="197"/>
      <c r="I15" s="197"/>
      <c r="J15" s="197"/>
      <c r="K15" s="197"/>
      <c r="L15" s="197"/>
      <c r="M15" s="197"/>
      <c r="N15" s="198">
        <f>SUMPRODUCT($F$6:$M$6,F15:M15)</f>
        <v>0</v>
      </c>
    </row>
    <row r="16" spans="1:14" ht="14.25">
      <c r="A16" s="193">
        <v>2.2000000000000002</v>
      </c>
      <c r="B16" s="201" t="s">
        <v>268</v>
      </c>
      <c r="C16" s="197"/>
      <c r="D16" s="200">
        <v>0.01</v>
      </c>
      <c r="E16" s="196">
        <f>C16*D16</f>
        <v>0</v>
      </c>
      <c r="F16" s="197"/>
      <c r="G16" s="197"/>
      <c r="H16" s="197"/>
      <c r="I16" s="197"/>
      <c r="J16" s="197"/>
      <c r="K16" s="197"/>
      <c r="L16" s="197"/>
      <c r="M16" s="197"/>
      <c r="N16" s="198">
        <f t="shared" ref="N16:N20" si="3">SUMPRODUCT($F$6:$M$6,F16:M16)</f>
        <v>0</v>
      </c>
    </row>
    <row r="17" spans="1:14" ht="14.25">
      <c r="A17" s="193">
        <v>2.2999999999999998</v>
      </c>
      <c r="B17" s="201" t="s">
        <v>267</v>
      </c>
      <c r="C17" s="197"/>
      <c r="D17" s="200">
        <v>0.02</v>
      </c>
      <c r="E17" s="196">
        <f>C17*D17</f>
        <v>0</v>
      </c>
      <c r="F17" s="197"/>
      <c r="G17" s="197"/>
      <c r="H17" s="197"/>
      <c r="I17" s="197"/>
      <c r="J17" s="197"/>
      <c r="K17" s="197"/>
      <c r="L17" s="197"/>
      <c r="M17" s="197"/>
      <c r="N17" s="198">
        <f t="shared" si="3"/>
        <v>0</v>
      </c>
    </row>
    <row r="18" spans="1:14" ht="14.25">
      <c r="A18" s="193">
        <v>2.4</v>
      </c>
      <c r="B18" s="201" t="s">
        <v>266</v>
      </c>
      <c r="C18" s="197"/>
      <c r="D18" s="200">
        <v>0.03</v>
      </c>
      <c r="E18" s="196">
        <f>C18*D18</f>
        <v>0</v>
      </c>
      <c r="F18" s="197"/>
      <c r="G18" s="197"/>
      <c r="H18" s="197"/>
      <c r="I18" s="197"/>
      <c r="J18" s="197"/>
      <c r="K18" s="197"/>
      <c r="L18" s="197"/>
      <c r="M18" s="197"/>
      <c r="N18" s="198">
        <f t="shared" si="3"/>
        <v>0</v>
      </c>
    </row>
    <row r="19" spans="1:14" ht="14.25">
      <c r="A19" s="193">
        <v>2.5</v>
      </c>
      <c r="B19" s="201" t="s">
        <v>265</v>
      </c>
      <c r="C19" s="197"/>
      <c r="D19" s="200">
        <v>0.04</v>
      </c>
      <c r="E19" s="196">
        <f>C19*D19</f>
        <v>0</v>
      </c>
      <c r="F19" s="197"/>
      <c r="G19" s="197"/>
      <c r="H19" s="197"/>
      <c r="I19" s="197"/>
      <c r="J19" s="197"/>
      <c r="K19" s="197"/>
      <c r="L19" s="197"/>
      <c r="M19" s="197"/>
      <c r="N19" s="198">
        <f t="shared" si="3"/>
        <v>0</v>
      </c>
    </row>
    <row r="20" spans="1:14" ht="14.25">
      <c r="A20" s="193">
        <v>2.6</v>
      </c>
      <c r="B20" s="201" t="s">
        <v>264</v>
      </c>
      <c r="C20" s="197"/>
      <c r="D20" s="202"/>
      <c r="E20" s="204"/>
      <c r="F20" s="197"/>
      <c r="G20" s="197"/>
      <c r="H20" s="197"/>
      <c r="I20" s="197"/>
      <c r="J20" s="197"/>
      <c r="K20" s="197"/>
      <c r="L20" s="197"/>
      <c r="M20" s="197"/>
      <c r="N20" s="198">
        <f t="shared" si="3"/>
        <v>0</v>
      </c>
    </row>
    <row r="21" spans="1:14" ht="15.75" thickBot="1">
      <c r="A21" s="205"/>
      <c r="B21" s="206" t="s">
        <v>114</v>
      </c>
      <c r="C21" s="181">
        <f>C14+C7</f>
        <v>121945568.5623</v>
      </c>
      <c r="D21" s="207"/>
      <c r="E21" s="208">
        <f>E14+E7</f>
        <v>7885954.5849839998</v>
      </c>
      <c r="F21" s="209">
        <f>F7+F14</f>
        <v>0</v>
      </c>
      <c r="G21" s="209">
        <f t="shared" ref="G21:L21" si="4">G7+G14</f>
        <v>0</v>
      </c>
      <c r="H21" s="209">
        <f t="shared" si="4"/>
        <v>0</v>
      </c>
      <c r="I21" s="209">
        <f t="shared" si="4"/>
        <v>0</v>
      </c>
      <c r="J21" s="209">
        <f t="shared" si="4"/>
        <v>0</v>
      </c>
      <c r="K21" s="209">
        <f t="shared" si="4"/>
        <v>7885954.5849839998</v>
      </c>
      <c r="L21" s="209">
        <f t="shared" si="4"/>
        <v>0</v>
      </c>
      <c r="M21" s="209">
        <f>M7+M14</f>
        <v>0</v>
      </c>
      <c r="N21" s="210">
        <f>N14+N7</f>
        <v>7885954.5849839998</v>
      </c>
    </row>
    <row r="22" spans="1:14">
      <c r="E22" s="211"/>
      <c r="F22" s="211"/>
      <c r="G22" s="211"/>
      <c r="H22" s="211"/>
      <c r="I22" s="211"/>
      <c r="J22" s="211"/>
      <c r="K22" s="211"/>
      <c r="L22" s="211"/>
      <c r="M22" s="211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25" right="0.25" top="0.75" bottom="0.75" header="0.3" footer="0.3"/>
  <pageSetup scale="63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opLeftCell="A13" zoomScale="90" zoomScaleNormal="90" workbookViewId="0">
      <selection activeCell="C35" sqref="C35"/>
    </sheetView>
  </sheetViews>
  <sheetFormatPr defaultRowHeight="15"/>
  <cols>
    <col min="1" max="1" width="11.42578125" customWidth="1"/>
    <col min="2" max="2" width="76.85546875" style="483" customWidth="1"/>
    <col min="3" max="3" width="22.85546875" customWidth="1"/>
  </cols>
  <sheetData>
    <row r="1" spans="1:3">
      <c r="A1" s="2" t="s">
        <v>35</v>
      </c>
      <c r="B1" t="str">
        <f>'15. CCR '!B1</f>
        <v>JSC "VTB Bank (Georgia)"</v>
      </c>
    </row>
    <row r="2" spans="1:3">
      <c r="A2" s="2" t="s">
        <v>36</v>
      </c>
      <c r="B2" s="515">
        <f>'15. CCR '!B2</f>
        <v>43465</v>
      </c>
    </row>
    <row r="3" spans="1:3">
      <c r="A3" s="4"/>
      <c r="B3"/>
    </row>
    <row r="4" spans="1:3">
      <c r="A4" s="4" t="s">
        <v>530</v>
      </c>
      <c r="B4" t="s">
        <v>529</v>
      </c>
    </row>
    <row r="5" spans="1:3">
      <c r="A5" s="491" t="s">
        <v>528</v>
      </c>
      <c r="B5" s="490"/>
      <c r="C5" s="514"/>
    </row>
    <row r="6" spans="1:3" ht="24">
      <c r="A6" s="513">
        <v>1</v>
      </c>
      <c r="B6" s="485" t="s">
        <v>527</v>
      </c>
      <c r="C6" s="492">
        <v>1641562704.5008307</v>
      </c>
    </row>
    <row r="7" spans="1:3">
      <c r="A7" s="513">
        <v>2</v>
      </c>
      <c r="B7" s="485" t="s">
        <v>526</v>
      </c>
      <c r="C7" s="492">
        <v>-17856357.100000001</v>
      </c>
    </row>
    <row r="8" spans="1:3" ht="24">
      <c r="A8" s="512">
        <v>3</v>
      </c>
      <c r="B8" s="511" t="s">
        <v>525</v>
      </c>
      <c r="C8" s="492">
        <f>C6+C7</f>
        <v>1623706347.4008307</v>
      </c>
    </row>
    <row r="9" spans="1:3">
      <c r="A9" s="491" t="s">
        <v>524</v>
      </c>
      <c r="B9" s="490"/>
      <c r="C9" s="489"/>
    </row>
    <row r="10" spans="1:3" ht="24">
      <c r="A10" s="510">
        <v>4</v>
      </c>
      <c r="B10" s="487" t="s">
        <v>523</v>
      </c>
      <c r="C10" s="492"/>
    </row>
    <row r="11" spans="1:3">
      <c r="A11" s="510">
        <v>5</v>
      </c>
      <c r="B11" s="498" t="s">
        <v>522</v>
      </c>
      <c r="C11" s="492"/>
    </row>
    <row r="12" spans="1:3">
      <c r="A12" s="510" t="s">
        <v>521</v>
      </c>
      <c r="B12" s="498" t="s">
        <v>520</v>
      </c>
      <c r="C12" s="492">
        <v>7885954.5849839998</v>
      </c>
    </row>
    <row r="13" spans="1:3" ht="24">
      <c r="A13" s="507">
        <v>6</v>
      </c>
      <c r="B13" s="487" t="s">
        <v>519</v>
      </c>
      <c r="C13" s="492"/>
    </row>
    <row r="14" spans="1:3">
      <c r="A14" s="507">
        <v>7</v>
      </c>
      <c r="B14" s="506" t="s">
        <v>518</v>
      </c>
      <c r="C14" s="492"/>
    </row>
    <row r="15" spans="1:3">
      <c r="A15" s="509">
        <v>8</v>
      </c>
      <c r="B15" s="508" t="s">
        <v>517</v>
      </c>
      <c r="C15" s="492"/>
    </row>
    <row r="16" spans="1:3">
      <c r="A16" s="507">
        <v>9</v>
      </c>
      <c r="B16" s="506" t="s">
        <v>516</v>
      </c>
      <c r="C16" s="492"/>
    </row>
    <row r="17" spans="1:3">
      <c r="A17" s="507">
        <v>10</v>
      </c>
      <c r="B17" s="506" t="s">
        <v>515</v>
      </c>
      <c r="C17" s="492"/>
    </row>
    <row r="18" spans="1:3">
      <c r="A18" s="505">
        <v>11</v>
      </c>
      <c r="B18" s="504" t="s">
        <v>514</v>
      </c>
      <c r="C18" s="495">
        <f>SUM(C10:C17)</f>
        <v>7885954.5849839998</v>
      </c>
    </row>
    <row r="19" spans="1:3">
      <c r="A19" s="503" t="s">
        <v>513</v>
      </c>
      <c r="B19" s="502"/>
      <c r="C19" s="501"/>
    </row>
    <row r="20" spans="1:3" ht="24">
      <c r="A20" s="500">
        <v>12</v>
      </c>
      <c r="B20" s="487" t="s">
        <v>512</v>
      </c>
      <c r="C20" s="492"/>
    </row>
    <row r="21" spans="1:3">
      <c r="A21" s="500">
        <v>13</v>
      </c>
      <c r="B21" s="487" t="s">
        <v>511</v>
      </c>
      <c r="C21" s="492"/>
    </row>
    <row r="22" spans="1:3">
      <c r="A22" s="500">
        <v>14</v>
      </c>
      <c r="B22" s="487" t="s">
        <v>510</v>
      </c>
      <c r="C22" s="492"/>
    </row>
    <row r="23" spans="1:3" ht="24">
      <c r="A23" s="500" t="s">
        <v>509</v>
      </c>
      <c r="B23" s="487" t="s">
        <v>508</v>
      </c>
      <c r="C23" s="492"/>
    </row>
    <row r="24" spans="1:3">
      <c r="A24" s="500">
        <v>15</v>
      </c>
      <c r="B24" s="487" t="s">
        <v>507</v>
      </c>
      <c r="C24" s="492"/>
    </row>
    <row r="25" spans="1:3">
      <c r="A25" s="500" t="s">
        <v>506</v>
      </c>
      <c r="B25" s="487" t="s">
        <v>505</v>
      </c>
      <c r="C25" s="492"/>
    </row>
    <row r="26" spans="1:3">
      <c r="A26" s="494">
        <v>16</v>
      </c>
      <c r="B26" s="493" t="s">
        <v>504</v>
      </c>
      <c r="C26" s="495">
        <f>SUM(C20:C25)</f>
        <v>0</v>
      </c>
    </row>
    <row r="27" spans="1:3">
      <c r="A27" s="491" t="s">
        <v>503</v>
      </c>
      <c r="B27" s="490"/>
      <c r="C27" s="489"/>
    </row>
    <row r="28" spans="1:3">
      <c r="A28" s="499">
        <v>17</v>
      </c>
      <c r="B28" s="498" t="s">
        <v>502</v>
      </c>
      <c r="C28" s="492">
        <v>158107050.61986002</v>
      </c>
    </row>
    <row r="29" spans="1:3">
      <c r="A29" s="499">
        <v>18</v>
      </c>
      <c r="B29" s="498" t="s">
        <v>501</v>
      </c>
      <c r="C29" s="492">
        <v>-67386864.288053021</v>
      </c>
    </row>
    <row r="30" spans="1:3">
      <c r="A30" s="494">
        <v>19</v>
      </c>
      <c r="B30" s="493" t="s">
        <v>500</v>
      </c>
      <c r="C30" s="495">
        <f>C28+C29</f>
        <v>90720186.331807002</v>
      </c>
    </row>
    <row r="31" spans="1:3">
      <c r="A31" s="491" t="s">
        <v>499</v>
      </c>
      <c r="B31" s="490"/>
      <c r="C31" s="489"/>
    </row>
    <row r="32" spans="1:3" ht="24">
      <c r="A32" s="499" t="s">
        <v>498</v>
      </c>
      <c r="B32" s="487" t="s">
        <v>497</v>
      </c>
      <c r="C32" s="484"/>
    </row>
    <row r="33" spans="1:3">
      <c r="A33" s="499" t="s">
        <v>496</v>
      </c>
      <c r="B33" s="498" t="s">
        <v>495</v>
      </c>
      <c r="C33" s="484"/>
    </row>
    <row r="34" spans="1:3">
      <c r="A34" s="491" t="s">
        <v>494</v>
      </c>
      <c r="B34" s="490"/>
      <c r="C34" s="489"/>
    </row>
    <row r="35" spans="1:3">
      <c r="A35" s="497">
        <v>20</v>
      </c>
      <c r="B35" s="496" t="s">
        <v>493</v>
      </c>
      <c r="C35" s="495">
        <v>200922577.90000001</v>
      </c>
    </row>
    <row r="36" spans="1:3">
      <c r="A36" s="494">
        <v>21</v>
      </c>
      <c r="B36" s="493" t="s">
        <v>492</v>
      </c>
      <c r="C36" s="495">
        <f>C8+C18+C26+C30</f>
        <v>1722312488.3176217</v>
      </c>
    </row>
    <row r="37" spans="1:3">
      <c r="A37" s="491" t="s">
        <v>491</v>
      </c>
      <c r="B37" s="490"/>
      <c r="C37" s="489"/>
    </row>
    <row r="38" spans="1:3">
      <c r="A38" s="494">
        <v>22</v>
      </c>
      <c r="B38" s="493" t="s">
        <v>491</v>
      </c>
      <c r="C38" s="516">
        <f>C35/C36</f>
        <v>0.11665860827396306</v>
      </c>
    </row>
    <row r="39" spans="1:3">
      <c r="A39" s="491" t="s">
        <v>490</v>
      </c>
      <c r="B39" s="490"/>
      <c r="C39" s="489"/>
    </row>
    <row r="40" spans="1:3">
      <c r="A40" s="488" t="s">
        <v>489</v>
      </c>
      <c r="B40" s="487" t="s">
        <v>488</v>
      </c>
      <c r="C40" s="484"/>
    </row>
    <row r="41" spans="1:3" ht="24">
      <c r="A41" s="486" t="s">
        <v>487</v>
      </c>
      <c r="B41" s="485" t="s">
        <v>486</v>
      </c>
      <c r="C41" s="484"/>
    </row>
  </sheetData>
  <pageMargins left="0.25" right="0.25" top="0.75" bottom="0.75" header="0.3" footer="0.3"/>
  <pageSetup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43"/>
  <sheetViews>
    <sheetView zoomScale="90" zoomScaleNormal="90" workbookViewId="0">
      <pane xSplit="1" ySplit="5" topLeftCell="B24" activePane="bottomRight" state="frozen"/>
      <selection activeCell="F18" sqref="F18"/>
      <selection pane="topRight" activeCell="F18" sqref="F18"/>
      <selection pane="bottomLeft" activeCell="F18" sqref="F18"/>
      <selection pane="bottomRight" activeCell="A41" sqref="A41:XFD41"/>
    </sheetView>
  </sheetViews>
  <sheetFormatPr defaultColWidth="9.140625" defaultRowHeight="14.25"/>
  <cols>
    <col min="1" max="1" width="7.5703125" style="3" bestFit="1" customWidth="1"/>
    <col min="2" max="2" width="55.42578125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93" t="str">
        <f>'Info '!C2</f>
        <v>JSC "VTB Bank (Georgia)"</v>
      </c>
    </row>
    <row r="2" spans="1:8">
      <c r="A2" s="2" t="s">
        <v>36</v>
      </c>
      <c r="B2" s="394">
        <f>'Info '!D2</f>
        <v>43465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85" t="s">
        <v>6</v>
      </c>
      <c r="E5" s="85" t="s">
        <v>7</v>
      </c>
      <c r="F5" s="85" t="s">
        <v>8</v>
      </c>
      <c r="G5" s="14" t="s">
        <v>9</v>
      </c>
    </row>
    <row r="6" spans="1:8">
      <c r="B6" s="230" t="s">
        <v>147</v>
      </c>
      <c r="C6" s="319"/>
      <c r="D6" s="319"/>
      <c r="E6" s="319"/>
      <c r="F6" s="319"/>
      <c r="G6" s="348"/>
    </row>
    <row r="7" spans="1:8">
      <c r="A7" s="15"/>
      <c r="B7" s="231" t="s">
        <v>141</v>
      </c>
      <c r="C7" s="319"/>
      <c r="D7" s="319"/>
      <c r="E7" s="319"/>
      <c r="F7" s="319"/>
      <c r="G7" s="348"/>
    </row>
    <row r="8" spans="1:8" ht="15">
      <c r="A8" s="384">
        <v>1</v>
      </c>
      <c r="B8" s="16" t="s">
        <v>146</v>
      </c>
      <c r="C8" s="405">
        <v>187074033.81</v>
      </c>
      <c r="D8" s="406">
        <v>187074033.81</v>
      </c>
      <c r="E8" s="406">
        <v>184255785</v>
      </c>
      <c r="F8" s="406">
        <v>170274395</v>
      </c>
      <c r="G8" s="407">
        <v>160969014.11000001</v>
      </c>
    </row>
    <row r="9" spans="1:8" ht="15">
      <c r="A9" s="384">
        <v>2</v>
      </c>
      <c r="B9" s="16" t="s">
        <v>145</v>
      </c>
      <c r="C9" s="405">
        <v>198996633.81</v>
      </c>
      <c r="D9" s="406">
        <v>198996633.81</v>
      </c>
      <c r="E9" s="406">
        <v>195961485</v>
      </c>
      <c r="F9" s="406">
        <v>182898695</v>
      </c>
      <c r="G9" s="407">
        <v>174449514.11000001</v>
      </c>
    </row>
    <row r="10" spans="1:8" ht="15">
      <c r="A10" s="384">
        <v>3</v>
      </c>
      <c r="B10" s="16" t="s">
        <v>144</v>
      </c>
      <c r="C10" s="405">
        <v>252100717.3035689</v>
      </c>
      <c r="D10" s="406">
        <v>252100717.3035689</v>
      </c>
      <c r="E10" s="406">
        <v>219221448.08730027</v>
      </c>
      <c r="F10" s="406">
        <v>206157090.39188975</v>
      </c>
      <c r="G10" s="407">
        <v>198148358.76911956</v>
      </c>
    </row>
    <row r="11" spans="1:8" ht="15">
      <c r="A11" s="385"/>
      <c r="B11" s="230" t="s">
        <v>143</v>
      </c>
      <c r="C11" s="319"/>
      <c r="D11" s="319"/>
      <c r="E11" s="319"/>
      <c r="F11" s="319"/>
      <c r="G11" s="348"/>
    </row>
    <row r="12" spans="1:8" ht="39.75" customHeight="1">
      <c r="A12" s="384">
        <v>4</v>
      </c>
      <c r="B12" s="16" t="s">
        <v>276</v>
      </c>
      <c r="C12" s="408">
        <v>1435729454.0707879</v>
      </c>
      <c r="D12" s="406">
        <v>1435729454.0707879</v>
      </c>
      <c r="E12" s="406">
        <v>1336668933.6722581</v>
      </c>
      <c r="F12" s="406">
        <v>1316374443.5258293</v>
      </c>
      <c r="G12" s="407">
        <v>1315637558.3573248</v>
      </c>
    </row>
    <row r="13" spans="1:8" ht="15">
      <c r="A13" s="385"/>
      <c r="B13" s="230" t="s">
        <v>142</v>
      </c>
      <c r="C13" s="319"/>
      <c r="D13" s="319"/>
      <c r="E13" s="319"/>
      <c r="F13" s="319"/>
      <c r="G13" s="348"/>
    </row>
    <row r="14" spans="1:8" s="17" customFormat="1" ht="15">
      <c r="A14" s="384"/>
      <c r="B14" s="231" t="s">
        <v>141</v>
      </c>
      <c r="C14" s="319"/>
      <c r="D14" s="319"/>
      <c r="E14" s="319"/>
      <c r="F14" s="319"/>
      <c r="G14" s="348"/>
    </row>
    <row r="15" spans="1:8" ht="15">
      <c r="A15" s="386">
        <v>5</v>
      </c>
      <c r="B15" s="16" t="s">
        <v>404</v>
      </c>
      <c r="C15" s="409">
        <v>0.12590316058803358</v>
      </c>
      <c r="D15" s="410">
        <v>0.13029894544517467</v>
      </c>
      <c r="E15" s="410">
        <v>0.13784698690781291</v>
      </c>
      <c r="F15" s="410">
        <v>0.12935103369519263</v>
      </c>
      <c r="G15" s="411">
        <v>0.12235057678877932</v>
      </c>
    </row>
    <row r="16" spans="1:8" ht="15">
      <c r="A16" s="386">
        <v>6</v>
      </c>
      <c r="B16" s="16" t="s">
        <v>405</v>
      </c>
      <c r="C16" s="409">
        <v>0.13360073000504644</v>
      </c>
      <c r="D16" s="410">
        <v>0.13860315621844768</v>
      </c>
      <c r="E16" s="410">
        <v>0.14660435360132967</v>
      </c>
      <c r="F16" s="410">
        <v>0.1389412381101208</v>
      </c>
      <c r="G16" s="411">
        <v>0.13259693978926362</v>
      </c>
    </row>
    <row r="17" spans="1:7" ht="15">
      <c r="A17" s="386">
        <v>7</v>
      </c>
      <c r="B17" s="16" t="s">
        <v>406</v>
      </c>
      <c r="C17" s="409">
        <v>0.17932616710984414</v>
      </c>
      <c r="D17" s="410">
        <v>0.17559068429555197</v>
      </c>
      <c r="E17" s="410">
        <v>0.16400579273210805</v>
      </c>
      <c r="F17" s="410">
        <v>0.15660976358649933</v>
      </c>
      <c r="G17" s="411">
        <v>0.15061014145607329</v>
      </c>
    </row>
    <row r="18" spans="1:7" ht="15">
      <c r="A18" s="385"/>
      <c r="B18" s="232" t="s">
        <v>140</v>
      </c>
      <c r="C18" s="319"/>
      <c r="D18" s="319"/>
      <c r="E18" s="319"/>
      <c r="F18" s="319"/>
      <c r="G18" s="348"/>
    </row>
    <row r="19" spans="1:7" ht="15" customHeight="1">
      <c r="A19" s="387">
        <v>8</v>
      </c>
      <c r="B19" s="16" t="s">
        <v>139</v>
      </c>
      <c r="C19" s="409">
        <v>7.6815297180344411E-2</v>
      </c>
      <c r="D19" s="410">
        <v>7.562758131092126E-2</v>
      </c>
      <c r="E19" s="410">
        <v>7.4821789996772206E-2</v>
      </c>
      <c r="F19" s="410">
        <v>7.571428391012934E-2</v>
      </c>
      <c r="G19" s="411">
        <v>7.8766613136692726E-2</v>
      </c>
    </row>
    <row r="20" spans="1:7" ht="15">
      <c r="A20" s="387">
        <v>9</v>
      </c>
      <c r="B20" s="16" t="s">
        <v>138</v>
      </c>
      <c r="C20" s="409">
        <v>3.8569490737193922E-2</v>
      </c>
      <c r="D20" s="410">
        <v>3.8995828909361638E-2</v>
      </c>
      <c r="E20" s="410">
        <v>3.8673817527660512E-2</v>
      </c>
      <c r="F20" s="410">
        <v>3.8436095238989075E-2</v>
      </c>
      <c r="G20" s="411">
        <v>4.1934300130308362E-2</v>
      </c>
    </row>
    <row r="21" spans="1:7" ht="15">
      <c r="A21" s="387">
        <v>10</v>
      </c>
      <c r="B21" s="16" t="s">
        <v>137</v>
      </c>
      <c r="C21" s="409">
        <v>6.3384338206587745E-3</v>
      </c>
      <c r="D21" s="410">
        <v>6.0334482941334869E-3</v>
      </c>
      <c r="E21" s="410">
        <v>9.8355212825963247E-3</v>
      </c>
      <c r="F21" s="410">
        <v>2.5424254358733481E-2</v>
      </c>
      <c r="G21" s="411">
        <v>2.5677584740430106E-2</v>
      </c>
    </row>
    <row r="22" spans="1:7" ht="15">
      <c r="A22" s="387">
        <v>11</v>
      </c>
      <c r="B22" s="16" t="s">
        <v>136</v>
      </c>
      <c r="C22" s="409">
        <v>3.7923981504142827E-2</v>
      </c>
      <c r="D22" s="410">
        <v>3.6631752401559609E-2</v>
      </c>
      <c r="E22" s="410">
        <v>3.6147972469111701E-2</v>
      </c>
      <c r="F22" s="410">
        <v>3.7278188671140265E-2</v>
      </c>
      <c r="G22" s="411">
        <v>3.6832313006384364E-2</v>
      </c>
    </row>
    <row r="23" spans="1:7" ht="15">
      <c r="A23" s="387">
        <v>12</v>
      </c>
      <c r="B23" s="16" t="s">
        <v>282</v>
      </c>
      <c r="C23" s="409">
        <v>1.977463841949359E-2</v>
      </c>
      <c r="D23" s="410">
        <v>2.376481098999041E-2</v>
      </c>
      <c r="E23" s="410">
        <v>3.296199959455471E-2</v>
      </c>
      <c r="F23" s="410">
        <v>2.4059901911035391E-2</v>
      </c>
      <c r="G23" s="411">
        <v>1.5743244436125188E-2</v>
      </c>
    </row>
    <row r="24" spans="1:7" ht="15">
      <c r="A24" s="387">
        <v>13</v>
      </c>
      <c r="B24" s="16" t="s">
        <v>283</v>
      </c>
      <c r="C24" s="409">
        <v>0.16254498974001547</v>
      </c>
      <c r="D24" s="410">
        <v>0.19839051280004</v>
      </c>
      <c r="E24" s="410">
        <v>0.28399000099153404</v>
      </c>
      <c r="F24" s="410">
        <v>0.21649639795371808</v>
      </c>
      <c r="G24" s="411">
        <v>0.14597725754196578</v>
      </c>
    </row>
    <row r="25" spans="1:7" ht="15">
      <c r="A25" s="385"/>
      <c r="B25" s="232" t="s">
        <v>361</v>
      </c>
      <c r="C25" s="319"/>
      <c r="D25" s="319"/>
      <c r="E25" s="319"/>
      <c r="F25" s="319"/>
      <c r="G25" s="348"/>
    </row>
    <row r="26" spans="1:7" ht="15">
      <c r="A26" s="387">
        <v>14</v>
      </c>
      <c r="B26" s="16" t="s">
        <v>135</v>
      </c>
      <c r="C26" s="409">
        <v>6.0492478264320561E-2</v>
      </c>
      <c r="D26" s="410">
        <v>5.470245405770563E-2</v>
      </c>
      <c r="E26" s="410">
        <v>5.2442148535654771E-2</v>
      </c>
      <c r="F26" s="410">
        <v>5.8178339028004865E-2</v>
      </c>
      <c r="G26" s="411">
        <v>5.8605053237003282E-2</v>
      </c>
    </row>
    <row r="27" spans="1:7" ht="15" customHeight="1">
      <c r="A27" s="387">
        <v>15</v>
      </c>
      <c r="B27" s="16" t="s">
        <v>134</v>
      </c>
      <c r="C27" s="409">
        <v>5.6183889273856986E-2</v>
      </c>
      <c r="D27" s="410">
        <v>5.6586753140638553E-2</v>
      </c>
      <c r="E27" s="410">
        <v>5.446164263435356E-2</v>
      </c>
      <c r="F27" s="410">
        <v>5.8421335398356582E-2</v>
      </c>
      <c r="G27" s="411">
        <v>5.8014479326150892E-2</v>
      </c>
    </row>
    <row r="28" spans="1:7" ht="15">
      <c r="A28" s="387">
        <v>16</v>
      </c>
      <c r="B28" s="16" t="s">
        <v>133</v>
      </c>
      <c r="C28" s="409">
        <v>0.50460499899911593</v>
      </c>
      <c r="D28" s="410">
        <v>0.50820806280077135</v>
      </c>
      <c r="E28" s="410">
        <v>0.52606383942414447</v>
      </c>
      <c r="F28" s="410">
        <v>0.51972880007973254</v>
      </c>
      <c r="G28" s="411">
        <v>0.52807917728618325</v>
      </c>
    </row>
    <row r="29" spans="1:7" ht="15" customHeight="1">
      <c r="A29" s="387">
        <v>17</v>
      </c>
      <c r="B29" s="16" t="s">
        <v>132</v>
      </c>
      <c r="C29" s="409">
        <v>0.49456169800854755</v>
      </c>
      <c r="D29" s="410">
        <v>0.50508656753169112</v>
      </c>
      <c r="E29" s="410">
        <v>0.50817648949330707</v>
      </c>
      <c r="F29" s="410">
        <v>0.51210914137788699</v>
      </c>
      <c r="G29" s="411">
        <v>0.54933076143514814</v>
      </c>
    </row>
    <row r="30" spans="1:7" ht="15">
      <c r="A30" s="387">
        <v>18</v>
      </c>
      <c r="B30" s="16" t="s">
        <v>131</v>
      </c>
      <c r="C30" s="409">
        <v>0.14669185085607969</v>
      </c>
      <c r="D30" s="410">
        <v>0.10833803104728162</v>
      </c>
      <c r="E30" s="410">
        <v>7.4470351551861894E-2</v>
      </c>
      <c r="F30" s="410">
        <v>-7.9497880991828418E-3</v>
      </c>
      <c r="G30" s="411">
        <v>1.181462114426215E-2</v>
      </c>
    </row>
    <row r="31" spans="1:7" ht="15" customHeight="1">
      <c r="A31" s="385"/>
      <c r="B31" s="232" t="s">
        <v>362</v>
      </c>
      <c r="C31" s="319"/>
      <c r="D31" s="319"/>
      <c r="E31" s="319"/>
      <c r="F31" s="319"/>
      <c r="G31" s="348"/>
    </row>
    <row r="32" spans="1:7" ht="15" customHeight="1">
      <c r="A32" s="387">
        <v>19</v>
      </c>
      <c r="B32" s="16" t="s">
        <v>130</v>
      </c>
      <c r="C32" s="409">
        <v>0.23691487373950526</v>
      </c>
      <c r="D32" s="410">
        <v>0.23380619892519283</v>
      </c>
      <c r="E32" s="410">
        <v>0.24737253604290804</v>
      </c>
      <c r="F32" s="410">
        <v>0.24373956462664831</v>
      </c>
      <c r="G32" s="411">
        <v>0.25578213893614915</v>
      </c>
    </row>
    <row r="33" spans="1:7" ht="15" customHeight="1">
      <c r="A33" s="387">
        <v>20</v>
      </c>
      <c r="B33" s="16" t="s">
        <v>129</v>
      </c>
      <c r="C33" s="409">
        <v>0.6003721055747776</v>
      </c>
      <c r="D33" s="410">
        <v>0.59247315082215035</v>
      </c>
      <c r="E33" s="410">
        <v>0.59834244554935789</v>
      </c>
      <c r="F33" s="410">
        <v>0.60569179488795333</v>
      </c>
      <c r="G33" s="411">
        <v>0.63976568216960994</v>
      </c>
    </row>
    <row r="34" spans="1:7" ht="15" customHeight="1">
      <c r="A34" s="387">
        <v>21</v>
      </c>
      <c r="B34" s="16" t="s">
        <v>128</v>
      </c>
      <c r="C34" s="409">
        <v>0.35909015542764494</v>
      </c>
      <c r="D34" s="410">
        <v>0.33627690641084618</v>
      </c>
      <c r="E34" s="410">
        <v>0.33927693554489874</v>
      </c>
      <c r="F34" s="410">
        <v>0.30777096206503823</v>
      </c>
      <c r="G34" s="411">
        <v>0.32706900587576188</v>
      </c>
    </row>
    <row r="35" spans="1:7" ht="15" customHeight="1">
      <c r="A35" s="388"/>
      <c r="B35" s="232" t="s">
        <v>408</v>
      </c>
      <c r="C35" s="319"/>
      <c r="D35" s="319"/>
      <c r="E35" s="319"/>
      <c r="F35" s="319"/>
      <c r="G35" s="348"/>
    </row>
    <row r="36" spans="1:7" ht="15">
      <c r="A36" s="387">
        <v>22</v>
      </c>
      <c r="B36" s="16" t="s">
        <v>388</v>
      </c>
      <c r="C36" s="412">
        <v>369227759.44299996</v>
      </c>
      <c r="D36" s="412">
        <v>310923623.191275</v>
      </c>
      <c r="E36" s="412">
        <v>323900478</v>
      </c>
      <c r="F36" s="412">
        <v>411430881.11129993</v>
      </c>
      <c r="G36" s="413">
        <v>375458885.35114998</v>
      </c>
    </row>
    <row r="37" spans="1:7" ht="15" customHeight="1">
      <c r="A37" s="387">
        <v>23</v>
      </c>
      <c r="B37" s="16" t="s">
        <v>400</v>
      </c>
      <c r="C37" s="412">
        <v>337331836.77424401</v>
      </c>
      <c r="D37" s="414">
        <v>286897014.04675293</v>
      </c>
      <c r="E37" s="414">
        <v>308607900</v>
      </c>
      <c r="F37" s="414">
        <v>331500650.6718145</v>
      </c>
      <c r="G37" s="415">
        <v>330970292.1003089</v>
      </c>
    </row>
    <row r="38" spans="1:7" ht="15.75" thickBot="1">
      <c r="A38" s="389">
        <v>24</v>
      </c>
      <c r="B38" s="233" t="s">
        <v>389</v>
      </c>
      <c r="C38" s="416">
        <v>1.0945535499221259</v>
      </c>
      <c r="D38" s="416">
        <v>1.0837464594197801</v>
      </c>
      <c r="E38" s="416">
        <v>1.0496000000000001</v>
      </c>
      <c r="F38" s="416">
        <v>1.2411163606391118</v>
      </c>
      <c r="G38" s="417">
        <v>1.1344186904767806</v>
      </c>
    </row>
    <row r="39" spans="1:7">
      <c r="A39" s="18"/>
      <c r="C39" s="418"/>
      <c r="D39" s="291"/>
      <c r="E39" s="291"/>
      <c r="F39" s="291"/>
      <c r="G39" s="291"/>
    </row>
    <row r="40" spans="1:7" ht="75" customHeight="1">
      <c r="B40" s="310" t="s">
        <v>409</v>
      </c>
      <c r="C40" s="418"/>
      <c r="D40" s="291"/>
      <c r="E40" s="479"/>
      <c r="F40" s="291"/>
      <c r="G40" s="291"/>
    </row>
    <row r="41" spans="1:7" ht="88.5" customHeight="1">
      <c r="B41" s="310" t="s">
        <v>407</v>
      </c>
    </row>
    <row r="43" spans="1:7">
      <c r="B43" s="309"/>
    </row>
  </sheetData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43"/>
  <sheetViews>
    <sheetView workbookViewId="0">
      <pane xSplit="1" ySplit="5" topLeftCell="B21" activePane="bottomRight" state="frozen"/>
      <selection activeCell="F18" sqref="F18"/>
      <selection pane="topRight" activeCell="F18" sqref="F18"/>
      <selection pane="bottomLeft" activeCell="F18" sqref="F18"/>
      <selection pane="bottomRight" activeCell="F33" sqref="F33:F40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395" t="str">
        <f>'Info '!C2</f>
        <v>JSC "VTB Bank (Georgia)"</v>
      </c>
    </row>
    <row r="2" spans="1:8">
      <c r="A2" s="2" t="s">
        <v>36</v>
      </c>
      <c r="B2" s="396">
        <f>'Info '!D2</f>
        <v>43465</v>
      </c>
    </row>
    <row r="3" spans="1:8">
      <c r="A3" s="2"/>
    </row>
    <row r="4" spans="1:8" ht="15" thickBot="1">
      <c r="A4" s="19" t="s">
        <v>37</v>
      </c>
      <c r="B4" s="20" t="s">
        <v>38</v>
      </c>
      <c r="C4" s="19"/>
      <c r="D4" s="21"/>
      <c r="E4" s="21"/>
      <c r="F4" s="22"/>
      <c r="G4" s="22"/>
      <c r="H4" s="23" t="s">
        <v>78</v>
      </c>
    </row>
    <row r="5" spans="1:8">
      <c r="A5" s="24"/>
      <c r="B5" s="25"/>
      <c r="C5" s="523" t="s">
        <v>73</v>
      </c>
      <c r="D5" s="524"/>
      <c r="E5" s="525"/>
      <c r="F5" s="523" t="s">
        <v>77</v>
      </c>
      <c r="G5" s="524"/>
      <c r="H5" s="526"/>
    </row>
    <row r="6" spans="1:8">
      <c r="A6" s="26" t="s">
        <v>11</v>
      </c>
      <c r="B6" s="27" t="s">
        <v>39</v>
      </c>
      <c r="C6" s="28" t="s">
        <v>74</v>
      </c>
      <c r="D6" s="28" t="s">
        <v>75</v>
      </c>
      <c r="E6" s="28" t="s">
        <v>76</v>
      </c>
      <c r="F6" s="28" t="s">
        <v>74</v>
      </c>
      <c r="G6" s="28" t="s">
        <v>75</v>
      </c>
      <c r="H6" s="29" t="s">
        <v>76</v>
      </c>
    </row>
    <row r="7" spans="1:8" ht="15.75">
      <c r="A7" s="26">
        <v>1</v>
      </c>
      <c r="B7" s="30" t="s">
        <v>40</v>
      </c>
      <c r="C7" s="419">
        <v>29250552</v>
      </c>
      <c r="D7" s="419">
        <v>17905301</v>
      </c>
      <c r="E7" s="420">
        <f>C7+D7</f>
        <v>47155853</v>
      </c>
      <c r="F7" s="421">
        <v>33603084</v>
      </c>
      <c r="G7" s="422">
        <v>22929127</v>
      </c>
      <c r="H7" s="423">
        <f>F7+G7</f>
        <v>56532211</v>
      </c>
    </row>
    <row r="8" spans="1:8" ht="15.75">
      <c r="A8" s="26">
        <v>2</v>
      </c>
      <c r="B8" s="30" t="s">
        <v>41</v>
      </c>
      <c r="C8" s="419">
        <v>48528371</v>
      </c>
      <c r="D8" s="419">
        <v>159884226</v>
      </c>
      <c r="E8" s="420">
        <f t="shared" ref="E8:E20" si="0">C8+D8</f>
        <v>208412597</v>
      </c>
      <c r="F8" s="421">
        <v>35362010</v>
      </c>
      <c r="G8" s="422">
        <v>133687254</v>
      </c>
      <c r="H8" s="423">
        <f t="shared" ref="H8:H40" si="1">F8+G8</f>
        <v>169049264</v>
      </c>
    </row>
    <row r="9" spans="1:8" ht="15.75">
      <c r="A9" s="26">
        <v>3</v>
      </c>
      <c r="B9" s="30" t="s">
        <v>42</v>
      </c>
      <c r="C9" s="419">
        <v>6884426</v>
      </c>
      <c r="D9" s="419">
        <v>78454643</v>
      </c>
      <c r="E9" s="420">
        <f t="shared" si="0"/>
        <v>85339069</v>
      </c>
      <c r="F9" s="421">
        <v>179252</v>
      </c>
      <c r="G9" s="422">
        <v>204606917.31999999</v>
      </c>
      <c r="H9" s="423">
        <f t="shared" si="1"/>
        <v>204786169.31999999</v>
      </c>
    </row>
    <row r="10" spans="1:8" ht="15.75">
      <c r="A10" s="26">
        <v>4</v>
      </c>
      <c r="B10" s="30" t="s">
        <v>43</v>
      </c>
      <c r="C10" s="419">
        <v>0</v>
      </c>
      <c r="D10" s="419">
        <v>0</v>
      </c>
      <c r="E10" s="420">
        <f t="shared" si="0"/>
        <v>0</v>
      </c>
      <c r="F10" s="421">
        <v>0</v>
      </c>
      <c r="G10" s="422">
        <v>0</v>
      </c>
      <c r="H10" s="423">
        <f t="shared" si="1"/>
        <v>0</v>
      </c>
    </row>
    <row r="11" spans="1:8" ht="15.75">
      <c r="A11" s="26">
        <v>5</v>
      </c>
      <c r="B11" s="30" t="s">
        <v>44</v>
      </c>
      <c r="C11" s="419">
        <v>113512658</v>
      </c>
      <c r="D11" s="419">
        <v>0</v>
      </c>
      <c r="E11" s="420">
        <f t="shared" si="0"/>
        <v>113512658</v>
      </c>
      <c r="F11" s="421">
        <v>120896869</v>
      </c>
      <c r="G11" s="422">
        <v>0</v>
      </c>
      <c r="H11" s="423">
        <f t="shared" si="1"/>
        <v>120896869</v>
      </c>
    </row>
    <row r="12" spans="1:8" ht="15.75">
      <c r="A12" s="26">
        <v>6.1</v>
      </c>
      <c r="B12" s="31" t="s">
        <v>45</v>
      </c>
      <c r="C12" s="419">
        <v>554237087.10001743</v>
      </c>
      <c r="D12" s="419">
        <v>564541031.33123493</v>
      </c>
      <c r="E12" s="420">
        <f t="shared" si="0"/>
        <v>1118778118.4312525</v>
      </c>
      <c r="F12" s="421">
        <v>460432931.21000665</v>
      </c>
      <c r="G12" s="422">
        <v>515224232.12991953</v>
      </c>
      <c r="H12" s="423">
        <f t="shared" si="1"/>
        <v>975657163.33992624</v>
      </c>
    </row>
    <row r="13" spans="1:8" ht="15.75">
      <c r="A13" s="26">
        <v>6.2</v>
      </c>
      <c r="B13" s="31" t="s">
        <v>46</v>
      </c>
      <c r="C13" s="419">
        <v>-30077019.681998834</v>
      </c>
      <c r="D13" s="419">
        <v>-32780286.245956711</v>
      </c>
      <c r="E13" s="420">
        <f t="shared" si="0"/>
        <v>-62857305.927955545</v>
      </c>
      <c r="F13" s="421">
        <v>-24517987.61099872</v>
      </c>
      <c r="G13" s="422">
        <v>-32084254.720996458</v>
      </c>
      <c r="H13" s="423">
        <f t="shared" si="1"/>
        <v>-56602242.331995174</v>
      </c>
    </row>
    <row r="14" spans="1:8" ht="15.75">
      <c r="A14" s="26">
        <v>6</v>
      </c>
      <c r="B14" s="30" t="s">
        <v>47</v>
      </c>
      <c r="C14" s="420">
        <f>C12+C13</f>
        <v>524160067.41801858</v>
      </c>
      <c r="D14" s="420">
        <f>D12+D13</f>
        <v>531760745.08527821</v>
      </c>
      <c r="E14" s="420">
        <f t="shared" si="0"/>
        <v>1055920812.5032969</v>
      </c>
      <c r="F14" s="420">
        <f>F12+F13</f>
        <v>435914943.59900796</v>
      </c>
      <c r="G14" s="420">
        <f>G12+G13</f>
        <v>483139977.40892309</v>
      </c>
      <c r="H14" s="423">
        <f t="shared" si="1"/>
        <v>919054921.00793099</v>
      </c>
    </row>
    <row r="15" spans="1:8" ht="15.75">
      <c r="A15" s="26">
        <v>7</v>
      </c>
      <c r="B15" s="30" t="s">
        <v>48</v>
      </c>
      <c r="C15" s="419">
        <v>6458066</v>
      </c>
      <c r="D15" s="419">
        <v>2494060</v>
      </c>
      <c r="E15" s="420">
        <f t="shared" si="0"/>
        <v>8952126</v>
      </c>
      <c r="F15" s="421">
        <v>5812798</v>
      </c>
      <c r="G15" s="422">
        <v>2633184</v>
      </c>
      <c r="H15" s="423">
        <f t="shared" si="1"/>
        <v>8445982</v>
      </c>
    </row>
    <row r="16" spans="1:8" ht="15.75">
      <c r="A16" s="26">
        <v>8</v>
      </c>
      <c r="B16" s="30" t="s">
        <v>209</v>
      </c>
      <c r="C16" s="419">
        <v>8934730.9699999988</v>
      </c>
      <c r="D16" s="419">
        <v>0</v>
      </c>
      <c r="E16" s="420">
        <f t="shared" si="0"/>
        <v>8934730.9699999988</v>
      </c>
      <c r="F16" s="421">
        <v>9621861.4799999986</v>
      </c>
      <c r="G16" s="419">
        <v>0</v>
      </c>
      <c r="H16" s="423">
        <f t="shared" si="1"/>
        <v>9621861.4799999986</v>
      </c>
    </row>
    <row r="17" spans="1:8" ht="15.75">
      <c r="A17" s="26">
        <v>9</v>
      </c>
      <c r="B17" s="30" t="s">
        <v>49</v>
      </c>
      <c r="C17" s="419">
        <v>54000</v>
      </c>
      <c r="D17" s="419">
        <v>0</v>
      </c>
      <c r="E17" s="420">
        <f t="shared" si="0"/>
        <v>54000</v>
      </c>
      <c r="F17" s="421">
        <v>54000</v>
      </c>
      <c r="G17" s="419">
        <v>0</v>
      </c>
      <c r="H17" s="423">
        <f t="shared" si="1"/>
        <v>54000</v>
      </c>
    </row>
    <row r="18" spans="1:8" ht="15.75">
      <c r="A18" s="26">
        <v>10</v>
      </c>
      <c r="B18" s="30" t="s">
        <v>50</v>
      </c>
      <c r="C18" s="419">
        <v>51496322</v>
      </c>
      <c r="D18" s="419">
        <v>0</v>
      </c>
      <c r="E18" s="420">
        <f t="shared" si="0"/>
        <v>51496322</v>
      </c>
      <c r="F18" s="421">
        <v>42833066</v>
      </c>
      <c r="G18" s="419">
        <v>0</v>
      </c>
      <c r="H18" s="423">
        <f t="shared" si="1"/>
        <v>42833066</v>
      </c>
    </row>
    <row r="19" spans="1:8" ht="15.75">
      <c r="A19" s="26">
        <v>11</v>
      </c>
      <c r="B19" s="30" t="s">
        <v>51</v>
      </c>
      <c r="C19" s="419">
        <v>30555332.069999997</v>
      </c>
      <c r="D19" s="419">
        <v>11693406.059999999</v>
      </c>
      <c r="E19" s="420">
        <f t="shared" si="0"/>
        <v>42248738.129999995</v>
      </c>
      <c r="F19" s="421">
        <v>20084270.832000002</v>
      </c>
      <c r="G19" s="422">
        <v>11566241.6339</v>
      </c>
      <c r="H19" s="423">
        <f t="shared" si="1"/>
        <v>31650512.465900004</v>
      </c>
    </row>
    <row r="20" spans="1:8" ht="15.75">
      <c r="A20" s="26">
        <v>12</v>
      </c>
      <c r="B20" s="33" t="s">
        <v>52</v>
      </c>
      <c r="C20" s="420">
        <f>SUM(C7:C11)+SUM(C14:C19)</f>
        <v>819834525.45801866</v>
      </c>
      <c r="D20" s="420">
        <f>SUM(D7:D11)+SUM(D14:D19)</f>
        <v>802192381.14527822</v>
      </c>
      <c r="E20" s="420">
        <f t="shared" si="0"/>
        <v>1622026906.6032968</v>
      </c>
      <c r="F20" s="420">
        <f>SUM(F7:F11)+SUM(F14:F19)</f>
        <v>704362154.911008</v>
      </c>
      <c r="G20" s="420">
        <f>SUM(G7:G11)+SUM(G14:G19)</f>
        <v>858562701.36282301</v>
      </c>
      <c r="H20" s="423">
        <f t="shared" si="1"/>
        <v>1562924856.2738309</v>
      </c>
    </row>
    <row r="21" spans="1:8" ht="15.75">
      <c r="A21" s="26"/>
      <c r="B21" s="27" t="s">
        <v>53</v>
      </c>
      <c r="C21" s="424"/>
      <c r="D21" s="424"/>
      <c r="E21" s="424"/>
      <c r="F21" s="425"/>
      <c r="G21" s="426"/>
      <c r="H21" s="427"/>
    </row>
    <row r="22" spans="1:8" ht="15.75">
      <c r="A22" s="26">
        <v>13</v>
      </c>
      <c r="B22" s="30" t="s">
        <v>54</v>
      </c>
      <c r="C22" s="419">
        <v>29459985</v>
      </c>
      <c r="D22" s="419">
        <v>3325167</v>
      </c>
      <c r="E22" s="420">
        <f>C22+D22</f>
        <v>32785152</v>
      </c>
      <c r="F22" s="421">
        <v>26010097</v>
      </c>
      <c r="G22" s="422">
        <v>1140883</v>
      </c>
      <c r="H22" s="423">
        <f t="shared" si="1"/>
        <v>27150980</v>
      </c>
    </row>
    <row r="23" spans="1:8" ht="15.75">
      <c r="A23" s="26">
        <v>14</v>
      </c>
      <c r="B23" s="30" t="s">
        <v>55</v>
      </c>
      <c r="C23" s="419">
        <v>144021232</v>
      </c>
      <c r="D23" s="419">
        <v>142160576</v>
      </c>
      <c r="E23" s="420">
        <f t="shared" ref="E23:E40" si="2">C23+D23</f>
        <v>286181808</v>
      </c>
      <c r="F23" s="421">
        <v>157705441</v>
      </c>
      <c r="G23" s="422">
        <v>109352721</v>
      </c>
      <c r="H23" s="423">
        <f t="shared" si="1"/>
        <v>267058162</v>
      </c>
    </row>
    <row r="24" spans="1:8" ht="15.75">
      <c r="A24" s="26">
        <v>15</v>
      </c>
      <c r="B24" s="30" t="s">
        <v>56</v>
      </c>
      <c r="C24" s="419">
        <v>195273568</v>
      </c>
      <c r="D24" s="419">
        <v>100998518</v>
      </c>
      <c r="E24" s="420">
        <f t="shared" si="2"/>
        <v>296272086</v>
      </c>
      <c r="F24" s="421">
        <v>165257361</v>
      </c>
      <c r="G24" s="422">
        <v>78868756</v>
      </c>
      <c r="H24" s="423">
        <f t="shared" si="1"/>
        <v>244126117</v>
      </c>
    </row>
    <row r="25" spans="1:8" ht="15.75">
      <c r="A25" s="26">
        <v>16</v>
      </c>
      <c r="B25" s="30" t="s">
        <v>57</v>
      </c>
      <c r="C25" s="419">
        <v>121568474</v>
      </c>
      <c r="D25" s="419">
        <v>348766995</v>
      </c>
      <c r="E25" s="420">
        <f t="shared" si="2"/>
        <v>470335469</v>
      </c>
      <c r="F25" s="421">
        <v>89221541</v>
      </c>
      <c r="G25" s="422">
        <v>335227570</v>
      </c>
      <c r="H25" s="423">
        <f t="shared" si="1"/>
        <v>424449111</v>
      </c>
    </row>
    <row r="26" spans="1:8" ht="15.75">
      <c r="A26" s="26">
        <v>17</v>
      </c>
      <c r="B26" s="30" t="s">
        <v>58</v>
      </c>
      <c r="C26" s="424"/>
      <c r="D26" s="424"/>
      <c r="E26" s="420">
        <f t="shared" si="2"/>
        <v>0</v>
      </c>
      <c r="F26" s="425"/>
      <c r="G26" s="426"/>
      <c r="H26" s="423">
        <f t="shared" si="1"/>
        <v>0</v>
      </c>
    </row>
    <row r="27" spans="1:8" ht="15.75">
      <c r="A27" s="26">
        <v>18</v>
      </c>
      <c r="B27" s="30" t="s">
        <v>59</v>
      </c>
      <c r="C27" s="419">
        <v>48330000</v>
      </c>
      <c r="D27" s="419">
        <v>173970046.43999997</v>
      </c>
      <c r="E27" s="420">
        <f t="shared" si="2"/>
        <v>222300046.43999997</v>
      </c>
      <c r="F27" s="421">
        <v>46799503.739999995</v>
      </c>
      <c r="G27" s="422">
        <v>299815309.34000003</v>
      </c>
      <c r="H27" s="423">
        <f t="shared" si="1"/>
        <v>346614813.08000004</v>
      </c>
    </row>
    <row r="28" spans="1:8" ht="15.75">
      <c r="A28" s="26">
        <v>19</v>
      </c>
      <c r="B28" s="30" t="s">
        <v>60</v>
      </c>
      <c r="C28" s="419">
        <v>3802261</v>
      </c>
      <c r="D28" s="419">
        <v>7359282</v>
      </c>
      <c r="E28" s="420">
        <f t="shared" si="2"/>
        <v>11161543</v>
      </c>
      <c r="F28" s="421">
        <v>3281898</v>
      </c>
      <c r="G28" s="422">
        <v>9764459</v>
      </c>
      <c r="H28" s="423">
        <f t="shared" si="1"/>
        <v>13046357</v>
      </c>
    </row>
    <row r="29" spans="1:8" ht="15.75">
      <c r="A29" s="26">
        <v>20</v>
      </c>
      <c r="B29" s="30" t="s">
        <v>61</v>
      </c>
      <c r="C29" s="419">
        <v>22947764.599999998</v>
      </c>
      <c r="D29" s="419">
        <v>8885322.4499999993</v>
      </c>
      <c r="E29" s="420">
        <f t="shared" si="2"/>
        <v>31833087.049999997</v>
      </c>
      <c r="F29" s="421">
        <v>12720672.539999962</v>
      </c>
      <c r="G29" s="422">
        <v>5318871</v>
      </c>
      <c r="H29" s="423">
        <f t="shared" si="1"/>
        <v>18039543.539999962</v>
      </c>
    </row>
    <row r="30" spans="1:8" ht="15.75">
      <c r="A30" s="26">
        <v>21</v>
      </c>
      <c r="B30" s="30" t="s">
        <v>62</v>
      </c>
      <c r="C30" s="419">
        <v>0</v>
      </c>
      <c r="D30" s="419">
        <v>63955180.099999994</v>
      </c>
      <c r="E30" s="420">
        <f t="shared" si="2"/>
        <v>63955180.099999994</v>
      </c>
      <c r="F30" s="421">
        <v>0</v>
      </c>
      <c r="G30" s="422">
        <v>50266684</v>
      </c>
      <c r="H30" s="423">
        <f t="shared" si="1"/>
        <v>50266684</v>
      </c>
    </row>
    <row r="31" spans="1:8" ht="15.75">
      <c r="A31" s="26">
        <v>22</v>
      </c>
      <c r="B31" s="33" t="s">
        <v>63</v>
      </c>
      <c r="C31" s="420">
        <f>SUM(C22:C30)</f>
        <v>565403284.60000002</v>
      </c>
      <c r="D31" s="420">
        <f>SUM(D22:D30)</f>
        <v>849421086.99000001</v>
      </c>
      <c r="E31" s="420">
        <f>C31+D31</f>
        <v>1414824371.5900002</v>
      </c>
      <c r="F31" s="420">
        <f>SUM(F22:F30)</f>
        <v>500996514.27999997</v>
      </c>
      <c r="G31" s="420">
        <f>SUM(G22:G30)</f>
        <v>889755253.34000003</v>
      </c>
      <c r="H31" s="423">
        <f t="shared" si="1"/>
        <v>1390751767.6199999</v>
      </c>
    </row>
    <row r="32" spans="1:8" ht="15.75">
      <c r="A32" s="26"/>
      <c r="B32" s="27" t="s">
        <v>64</v>
      </c>
      <c r="C32" s="424"/>
      <c r="D32" s="424"/>
      <c r="E32" s="419"/>
      <c r="F32" s="425"/>
      <c r="G32" s="426"/>
      <c r="H32" s="427"/>
    </row>
    <row r="33" spans="1:8" ht="15.75">
      <c r="A33" s="26">
        <v>23</v>
      </c>
      <c r="B33" s="30" t="s">
        <v>65</v>
      </c>
      <c r="C33" s="419">
        <v>209008277</v>
      </c>
      <c r="D33" s="424">
        <v>0</v>
      </c>
      <c r="E33" s="420">
        <f t="shared" si="2"/>
        <v>209008277</v>
      </c>
      <c r="F33" s="421">
        <v>209008277</v>
      </c>
      <c r="G33" s="424">
        <v>0</v>
      </c>
      <c r="H33" s="423">
        <f t="shared" si="1"/>
        <v>209008277</v>
      </c>
    </row>
    <row r="34" spans="1:8" ht="15.75">
      <c r="A34" s="26">
        <v>24</v>
      </c>
      <c r="B34" s="30" t="s">
        <v>66</v>
      </c>
      <c r="C34" s="419">
        <v>0</v>
      </c>
      <c r="D34" s="424">
        <v>0</v>
      </c>
      <c r="E34" s="420">
        <f t="shared" si="2"/>
        <v>0</v>
      </c>
      <c r="F34" s="421">
        <v>0</v>
      </c>
      <c r="G34" s="424">
        <v>0</v>
      </c>
      <c r="H34" s="423">
        <f t="shared" si="1"/>
        <v>0</v>
      </c>
    </row>
    <row r="35" spans="1:8" ht="15.75">
      <c r="A35" s="26">
        <v>25</v>
      </c>
      <c r="B35" s="32" t="s">
        <v>67</v>
      </c>
      <c r="C35" s="419">
        <v>0</v>
      </c>
      <c r="D35" s="424">
        <v>0</v>
      </c>
      <c r="E35" s="420">
        <f t="shared" si="2"/>
        <v>0</v>
      </c>
      <c r="F35" s="421">
        <v>0</v>
      </c>
      <c r="G35" s="424">
        <v>0</v>
      </c>
      <c r="H35" s="423">
        <f t="shared" si="1"/>
        <v>0</v>
      </c>
    </row>
    <row r="36" spans="1:8" ht="15.75">
      <c r="A36" s="26">
        <v>26</v>
      </c>
      <c r="B36" s="30" t="s">
        <v>68</v>
      </c>
      <c r="C36" s="419">
        <v>0</v>
      </c>
      <c r="D36" s="424">
        <v>0</v>
      </c>
      <c r="E36" s="420">
        <f t="shared" si="2"/>
        <v>0</v>
      </c>
      <c r="F36" s="421">
        <v>0</v>
      </c>
      <c r="G36" s="424">
        <v>0</v>
      </c>
      <c r="H36" s="423">
        <f t="shared" si="1"/>
        <v>0</v>
      </c>
    </row>
    <row r="37" spans="1:8" ht="15.75">
      <c r="A37" s="26">
        <v>27</v>
      </c>
      <c r="B37" s="30" t="s">
        <v>69</v>
      </c>
      <c r="C37" s="419">
        <v>0</v>
      </c>
      <c r="D37" s="424">
        <v>0</v>
      </c>
      <c r="E37" s="420">
        <f t="shared" si="2"/>
        <v>0</v>
      </c>
      <c r="F37" s="421">
        <v>0</v>
      </c>
      <c r="G37" s="424">
        <v>0</v>
      </c>
      <c r="H37" s="423">
        <f t="shared" si="1"/>
        <v>0</v>
      </c>
    </row>
    <row r="38" spans="1:8" ht="15.75">
      <c r="A38" s="26">
        <v>28</v>
      </c>
      <c r="B38" s="30" t="s">
        <v>70</v>
      </c>
      <c r="C38" s="419">
        <v>-11632760.999999985</v>
      </c>
      <c r="D38" s="424">
        <v>0</v>
      </c>
      <c r="E38" s="420">
        <f t="shared" si="2"/>
        <v>-11632760.999999985</v>
      </c>
      <c r="F38" s="421">
        <v>-39909912.890000001</v>
      </c>
      <c r="G38" s="424">
        <v>0</v>
      </c>
      <c r="H38" s="423">
        <f t="shared" si="1"/>
        <v>-39909912.890000001</v>
      </c>
    </row>
    <row r="39" spans="1:8" ht="15.75">
      <c r="A39" s="26">
        <v>29</v>
      </c>
      <c r="B39" s="30" t="s">
        <v>71</v>
      </c>
      <c r="C39" s="419">
        <v>9827019</v>
      </c>
      <c r="D39" s="424">
        <v>0</v>
      </c>
      <c r="E39" s="420">
        <f t="shared" si="2"/>
        <v>9827019</v>
      </c>
      <c r="F39" s="421">
        <v>3074724</v>
      </c>
      <c r="G39" s="424">
        <v>0</v>
      </c>
      <c r="H39" s="423">
        <f t="shared" si="1"/>
        <v>3074724</v>
      </c>
    </row>
    <row r="40" spans="1:8" ht="15.75">
      <c r="A40" s="26">
        <v>30</v>
      </c>
      <c r="B40" s="282" t="s">
        <v>277</v>
      </c>
      <c r="C40" s="419">
        <v>207202535</v>
      </c>
      <c r="D40" s="424">
        <v>0</v>
      </c>
      <c r="E40" s="420">
        <f t="shared" si="2"/>
        <v>207202535</v>
      </c>
      <c r="F40" s="421">
        <v>172173088.11000001</v>
      </c>
      <c r="G40" s="424">
        <v>0</v>
      </c>
      <c r="H40" s="423">
        <f t="shared" si="1"/>
        <v>172173088.11000001</v>
      </c>
    </row>
    <row r="41" spans="1:8" ht="16.5" thickBot="1">
      <c r="A41" s="34">
        <v>31</v>
      </c>
      <c r="B41" s="35" t="s">
        <v>72</v>
      </c>
      <c r="C41" s="428">
        <f>C31+C40</f>
        <v>772605819.60000002</v>
      </c>
      <c r="D41" s="428">
        <f>D31+D40</f>
        <v>849421086.99000001</v>
      </c>
      <c r="E41" s="428">
        <f>C41+D41</f>
        <v>1622026906.5900002</v>
      </c>
      <c r="F41" s="428">
        <f>F31+F40</f>
        <v>673169602.38999999</v>
      </c>
      <c r="G41" s="428">
        <f>G31+G40</f>
        <v>889755253.34000003</v>
      </c>
      <c r="H41" s="429">
        <f>F41+G41</f>
        <v>1562924855.73</v>
      </c>
    </row>
    <row r="43" spans="1:8">
      <c r="B43" s="37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25" right="0.25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67"/>
  <sheetViews>
    <sheetView workbookViewId="0">
      <pane xSplit="1" ySplit="6" topLeftCell="B7" activePane="bottomRight" state="frozen"/>
      <selection activeCell="F18" sqref="F18"/>
      <selection pane="topRight" activeCell="F18" sqref="F18"/>
      <selection pane="bottomLeft" activeCell="F18" sqref="F18"/>
      <selection pane="bottomRight" activeCell="F64" sqref="F64"/>
    </sheetView>
  </sheetViews>
  <sheetFormatPr defaultColWidth="9.140625" defaultRowHeight="12.75"/>
  <cols>
    <col min="1" max="1" width="9.5703125" style="4" bestFit="1" customWidth="1"/>
    <col min="2" max="2" width="53.42578125" style="4" bestFit="1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93" t="str">
        <f>'Info '!C2</f>
        <v>JSC "VTB Bank (Georgia)"</v>
      </c>
      <c r="C1" s="3"/>
    </row>
    <row r="2" spans="1:8">
      <c r="A2" s="2" t="s">
        <v>36</v>
      </c>
      <c r="B2" s="394">
        <f>'Info '!D2</f>
        <v>43465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9" t="s">
        <v>204</v>
      </c>
      <c r="B4" s="234" t="s">
        <v>27</v>
      </c>
      <c r="C4" s="19"/>
      <c r="D4" s="21"/>
      <c r="E4" s="21"/>
      <c r="F4" s="22"/>
      <c r="G4" s="22"/>
      <c r="H4" s="40" t="s">
        <v>78</v>
      </c>
    </row>
    <row r="5" spans="1:8">
      <c r="A5" s="41" t="s">
        <v>11</v>
      </c>
      <c r="B5" s="42"/>
      <c r="C5" s="523" t="s">
        <v>73</v>
      </c>
      <c r="D5" s="524"/>
      <c r="E5" s="525"/>
      <c r="F5" s="523" t="s">
        <v>77</v>
      </c>
      <c r="G5" s="524"/>
      <c r="H5" s="526"/>
    </row>
    <row r="6" spans="1:8">
      <c r="A6" s="43" t="s">
        <v>11</v>
      </c>
      <c r="B6" s="44"/>
      <c r="C6" s="45" t="s">
        <v>74</v>
      </c>
      <c r="D6" s="45" t="s">
        <v>75</v>
      </c>
      <c r="E6" s="45" t="s">
        <v>76</v>
      </c>
      <c r="F6" s="45" t="s">
        <v>74</v>
      </c>
      <c r="G6" s="45" t="s">
        <v>75</v>
      </c>
      <c r="H6" s="46" t="s">
        <v>76</v>
      </c>
    </row>
    <row r="7" spans="1:8">
      <c r="A7" s="47"/>
      <c r="B7" s="234" t="s">
        <v>203</v>
      </c>
      <c r="C7" s="48"/>
      <c r="D7" s="48"/>
      <c r="E7" s="48"/>
      <c r="F7" s="48"/>
      <c r="G7" s="48"/>
      <c r="H7" s="49"/>
    </row>
    <row r="8" spans="1:8" ht="15">
      <c r="A8" s="47">
        <v>1</v>
      </c>
      <c r="B8" s="50" t="s">
        <v>202</v>
      </c>
      <c r="C8" s="430">
        <v>1861976</v>
      </c>
      <c r="D8" s="430">
        <v>2086183</v>
      </c>
      <c r="E8" s="420">
        <f>C8+D8</f>
        <v>3948159</v>
      </c>
      <c r="F8" s="430">
        <v>1508730</v>
      </c>
      <c r="G8" s="430">
        <v>2970851</v>
      </c>
      <c r="H8" s="431">
        <f>F8+G8</f>
        <v>4479581</v>
      </c>
    </row>
    <row r="9" spans="1:8" ht="15">
      <c r="A9" s="47">
        <v>2</v>
      </c>
      <c r="B9" s="50" t="s">
        <v>201</v>
      </c>
      <c r="C9" s="432">
        <f>SUM(C10:C18)</f>
        <v>64826130</v>
      </c>
      <c r="D9" s="432">
        <f>SUM(D10:D18)</f>
        <v>41327863</v>
      </c>
      <c r="E9" s="420">
        <f t="shared" ref="E9:E67" si="0">C9+D9</f>
        <v>106153993</v>
      </c>
      <c r="F9" s="432">
        <f>SUM(F10:F18)</f>
        <v>56094368</v>
      </c>
      <c r="G9" s="432">
        <f>SUM(G10:G18)</f>
        <v>47745456</v>
      </c>
      <c r="H9" s="431">
        <f t="shared" ref="H9:H67" si="1">F9+G9</f>
        <v>103839824</v>
      </c>
    </row>
    <row r="10" spans="1:8" ht="15">
      <c r="A10" s="47">
        <v>2.1</v>
      </c>
      <c r="B10" s="51" t="s">
        <v>200</v>
      </c>
      <c r="C10" s="430">
        <v>63218</v>
      </c>
      <c r="D10" s="430">
        <v>58879</v>
      </c>
      <c r="E10" s="420">
        <f t="shared" ref="E10:E22" si="2">C10+D10</f>
        <v>122097</v>
      </c>
      <c r="F10" s="430">
        <v>10637</v>
      </c>
      <c r="G10" s="430">
        <v>0</v>
      </c>
      <c r="H10" s="431">
        <f t="shared" si="1"/>
        <v>10637</v>
      </c>
    </row>
    <row r="11" spans="1:8" ht="15">
      <c r="A11" s="47">
        <v>2.2000000000000002</v>
      </c>
      <c r="B11" s="51" t="s">
        <v>199</v>
      </c>
      <c r="C11" s="430">
        <v>7842740.5400000019</v>
      </c>
      <c r="D11" s="430">
        <v>13858343.459999997</v>
      </c>
      <c r="E11" s="420">
        <f t="shared" si="2"/>
        <v>21701084</v>
      </c>
      <c r="F11" s="430">
        <v>7967103.8500000006</v>
      </c>
      <c r="G11" s="430">
        <v>16819824.599999998</v>
      </c>
      <c r="H11" s="431">
        <f t="shared" si="1"/>
        <v>24786928.449999999</v>
      </c>
    </row>
    <row r="12" spans="1:8" ht="15">
      <c r="A12" s="47">
        <v>2.2999999999999998</v>
      </c>
      <c r="B12" s="51" t="s">
        <v>198</v>
      </c>
      <c r="C12" s="430">
        <v>2205370.39</v>
      </c>
      <c r="D12" s="430">
        <v>1736387.57</v>
      </c>
      <c r="E12" s="420">
        <f t="shared" si="2"/>
        <v>3941757.96</v>
      </c>
      <c r="F12" s="430">
        <v>2222950.7799999998</v>
      </c>
      <c r="G12" s="430">
        <v>1826290.02</v>
      </c>
      <c r="H12" s="431">
        <f t="shared" si="1"/>
        <v>4049240.8</v>
      </c>
    </row>
    <row r="13" spans="1:8" ht="15">
      <c r="A13" s="47">
        <v>2.4</v>
      </c>
      <c r="B13" s="51" t="s">
        <v>197</v>
      </c>
      <c r="C13" s="430">
        <v>2390814.5200000005</v>
      </c>
      <c r="D13" s="430">
        <v>2482890.9000000004</v>
      </c>
      <c r="E13" s="420">
        <f t="shared" si="2"/>
        <v>4873705.4200000009</v>
      </c>
      <c r="F13" s="430">
        <v>1667784.3000000003</v>
      </c>
      <c r="G13" s="430">
        <v>3729300.5300000003</v>
      </c>
      <c r="H13" s="431">
        <f t="shared" si="1"/>
        <v>5397084.8300000001</v>
      </c>
    </row>
    <row r="14" spans="1:8" ht="15">
      <c r="A14" s="47">
        <v>2.5</v>
      </c>
      <c r="B14" s="51" t="s">
        <v>196</v>
      </c>
      <c r="C14" s="430">
        <v>402913.29000000004</v>
      </c>
      <c r="D14" s="430">
        <v>2235627.7399999993</v>
      </c>
      <c r="E14" s="420">
        <f t="shared" si="2"/>
        <v>2638541.0299999993</v>
      </c>
      <c r="F14" s="430">
        <v>513157.86</v>
      </c>
      <c r="G14" s="430">
        <v>5293925.6099999994</v>
      </c>
      <c r="H14" s="431">
        <f t="shared" si="1"/>
        <v>5807083.4699999997</v>
      </c>
    </row>
    <row r="15" spans="1:8" ht="15">
      <c r="A15" s="47">
        <v>2.6</v>
      </c>
      <c r="B15" s="51" t="s">
        <v>195</v>
      </c>
      <c r="C15" s="430">
        <v>2024518.3299999996</v>
      </c>
      <c r="D15" s="430">
        <v>3713384.0500000003</v>
      </c>
      <c r="E15" s="420">
        <f t="shared" si="2"/>
        <v>5737902.3799999999</v>
      </c>
      <c r="F15" s="430">
        <v>1379061.63</v>
      </c>
      <c r="G15" s="430">
        <v>4500464.33</v>
      </c>
      <c r="H15" s="431">
        <f t="shared" si="1"/>
        <v>5879525.96</v>
      </c>
    </row>
    <row r="16" spans="1:8" ht="15">
      <c r="A16" s="47">
        <v>2.7</v>
      </c>
      <c r="B16" s="51" t="s">
        <v>194</v>
      </c>
      <c r="C16" s="430">
        <v>202294.78999999998</v>
      </c>
      <c r="D16" s="430">
        <v>2454233.3200000003</v>
      </c>
      <c r="E16" s="420">
        <f t="shared" si="2"/>
        <v>2656528.1100000003</v>
      </c>
      <c r="F16" s="430">
        <v>205648.74</v>
      </c>
      <c r="G16" s="430">
        <v>802319.72000000009</v>
      </c>
      <c r="H16" s="431">
        <f t="shared" si="1"/>
        <v>1007968.4600000001</v>
      </c>
    </row>
    <row r="17" spans="1:8" ht="15">
      <c r="A17" s="47">
        <v>2.8</v>
      </c>
      <c r="B17" s="51" t="s">
        <v>193</v>
      </c>
      <c r="C17" s="430">
        <v>47452221</v>
      </c>
      <c r="D17" s="430">
        <v>11563703</v>
      </c>
      <c r="E17" s="420">
        <f t="shared" si="2"/>
        <v>59015924</v>
      </c>
      <c r="F17" s="430">
        <v>40127741</v>
      </c>
      <c r="G17" s="430">
        <v>12866692</v>
      </c>
      <c r="H17" s="431">
        <f t="shared" si="1"/>
        <v>52994433</v>
      </c>
    </row>
    <row r="18" spans="1:8" ht="15">
      <c r="A18" s="47">
        <v>2.9</v>
      </c>
      <c r="B18" s="51" t="s">
        <v>192</v>
      </c>
      <c r="C18" s="430">
        <v>2242039.1400000006</v>
      </c>
      <c r="D18" s="430">
        <v>3224413.9600000009</v>
      </c>
      <c r="E18" s="420">
        <f t="shared" si="2"/>
        <v>5466453.1000000015</v>
      </c>
      <c r="F18" s="430">
        <v>2000282.8399999961</v>
      </c>
      <c r="G18" s="430">
        <v>1906639.1900000013</v>
      </c>
      <c r="H18" s="431">
        <f t="shared" si="1"/>
        <v>3906922.0299999975</v>
      </c>
    </row>
    <row r="19" spans="1:8" ht="15">
      <c r="A19" s="47">
        <v>3</v>
      </c>
      <c r="B19" s="50" t="s">
        <v>191</v>
      </c>
      <c r="C19" s="430"/>
      <c r="D19" s="430"/>
      <c r="E19" s="420">
        <f t="shared" si="2"/>
        <v>0</v>
      </c>
      <c r="F19" s="430"/>
      <c r="G19" s="430"/>
      <c r="H19" s="431">
        <f t="shared" si="1"/>
        <v>0</v>
      </c>
    </row>
    <row r="20" spans="1:8" ht="15">
      <c r="A20" s="47">
        <v>4</v>
      </c>
      <c r="B20" s="50" t="s">
        <v>190</v>
      </c>
      <c r="C20" s="430">
        <v>7948784</v>
      </c>
      <c r="D20" s="430">
        <v>0</v>
      </c>
      <c r="E20" s="420">
        <f t="shared" si="2"/>
        <v>7948784</v>
      </c>
      <c r="F20" s="430">
        <v>8365696</v>
      </c>
      <c r="G20" s="430">
        <v>0</v>
      </c>
      <c r="H20" s="431">
        <f t="shared" si="1"/>
        <v>8365696</v>
      </c>
    </row>
    <row r="21" spans="1:8" ht="15">
      <c r="A21" s="47">
        <v>5</v>
      </c>
      <c r="B21" s="50" t="s">
        <v>189</v>
      </c>
      <c r="C21" s="430">
        <v>227711.9</v>
      </c>
      <c r="D21" s="430">
        <v>612191</v>
      </c>
      <c r="E21" s="420">
        <f t="shared" si="2"/>
        <v>839902.9</v>
      </c>
      <c r="F21" s="430">
        <v>118186.18</v>
      </c>
      <c r="G21" s="430">
        <v>522507.57</v>
      </c>
      <c r="H21" s="431">
        <f>F21+G21</f>
        <v>640693.75</v>
      </c>
    </row>
    <row r="22" spans="1:8" ht="15">
      <c r="A22" s="47">
        <v>6</v>
      </c>
      <c r="B22" s="52" t="s">
        <v>188</v>
      </c>
      <c r="C22" s="432">
        <f>C8+C9+C19+C20+C21</f>
        <v>74864601.900000006</v>
      </c>
      <c r="D22" s="432">
        <f>D8+D9+D19+D20+D21</f>
        <v>44026237</v>
      </c>
      <c r="E22" s="420">
        <f t="shared" si="2"/>
        <v>118890838.90000001</v>
      </c>
      <c r="F22" s="432">
        <f>F8+F9+F19+F20+F21</f>
        <v>66086980.18</v>
      </c>
      <c r="G22" s="432">
        <f>G8+G9+G19+G20+G21</f>
        <v>51238814.57</v>
      </c>
      <c r="H22" s="431">
        <f>F22+G22</f>
        <v>117325794.75</v>
      </c>
    </row>
    <row r="23" spans="1:8" ht="15">
      <c r="A23" s="47"/>
      <c r="B23" s="234" t="s">
        <v>187</v>
      </c>
      <c r="C23" s="430"/>
      <c r="D23" s="430"/>
      <c r="E23" s="419"/>
      <c r="F23" s="430"/>
      <c r="G23" s="430"/>
      <c r="H23" s="433"/>
    </row>
    <row r="24" spans="1:8" ht="15">
      <c r="A24" s="47">
        <v>7</v>
      </c>
      <c r="B24" s="50" t="s">
        <v>186</v>
      </c>
      <c r="C24" s="430">
        <v>9846561.5899999999</v>
      </c>
      <c r="D24" s="430">
        <v>1567873.52</v>
      </c>
      <c r="E24" s="420">
        <f t="shared" si="0"/>
        <v>11414435.109999999</v>
      </c>
      <c r="F24" s="430">
        <v>18912339.559999999</v>
      </c>
      <c r="G24" s="430">
        <v>3046708.29</v>
      </c>
      <c r="H24" s="431">
        <f t="shared" si="1"/>
        <v>21959047.849999998</v>
      </c>
    </row>
    <row r="25" spans="1:8" ht="15">
      <c r="A25" s="47">
        <v>8</v>
      </c>
      <c r="B25" s="50" t="s">
        <v>185</v>
      </c>
      <c r="C25" s="430">
        <v>20266675.41</v>
      </c>
      <c r="D25" s="430">
        <v>10572511.48</v>
      </c>
      <c r="E25" s="420">
        <f t="shared" si="0"/>
        <v>30839186.890000001</v>
      </c>
      <c r="F25" s="430">
        <v>10341956.439999999</v>
      </c>
      <c r="G25" s="430">
        <v>11286345.710000001</v>
      </c>
      <c r="H25" s="431">
        <f t="shared" si="1"/>
        <v>21628302.149999999</v>
      </c>
    </row>
    <row r="26" spans="1:8" ht="15">
      <c r="A26" s="47">
        <v>9</v>
      </c>
      <c r="B26" s="50" t="s">
        <v>184</v>
      </c>
      <c r="C26" s="430">
        <v>790109</v>
      </c>
      <c r="D26" s="430">
        <v>338302</v>
      </c>
      <c r="E26" s="420">
        <f t="shared" si="0"/>
        <v>1128411</v>
      </c>
      <c r="F26" s="430">
        <v>687219</v>
      </c>
      <c r="G26" s="430">
        <v>122751</v>
      </c>
      <c r="H26" s="431">
        <f t="shared" si="1"/>
        <v>809970</v>
      </c>
    </row>
    <row r="27" spans="1:8" ht="15">
      <c r="A27" s="47">
        <v>10</v>
      </c>
      <c r="B27" s="50" t="s">
        <v>183</v>
      </c>
      <c r="C27" s="430">
        <v>0</v>
      </c>
      <c r="D27" s="430">
        <v>0</v>
      </c>
      <c r="E27" s="420">
        <f t="shared" si="0"/>
        <v>0</v>
      </c>
      <c r="F27" s="430">
        <v>0</v>
      </c>
      <c r="G27" s="430">
        <v>0</v>
      </c>
      <c r="H27" s="431">
        <f t="shared" si="1"/>
        <v>0</v>
      </c>
    </row>
    <row r="28" spans="1:8" ht="15">
      <c r="A28" s="47">
        <v>11</v>
      </c>
      <c r="B28" s="50" t="s">
        <v>182</v>
      </c>
      <c r="C28" s="430">
        <v>2121330</v>
      </c>
      <c r="D28" s="430">
        <v>14094629</v>
      </c>
      <c r="E28" s="420">
        <f t="shared" si="0"/>
        <v>16215959</v>
      </c>
      <c r="F28" s="430">
        <v>2369882</v>
      </c>
      <c r="G28" s="430">
        <v>15158396</v>
      </c>
      <c r="H28" s="431">
        <f t="shared" si="1"/>
        <v>17528278</v>
      </c>
    </row>
    <row r="29" spans="1:8" ht="15">
      <c r="A29" s="47">
        <v>12</v>
      </c>
      <c r="B29" s="50" t="s">
        <v>181</v>
      </c>
      <c r="C29" s="430">
        <v>269726.44</v>
      </c>
      <c r="D29" s="430">
        <v>79346</v>
      </c>
      <c r="E29" s="420">
        <f t="shared" si="0"/>
        <v>349072.44</v>
      </c>
      <c r="F29" s="430">
        <v>524175</v>
      </c>
      <c r="G29" s="430">
        <v>12924</v>
      </c>
      <c r="H29" s="431">
        <f t="shared" si="1"/>
        <v>537099</v>
      </c>
    </row>
    <row r="30" spans="1:8" ht="15">
      <c r="A30" s="47">
        <v>13</v>
      </c>
      <c r="B30" s="53" t="s">
        <v>180</v>
      </c>
      <c r="C30" s="432">
        <f>SUM(C24:C29)</f>
        <v>33294402.440000001</v>
      </c>
      <c r="D30" s="432">
        <f>SUM(D24:D29)</f>
        <v>26652662</v>
      </c>
      <c r="E30" s="420">
        <f t="shared" si="0"/>
        <v>59947064.439999998</v>
      </c>
      <c r="F30" s="432">
        <f>SUM(F24:F29)</f>
        <v>32835572</v>
      </c>
      <c r="G30" s="432">
        <f>SUM(G24:G29)</f>
        <v>29627125</v>
      </c>
      <c r="H30" s="431">
        <f t="shared" si="1"/>
        <v>62462697</v>
      </c>
    </row>
    <row r="31" spans="1:8" ht="15">
      <c r="A31" s="47">
        <v>14</v>
      </c>
      <c r="B31" s="53" t="s">
        <v>179</v>
      </c>
      <c r="C31" s="432">
        <f>C22-C30</f>
        <v>41570199.460000008</v>
      </c>
      <c r="D31" s="432">
        <f>D22-D30</f>
        <v>17373575</v>
      </c>
      <c r="E31" s="420">
        <f t="shared" si="0"/>
        <v>58943774.460000008</v>
      </c>
      <c r="F31" s="432">
        <f>F22-F30</f>
        <v>33251408.18</v>
      </c>
      <c r="G31" s="432">
        <f>G22-G30</f>
        <v>21611689.57</v>
      </c>
      <c r="H31" s="431">
        <f t="shared" si="1"/>
        <v>54863097.75</v>
      </c>
    </row>
    <row r="32" spans="1:8">
      <c r="A32" s="47"/>
      <c r="B32" s="54"/>
      <c r="C32" s="434"/>
      <c r="D32" s="434"/>
      <c r="E32" s="434"/>
      <c r="F32" s="434"/>
      <c r="G32" s="434"/>
      <c r="H32" s="435"/>
    </row>
    <row r="33" spans="1:8" ht="15">
      <c r="A33" s="47"/>
      <c r="B33" s="54" t="s">
        <v>178</v>
      </c>
      <c r="C33" s="430"/>
      <c r="D33" s="430"/>
      <c r="E33" s="419"/>
      <c r="F33" s="430"/>
      <c r="G33" s="430"/>
      <c r="H33" s="433"/>
    </row>
    <row r="34" spans="1:8" ht="15">
      <c r="A34" s="47">
        <v>15</v>
      </c>
      <c r="B34" s="55" t="s">
        <v>177</v>
      </c>
      <c r="C34" s="436">
        <f>C35-C36</f>
        <v>17984230.600000001</v>
      </c>
      <c r="D34" s="436">
        <f>D35-D36</f>
        <v>896424.79</v>
      </c>
      <c r="E34" s="420">
        <f t="shared" si="0"/>
        <v>18880655.390000001</v>
      </c>
      <c r="F34" s="436">
        <f>F35-F36</f>
        <v>15157064.989999998</v>
      </c>
      <c r="G34" s="436">
        <f>G35-G36</f>
        <v>1468104.7699999996</v>
      </c>
      <c r="H34" s="431">
        <f t="shared" si="1"/>
        <v>16625169.759999998</v>
      </c>
    </row>
    <row r="35" spans="1:8" ht="15">
      <c r="A35" s="47">
        <v>15.1</v>
      </c>
      <c r="B35" s="51" t="s">
        <v>176</v>
      </c>
      <c r="C35" s="430">
        <v>19899793.600000001</v>
      </c>
      <c r="D35" s="430">
        <v>6580396.9500000002</v>
      </c>
      <c r="E35" s="420">
        <f t="shared" si="0"/>
        <v>26480190.550000001</v>
      </c>
      <c r="F35" s="430">
        <v>16956513.989999998</v>
      </c>
      <c r="G35" s="430">
        <v>6282357.4299999997</v>
      </c>
      <c r="H35" s="431">
        <f t="shared" si="1"/>
        <v>23238871.419999998</v>
      </c>
    </row>
    <row r="36" spans="1:8" ht="15">
      <c r="A36" s="47">
        <v>15.2</v>
      </c>
      <c r="B36" s="51" t="s">
        <v>175</v>
      </c>
      <c r="C36" s="430">
        <v>1915563</v>
      </c>
      <c r="D36" s="430">
        <v>5683972.1600000001</v>
      </c>
      <c r="E36" s="420">
        <f t="shared" si="0"/>
        <v>7599535.1600000001</v>
      </c>
      <c r="F36" s="430">
        <v>1799449</v>
      </c>
      <c r="G36" s="430">
        <v>4814252.66</v>
      </c>
      <c r="H36" s="431">
        <f t="shared" si="1"/>
        <v>6613701.6600000001</v>
      </c>
    </row>
    <row r="37" spans="1:8" ht="15">
      <c r="A37" s="47">
        <v>16</v>
      </c>
      <c r="B37" s="50" t="s">
        <v>174</v>
      </c>
      <c r="C37" s="430">
        <v>0</v>
      </c>
      <c r="D37" s="430">
        <v>0</v>
      </c>
      <c r="E37" s="420">
        <f t="shared" si="0"/>
        <v>0</v>
      </c>
      <c r="F37" s="430">
        <v>0</v>
      </c>
      <c r="G37" s="430">
        <v>0</v>
      </c>
      <c r="H37" s="431">
        <f t="shared" si="1"/>
        <v>0</v>
      </c>
    </row>
    <row r="38" spans="1:8" ht="15">
      <c r="A38" s="47">
        <v>17</v>
      </c>
      <c r="B38" s="50" t="s">
        <v>173</v>
      </c>
      <c r="C38" s="430">
        <v>0</v>
      </c>
      <c r="D38" s="430">
        <v>0</v>
      </c>
      <c r="E38" s="420">
        <f t="shared" si="0"/>
        <v>0</v>
      </c>
      <c r="F38" s="430">
        <v>0</v>
      </c>
      <c r="G38" s="430">
        <v>0</v>
      </c>
      <c r="H38" s="431">
        <f t="shared" si="1"/>
        <v>0</v>
      </c>
    </row>
    <row r="39" spans="1:8" ht="15">
      <c r="A39" s="47">
        <v>18</v>
      </c>
      <c r="B39" s="50" t="s">
        <v>172</v>
      </c>
      <c r="C39" s="430">
        <v>0</v>
      </c>
      <c r="D39" s="430">
        <v>0</v>
      </c>
      <c r="E39" s="420">
        <f t="shared" si="0"/>
        <v>0</v>
      </c>
      <c r="F39" s="430">
        <v>0</v>
      </c>
      <c r="G39" s="430">
        <v>0</v>
      </c>
      <c r="H39" s="431">
        <f t="shared" si="1"/>
        <v>0</v>
      </c>
    </row>
    <row r="40" spans="1:8" ht="15">
      <c r="A40" s="47">
        <v>19</v>
      </c>
      <c r="B40" s="50" t="s">
        <v>171</v>
      </c>
      <c r="C40" s="430">
        <v>-8415743</v>
      </c>
      <c r="D40" s="430">
        <v>0</v>
      </c>
      <c r="E40" s="420">
        <f t="shared" si="0"/>
        <v>-8415743</v>
      </c>
      <c r="F40" s="430">
        <v>16131272</v>
      </c>
      <c r="G40" s="430">
        <v>0</v>
      </c>
      <c r="H40" s="431">
        <f t="shared" si="1"/>
        <v>16131272</v>
      </c>
    </row>
    <row r="41" spans="1:8" ht="15">
      <c r="A41" s="47">
        <v>20</v>
      </c>
      <c r="B41" s="50" t="s">
        <v>170</v>
      </c>
      <c r="C41" s="430">
        <v>23304576.140810002</v>
      </c>
      <c r="D41" s="430">
        <v>0</v>
      </c>
      <c r="E41" s="420">
        <f t="shared" si="0"/>
        <v>23304576.140810002</v>
      </c>
      <c r="F41" s="430">
        <v>-3785426</v>
      </c>
      <c r="G41" s="430">
        <v>0</v>
      </c>
      <c r="H41" s="431">
        <f t="shared" si="1"/>
        <v>-3785426</v>
      </c>
    </row>
    <row r="42" spans="1:8" ht="15">
      <c r="A42" s="47">
        <v>21</v>
      </c>
      <c r="B42" s="50" t="s">
        <v>169</v>
      </c>
      <c r="C42" s="430">
        <v>5207520</v>
      </c>
      <c r="D42" s="430">
        <v>0</v>
      </c>
      <c r="E42" s="420">
        <f t="shared" si="0"/>
        <v>5207520</v>
      </c>
      <c r="F42" s="430">
        <v>20675</v>
      </c>
      <c r="G42" s="430">
        <v>0</v>
      </c>
      <c r="H42" s="431">
        <f t="shared" si="1"/>
        <v>20675</v>
      </c>
    </row>
    <row r="43" spans="1:8" ht="15">
      <c r="A43" s="47">
        <v>22</v>
      </c>
      <c r="B43" s="50" t="s">
        <v>168</v>
      </c>
      <c r="C43" s="430">
        <v>806131.89999999991</v>
      </c>
      <c r="D43" s="430">
        <v>0</v>
      </c>
      <c r="E43" s="420">
        <f t="shared" si="0"/>
        <v>806131.89999999991</v>
      </c>
      <c r="F43" s="430">
        <v>425918.91000000003</v>
      </c>
      <c r="G43" s="430">
        <v>0</v>
      </c>
      <c r="H43" s="431">
        <f t="shared" si="1"/>
        <v>425918.91000000003</v>
      </c>
    </row>
    <row r="44" spans="1:8" ht="15">
      <c r="A44" s="47">
        <v>23</v>
      </c>
      <c r="B44" s="50" t="s">
        <v>167</v>
      </c>
      <c r="C44" s="430">
        <v>3955201.6</v>
      </c>
      <c r="D44" s="430">
        <v>1787809.05</v>
      </c>
      <c r="E44" s="420">
        <f t="shared" si="0"/>
        <v>5743010.6500000004</v>
      </c>
      <c r="F44" s="430">
        <v>5122080.92</v>
      </c>
      <c r="G44" s="430">
        <v>2055174</v>
      </c>
      <c r="H44" s="431">
        <f t="shared" si="1"/>
        <v>7177254.9199999999</v>
      </c>
    </row>
    <row r="45" spans="1:8" ht="15">
      <c r="A45" s="47">
        <v>24</v>
      </c>
      <c r="B45" s="53" t="s">
        <v>284</v>
      </c>
      <c r="C45" s="432">
        <f>C34+C37+C38+C39+C40+C41+C42+C43+C44</f>
        <v>42841917.240810007</v>
      </c>
      <c r="D45" s="432">
        <f>D34+D37+D38+D39+D40+D41+D42+D43+D44</f>
        <v>2684233.84</v>
      </c>
      <c r="E45" s="420">
        <f t="shared" si="0"/>
        <v>45526151.08081001</v>
      </c>
      <c r="F45" s="432">
        <f>F34+F37+F38+F39+F40+F41+F42+F43+F44</f>
        <v>33071585.82</v>
      </c>
      <c r="G45" s="432">
        <f>G34+G37+G38+G39+G40+G41+G42+G43+G44</f>
        <v>3523278.7699999996</v>
      </c>
      <c r="H45" s="431">
        <f t="shared" si="1"/>
        <v>36594864.590000004</v>
      </c>
    </row>
    <row r="46" spans="1:8">
      <c r="A46" s="47"/>
      <c r="B46" s="234" t="s">
        <v>166</v>
      </c>
      <c r="C46" s="430"/>
      <c r="D46" s="430"/>
      <c r="E46" s="430"/>
      <c r="F46" s="430"/>
      <c r="G46" s="430"/>
      <c r="H46" s="437"/>
    </row>
    <row r="47" spans="1:8" ht="15">
      <c r="A47" s="47">
        <v>25</v>
      </c>
      <c r="B47" s="50" t="s">
        <v>165</v>
      </c>
      <c r="C47" s="430">
        <v>5206088.5599999996</v>
      </c>
      <c r="D47" s="430">
        <v>2249645.84</v>
      </c>
      <c r="E47" s="420">
        <f t="shared" si="0"/>
        <v>7455734.3999999994</v>
      </c>
      <c r="F47" s="430">
        <v>4095213</v>
      </c>
      <c r="G47" s="430">
        <v>2001270.34</v>
      </c>
      <c r="H47" s="431">
        <f t="shared" si="1"/>
        <v>6096483.3399999999</v>
      </c>
    </row>
    <row r="48" spans="1:8" ht="15">
      <c r="A48" s="47">
        <v>26</v>
      </c>
      <c r="B48" s="50" t="s">
        <v>164</v>
      </c>
      <c r="C48" s="430">
        <v>6079410</v>
      </c>
      <c r="D48" s="430">
        <v>1121388</v>
      </c>
      <c r="E48" s="420">
        <f t="shared" si="0"/>
        <v>7200798</v>
      </c>
      <c r="F48" s="430">
        <v>4944572</v>
      </c>
      <c r="G48" s="430">
        <v>735221</v>
      </c>
      <c r="H48" s="431">
        <f t="shared" si="1"/>
        <v>5679793</v>
      </c>
    </row>
    <row r="49" spans="1:8" ht="15">
      <c r="A49" s="47">
        <v>27</v>
      </c>
      <c r="B49" s="50" t="s">
        <v>163</v>
      </c>
      <c r="C49" s="430">
        <v>38973427</v>
      </c>
      <c r="D49" s="430">
        <v>0</v>
      </c>
      <c r="E49" s="420">
        <f t="shared" si="0"/>
        <v>38973427</v>
      </c>
      <c r="F49" s="430">
        <v>33881485.159999996</v>
      </c>
      <c r="G49" s="430">
        <v>0</v>
      </c>
      <c r="H49" s="431">
        <f t="shared" si="1"/>
        <v>33881485.159999996</v>
      </c>
    </row>
    <row r="50" spans="1:8" ht="15">
      <c r="A50" s="47">
        <v>28</v>
      </c>
      <c r="B50" s="50" t="s">
        <v>162</v>
      </c>
      <c r="C50" s="430">
        <v>799921</v>
      </c>
      <c r="D50" s="430">
        <v>0</v>
      </c>
      <c r="E50" s="420">
        <f t="shared" si="0"/>
        <v>799921</v>
      </c>
      <c r="F50" s="430">
        <v>762989</v>
      </c>
      <c r="G50" s="430">
        <v>0</v>
      </c>
      <c r="H50" s="431">
        <f t="shared" si="1"/>
        <v>762989</v>
      </c>
    </row>
    <row r="51" spans="1:8" ht="15">
      <c r="A51" s="47">
        <v>29</v>
      </c>
      <c r="B51" s="50" t="s">
        <v>161</v>
      </c>
      <c r="C51" s="430">
        <v>5057308</v>
      </c>
      <c r="D51" s="430">
        <v>0</v>
      </c>
      <c r="E51" s="420">
        <f t="shared" si="0"/>
        <v>5057308</v>
      </c>
      <c r="F51" s="430">
        <v>4840826</v>
      </c>
      <c r="G51" s="430">
        <v>0</v>
      </c>
      <c r="H51" s="431">
        <f t="shared" si="1"/>
        <v>4840826</v>
      </c>
    </row>
    <row r="52" spans="1:8" ht="15">
      <c r="A52" s="47">
        <v>30</v>
      </c>
      <c r="B52" s="50" t="s">
        <v>160</v>
      </c>
      <c r="C52" s="430">
        <v>6497320</v>
      </c>
      <c r="D52" s="430">
        <v>121739</v>
      </c>
      <c r="E52" s="420">
        <f t="shared" si="0"/>
        <v>6619059</v>
      </c>
      <c r="F52" s="430">
        <v>5591507</v>
      </c>
      <c r="G52" s="430">
        <v>121914</v>
      </c>
      <c r="H52" s="431">
        <f t="shared" si="1"/>
        <v>5713421</v>
      </c>
    </row>
    <row r="53" spans="1:8" ht="15">
      <c r="A53" s="47">
        <v>31</v>
      </c>
      <c r="B53" s="53" t="s">
        <v>285</v>
      </c>
      <c r="C53" s="432">
        <f>C47+C48+C49+C50+C51+C52</f>
        <v>62613474.560000002</v>
      </c>
      <c r="D53" s="432">
        <f>D47+D48+D49+D50+D51+D52</f>
        <v>3492772.84</v>
      </c>
      <c r="E53" s="420">
        <f t="shared" si="0"/>
        <v>66106247.400000006</v>
      </c>
      <c r="F53" s="432">
        <f>F47+F48+F49+F50+F51+F52</f>
        <v>54116592.159999996</v>
      </c>
      <c r="G53" s="432">
        <f>G47+G48+G49+G50+G51+G52</f>
        <v>2858405.34</v>
      </c>
      <c r="H53" s="431">
        <f t="shared" si="1"/>
        <v>56974997.5</v>
      </c>
    </row>
    <row r="54" spans="1:8" ht="15">
      <c r="A54" s="47">
        <v>32</v>
      </c>
      <c r="B54" s="53" t="s">
        <v>286</v>
      </c>
      <c r="C54" s="432">
        <f>C45-C53</f>
        <v>-19771557.319189996</v>
      </c>
      <c r="D54" s="432">
        <f>D45-D53</f>
        <v>-808539</v>
      </c>
      <c r="E54" s="420">
        <f t="shared" si="0"/>
        <v>-20580096.319189996</v>
      </c>
      <c r="F54" s="432">
        <f>F45-F53</f>
        <v>-21045006.339999996</v>
      </c>
      <c r="G54" s="432">
        <f>G45-G53</f>
        <v>664873.4299999997</v>
      </c>
      <c r="H54" s="431">
        <f t="shared" si="1"/>
        <v>-20380132.909999996</v>
      </c>
    </row>
    <row r="55" spans="1:8">
      <c r="A55" s="47"/>
      <c r="B55" s="54"/>
      <c r="C55" s="434"/>
      <c r="D55" s="434"/>
      <c r="E55" s="434"/>
      <c r="F55" s="434"/>
      <c r="G55" s="434"/>
      <c r="H55" s="435"/>
    </row>
    <row r="56" spans="1:8" ht="15">
      <c r="A56" s="47">
        <v>33</v>
      </c>
      <c r="B56" s="53" t="s">
        <v>159</v>
      </c>
      <c r="C56" s="432">
        <f>C31+C54</f>
        <v>21798642.140810013</v>
      </c>
      <c r="D56" s="432">
        <f>D31+D54</f>
        <v>16565036</v>
      </c>
      <c r="E56" s="420">
        <f t="shared" si="0"/>
        <v>38363678.140810013</v>
      </c>
      <c r="F56" s="432">
        <f>F31+F54</f>
        <v>12206401.840000004</v>
      </c>
      <c r="G56" s="432">
        <f>G31+G54</f>
        <v>22276563</v>
      </c>
      <c r="H56" s="431">
        <f t="shared" si="1"/>
        <v>34482964.840000004</v>
      </c>
    </row>
    <row r="57" spans="1:8">
      <c r="A57" s="47"/>
      <c r="B57" s="54"/>
      <c r="C57" s="434"/>
      <c r="D57" s="434"/>
      <c r="E57" s="434"/>
      <c r="F57" s="434"/>
      <c r="G57" s="434"/>
      <c r="H57" s="435"/>
    </row>
    <row r="58" spans="1:8" ht="15">
      <c r="A58" s="47">
        <v>34</v>
      </c>
      <c r="B58" s="50" t="s">
        <v>158</v>
      </c>
      <c r="C58" s="430">
        <v>14116022</v>
      </c>
      <c r="D58" s="438">
        <v>0</v>
      </c>
      <c r="E58" s="420">
        <f t="shared" si="0"/>
        <v>14116022</v>
      </c>
      <c r="F58" s="430">
        <v>-3917318</v>
      </c>
      <c r="G58" s="438">
        <v>0</v>
      </c>
      <c r="H58" s="431">
        <f t="shared" si="1"/>
        <v>-3917318</v>
      </c>
    </row>
    <row r="59" spans="1:8" s="235" customFormat="1" ht="15">
      <c r="A59" s="47">
        <v>35</v>
      </c>
      <c r="B59" s="50" t="s">
        <v>157</v>
      </c>
      <c r="C59" s="438">
        <v>200000</v>
      </c>
      <c r="D59" s="438">
        <v>0</v>
      </c>
      <c r="E59" s="439">
        <f t="shared" si="0"/>
        <v>200000</v>
      </c>
      <c r="F59" s="440">
        <v>25000</v>
      </c>
      <c r="G59" s="438">
        <v>0</v>
      </c>
      <c r="H59" s="441">
        <f t="shared" si="1"/>
        <v>25000</v>
      </c>
    </row>
    <row r="60" spans="1:8" ht="15">
      <c r="A60" s="47">
        <v>36</v>
      </c>
      <c r="B60" s="50" t="s">
        <v>156</v>
      </c>
      <c r="C60" s="430">
        <v>-10949135.85919</v>
      </c>
      <c r="D60" s="438">
        <v>0</v>
      </c>
      <c r="E60" s="420">
        <f t="shared" si="0"/>
        <v>-10949135.85919</v>
      </c>
      <c r="F60" s="430">
        <v>12259258</v>
      </c>
      <c r="G60" s="438">
        <v>0</v>
      </c>
      <c r="H60" s="431">
        <f t="shared" si="1"/>
        <v>12259258</v>
      </c>
    </row>
    <row r="61" spans="1:8" ht="15">
      <c r="A61" s="47">
        <v>37</v>
      </c>
      <c r="B61" s="53" t="s">
        <v>155</v>
      </c>
      <c r="C61" s="432">
        <f>C58+C59+C60</f>
        <v>3366886.1408099998</v>
      </c>
      <c r="D61" s="432">
        <f>D58+D59+D60</f>
        <v>0</v>
      </c>
      <c r="E61" s="420">
        <f t="shared" si="0"/>
        <v>3366886.1408099998</v>
      </c>
      <c r="F61" s="432">
        <f>F58+F59+F60</f>
        <v>8366940</v>
      </c>
      <c r="G61" s="432">
        <f>G58+G59+G60</f>
        <v>0</v>
      </c>
      <c r="H61" s="431">
        <f t="shared" si="1"/>
        <v>8366940</v>
      </c>
    </row>
    <row r="62" spans="1:8">
      <c r="A62" s="47"/>
      <c r="B62" s="56"/>
      <c r="C62" s="430"/>
      <c r="D62" s="430"/>
      <c r="E62" s="430"/>
      <c r="F62" s="430"/>
      <c r="G62" s="430"/>
      <c r="H62" s="437"/>
    </row>
    <row r="63" spans="1:8" ht="15">
      <c r="A63" s="47">
        <v>38</v>
      </c>
      <c r="B63" s="57" t="s">
        <v>154</v>
      </c>
      <c r="C63" s="432">
        <f>C56-C61</f>
        <v>18431756.000000015</v>
      </c>
      <c r="D63" s="432">
        <f>D56-D61</f>
        <v>16565036</v>
      </c>
      <c r="E63" s="420">
        <f t="shared" si="0"/>
        <v>34996792.000000015</v>
      </c>
      <c r="F63" s="432">
        <f>F56-F61</f>
        <v>3839461.8400000036</v>
      </c>
      <c r="G63" s="432">
        <f>G56-G61</f>
        <v>22276563</v>
      </c>
      <c r="H63" s="431">
        <f t="shared" si="1"/>
        <v>26116024.840000004</v>
      </c>
    </row>
    <row r="64" spans="1:8" ht="15">
      <c r="A64" s="43">
        <v>39</v>
      </c>
      <c r="B64" s="50" t="s">
        <v>153</v>
      </c>
      <c r="C64" s="442">
        <v>4261838</v>
      </c>
      <c r="D64" s="442">
        <v>0</v>
      </c>
      <c r="E64" s="420">
        <f t="shared" si="0"/>
        <v>4261838</v>
      </c>
      <c r="F64" s="442">
        <v>2665877.73</v>
      </c>
      <c r="G64" s="442">
        <v>0</v>
      </c>
      <c r="H64" s="431">
        <f t="shared" si="1"/>
        <v>2665877.73</v>
      </c>
    </row>
    <row r="65" spans="1:8" ht="15">
      <c r="A65" s="47">
        <v>40</v>
      </c>
      <c r="B65" s="53" t="s">
        <v>152</v>
      </c>
      <c r="C65" s="432">
        <f>C63-C64</f>
        <v>14169918.000000015</v>
      </c>
      <c r="D65" s="432">
        <f>D63-D64</f>
        <v>16565036</v>
      </c>
      <c r="E65" s="420">
        <f t="shared" si="0"/>
        <v>30734954.000000015</v>
      </c>
      <c r="F65" s="432">
        <f>F63-F64</f>
        <v>1173584.1100000036</v>
      </c>
      <c r="G65" s="432">
        <f>G63-G64</f>
        <v>22276563</v>
      </c>
      <c r="H65" s="431">
        <f t="shared" si="1"/>
        <v>23450147.110000003</v>
      </c>
    </row>
    <row r="66" spans="1:8" ht="15">
      <c r="A66" s="43">
        <v>41</v>
      </c>
      <c r="B66" s="50" t="s">
        <v>151</v>
      </c>
      <c r="C66" s="442"/>
      <c r="D66" s="442"/>
      <c r="E66" s="420">
        <f t="shared" si="0"/>
        <v>0</v>
      </c>
      <c r="F66" s="442"/>
      <c r="G66" s="442"/>
      <c r="H66" s="431">
        <f t="shared" si="1"/>
        <v>0</v>
      </c>
    </row>
    <row r="67" spans="1:8" ht="15.75" thickBot="1">
      <c r="A67" s="58">
        <v>42</v>
      </c>
      <c r="B67" s="59" t="s">
        <v>150</v>
      </c>
      <c r="C67" s="443">
        <f>C65+C66</f>
        <v>14169918.000000015</v>
      </c>
      <c r="D67" s="443">
        <f>D65+D66</f>
        <v>16565036</v>
      </c>
      <c r="E67" s="428">
        <f t="shared" si="0"/>
        <v>30734954.000000015</v>
      </c>
      <c r="F67" s="443">
        <f>F65+F66</f>
        <v>1173584.1100000036</v>
      </c>
      <c r="G67" s="443">
        <f>G65+G66</f>
        <v>22276563</v>
      </c>
      <c r="H67" s="444">
        <f t="shared" si="1"/>
        <v>23450147.110000003</v>
      </c>
    </row>
  </sheetData>
  <mergeCells count="2">
    <mergeCell ref="C5:E5"/>
    <mergeCell ref="F5:H5"/>
  </mergeCells>
  <pageMargins left="0.25" right="0.25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53"/>
  <sheetViews>
    <sheetView topLeftCell="A34" zoomScaleNormal="100" workbookViewId="0">
      <selection activeCell="B64" sqref="B64"/>
    </sheetView>
  </sheetViews>
  <sheetFormatPr defaultColWidth="9.140625" defaultRowHeight="14.25"/>
  <cols>
    <col min="1" max="1" width="9.5703125" style="5" bestFit="1" customWidth="1"/>
    <col min="2" max="2" width="70.140625" style="5" bestFit="1" customWidth="1"/>
    <col min="3" max="3" width="12.7109375" style="5" customWidth="1"/>
    <col min="4" max="5" width="13.85546875" style="5" bestFit="1" customWidth="1"/>
    <col min="6" max="6" width="12.7109375" style="5" customWidth="1"/>
    <col min="7" max="8" width="13.85546875" style="5" bestFit="1" customWidth="1"/>
    <col min="9" max="16384" width="9.140625" style="5"/>
  </cols>
  <sheetData>
    <row r="1" spans="1:8">
      <c r="A1" s="2" t="s">
        <v>35</v>
      </c>
      <c r="B1" s="403" t="str">
        <f>'Info '!C2</f>
        <v>JSC "VTB Bank (Georgia)"</v>
      </c>
    </row>
    <row r="2" spans="1:8">
      <c r="A2" s="2" t="s">
        <v>36</v>
      </c>
      <c r="B2" s="404">
        <f>'Info '!D2</f>
        <v>43465</v>
      </c>
    </row>
    <row r="3" spans="1:8">
      <c r="A3" s="4"/>
    </row>
    <row r="4" spans="1:8" ht="15" thickBot="1">
      <c r="A4" s="4" t="s">
        <v>79</v>
      </c>
      <c r="B4" s="4"/>
      <c r="C4" s="212"/>
      <c r="D4" s="212"/>
      <c r="E4" s="212"/>
      <c r="F4" s="213"/>
      <c r="G4" s="213"/>
      <c r="H4" s="214" t="s">
        <v>78</v>
      </c>
    </row>
    <row r="5" spans="1:8">
      <c r="A5" s="527" t="s">
        <v>11</v>
      </c>
      <c r="B5" s="529" t="s">
        <v>351</v>
      </c>
      <c r="C5" s="523" t="s">
        <v>73</v>
      </c>
      <c r="D5" s="524"/>
      <c r="E5" s="525"/>
      <c r="F5" s="523" t="s">
        <v>77</v>
      </c>
      <c r="G5" s="524"/>
      <c r="H5" s="526"/>
    </row>
    <row r="6" spans="1:8">
      <c r="A6" s="528"/>
      <c r="B6" s="530"/>
      <c r="C6" s="28" t="s">
        <v>298</v>
      </c>
      <c r="D6" s="28" t="s">
        <v>127</v>
      </c>
      <c r="E6" s="28" t="s">
        <v>114</v>
      </c>
      <c r="F6" s="28" t="s">
        <v>298</v>
      </c>
      <c r="G6" s="28" t="s">
        <v>127</v>
      </c>
      <c r="H6" s="29" t="s">
        <v>114</v>
      </c>
    </row>
    <row r="7" spans="1:8" s="17" customFormat="1" ht="15.75">
      <c r="A7" s="215">
        <v>1</v>
      </c>
      <c r="B7" s="216" t="s">
        <v>384</v>
      </c>
      <c r="C7" s="422">
        <v>79771044</v>
      </c>
      <c r="D7" s="422">
        <v>78434420</v>
      </c>
      <c r="E7" s="445">
        <f>C7+D7</f>
        <v>158205464</v>
      </c>
      <c r="F7" s="422">
        <v>68348802</v>
      </c>
      <c r="G7" s="422">
        <v>60498489</v>
      </c>
      <c r="H7" s="423">
        <f t="shared" ref="H7:H52" si="0">F7+G7</f>
        <v>128847291</v>
      </c>
    </row>
    <row r="8" spans="1:8" s="17" customFormat="1" ht="15.75">
      <c r="A8" s="215">
        <v>1.1000000000000001</v>
      </c>
      <c r="B8" s="269" t="s">
        <v>316</v>
      </c>
      <c r="C8" s="422">
        <v>42884849</v>
      </c>
      <c r="D8" s="422">
        <v>38412307</v>
      </c>
      <c r="E8" s="445">
        <f t="shared" ref="E8:E52" si="1">C8+D8</f>
        <v>81297156</v>
      </c>
      <c r="F8" s="422">
        <v>29953543</v>
      </c>
      <c r="G8" s="422">
        <v>38198855</v>
      </c>
      <c r="H8" s="423">
        <f t="shared" si="0"/>
        <v>68152398</v>
      </c>
    </row>
    <row r="9" spans="1:8" s="17" customFormat="1" ht="15.75">
      <c r="A9" s="215">
        <v>1.2</v>
      </c>
      <c r="B9" s="269" t="s">
        <v>317</v>
      </c>
      <c r="C9" s="422">
        <v>0</v>
      </c>
      <c r="D9" s="422">
        <v>5607106.9800000004</v>
      </c>
      <c r="E9" s="445">
        <f t="shared" si="1"/>
        <v>5607106.9800000004</v>
      </c>
      <c r="F9" s="422">
        <v>0</v>
      </c>
      <c r="G9" s="422">
        <v>1704760.3200000001</v>
      </c>
      <c r="H9" s="423">
        <f t="shared" si="0"/>
        <v>1704760.3200000001</v>
      </c>
    </row>
    <row r="10" spans="1:8" s="17" customFormat="1" ht="15.75">
      <c r="A10" s="215">
        <v>1.3</v>
      </c>
      <c r="B10" s="269" t="s">
        <v>318</v>
      </c>
      <c r="C10" s="422">
        <v>36886195</v>
      </c>
      <c r="D10" s="422">
        <v>34415006.019999996</v>
      </c>
      <c r="E10" s="445">
        <f t="shared" si="1"/>
        <v>71301201.019999996</v>
      </c>
      <c r="F10" s="422">
        <v>38395259</v>
      </c>
      <c r="G10" s="422">
        <v>20594873.68</v>
      </c>
      <c r="H10" s="423">
        <f t="shared" si="0"/>
        <v>58990132.68</v>
      </c>
    </row>
    <row r="11" spans="1:8" s="17" customFormat="1" ht="15.75">
      <c r="A11" s="215">
        <v>1.4</v>
      </c>
      <c r="B11" s="269" t="s">
        <v>299</v>
      </c>
      <c r="C11" s="422">
        <v>0</v>
      </c>
      <c r="D11" s="422">
        <v>0</v>
      </c>
      <c r="E11" s="445">
        <f t="shared" si="1"/>
        <v>0</v>
      </c>
      <c r="F11" s="422">
        <v>101800</v>
      </c>
      <c r="G11" s="422">
        <v>0</v>
      </c>
      <c r="H11" s="423">
        <f t="shared" si="0"/>
        <v>101800</v>
      </c>
    </row>
    <row r="12" spans="1:8" s="17" customFormat="1" ht="29.25" customHeight="1">
      <c r="A12" s="215">
        <v>2</v>
      </c>
      <c r="B12" s="218" t="s">
        <v>320</v>
      </c>
      <c r="C12" s="422">
        <v>0</v>
      </c>
      <c r="D12" s="422">
        <v>0</v>
      </c>
      <c r="E12" s="445">
        <f t="shared" si="1"/>
        <v>0</v>
      </c>
      <c r="F12" s="422">
        <v>0</v>
      </c>
      <c r="G12" s="422">
        <v>0</v>
      </c>
      <c r="H12" s="423">
        <f t="shared" si="0"/>
        <v>0</v>
      </c>
    </row>
    <row r="13" spans="1:8" s="17" customFormat="1" ht="19.899999999999999" customHeight="1">
      <c r="A13" s="215">
        <v>3</v>
      </c>
      <c r="B13" s="218" t="s">
        <v>319</v>
      </c>
      <c r="C13" s="422">
        <v>54268498</v>
      </c>
      <c r="D13" s="422">
        <v>0</v>
      </c>
      <c r="E13" s="445">
        <f t="shared" si="1"/>
        <v>54268498</v>
      </c>
      <c r="F13" s="422">
        <v>49058599</v>
      </c>
      <c r="G13" s="422">
        <v>0</v>
      </c>
      <c r="H13" s="423">
        <f t="shared" si="0"/>
        <v>49058599</v>
      </c>
    </row>
    <row r="14" spans="1:8" s="17" customFormat="1" ht="15.75">
      <c r="A14" s="215">
        <v>3.1</v>
      </c>
      <c r="B14" s="270" t="s">
        <v>300</v>
      </c>
      <c r="C14" s="422">
        <v>54268498</v>
      </c>
      <c r="D14" s="422">
        <v>0</v>
      </c>
      <c r="E14" s="445">
        <f t="shared" si="1"/>
        <v>54268498</v>
      </c>
      <c r="F14" s="422">
        <v>49058599</v>
      </c>
      <c r="G14" s="422">
        <v>0</v>
      </c>
      <c r="H14" s="423">
        <f t="shared" si="0"/>
        <v>49058599</v>
      </c>
    </row>
    <row r="15" spans="1:8" s="17" customFormat="1" ht="15.75">
      <c r="A15" s="215">
        <v>3.2</v>
      </c>
      <c r="B15" s="270" t="s">
        <v>301</v>
      </c>
      <c r="C15" s="422">
        <v>0</v>
      </c>
      <c r="D15" s="422">
        <v>0</v>
      </c>
      <c r="E15" s="445">
        <f t="shared" si="1"/>
        <v>0</v>
      </c>
      <c r="F15" s="422">
        <v>0</v>
      </c>
      <c r="G15" s="422">
        <v>0</v>
      </c>
      <c r="H15" s="423">
        <f t="shared" si="0"/>
        <v>0</v>
      </c>
    </row>
    <row r="16" spans="1:8" s="17" customFormat="1" ht="15.75">
      <c r="A16" s="215">
        <v>4</v>
      </c>
      <c r="B16" s="273" t="s">
        <v>330</v>
      </c>
      <c r="C16" s="422">
        <v>582696993</v>
      </c>
      <c r="D16" s="422">
        <v>29925521683</v>
      </c>
      <c r="E16" s="445">
        <f t="shared" si="1"/>
        <v>30508218676</v>
      </c>
      <c r="F16" s="422">
        <v>359954523</v>
      </c>
      <c r="G16" s="422">
        <v>24349603090</v>
      </c>
      <c r="H16" s="423">
        <f t="shared" si="0"/>
        <v>24709557613</v>
      </c>
    </row>
    <row r="17" spans="1:8" s="17" customFormat="1" ht="15.75">
      <c r="A17" s="215">
        <v>4.0999999999999996</v>
      </c>
      <c r="B17" s="270" t="s">
        <v>321</v>
      </c>
      <c r="C17" s="422">
        <v>582696993</v>
      </c>
      <c r="D17" s="422">
        <v>29847015082.335701</v>
      </c>
      <c r="E17" s="445">
        <f t="shared" si="1"/>
        <v>30429712075.335701</v>
      </c>
      <c r="F17" s="422">
        <v>359954523</v>
      </c>
      <c r="G17" s="422">
        <v>24338072389.349998</v>
      </c>
      <c r="H17" s="423">
        <f t="shared" si="0"/>
        <v>24698026912.349998</v>
      </c>
    </row>
    <row r="18" spans="1:8" s="17" customFormat="1" ht="15.75">
      <c r="A18" s="215">
        <v>4.2</v>
      </c>
      <c r="B18" s="270" t="s">
        <v>315</v>
      </c>
      <c r="C18" s="422">
        <v>0</v>
      </c>
      <c r="D18" s="422">
        <v>78506600.66430001</v>
      </c>
      <c r="E18" s="445">
        <f t="shared" si="1"/>
        <v>78506600.66430001</v>
      </c>
      <c r="F18" s="422">
        <v>0</v>
      </c>
      <c r="G18" s="422">
        <v>11530700.65</v>
      </c>
      <c r="H18" s="423">
        <f t="shared" si="0"/>
        <v>11530700.65</v>
      </c>
    </row>
    <row r="19" spans="1:8" s="17" customFormat="1" ht="15.75">
      <c r="A19" s="215">
        <v>5</v>
      </c>
      <c r="B19" s="218" t="s">
        <v>329</v>
      </c>
      <c r="C19" s="422">
        <v>161664947.14000002</v>
      </c>
      <c r="D19" s="422">
        <v>4024762948.8278999</v>
      </c>
      <c r="E19" s="445">
        <f t="shared" si="1"/>
        <v>4186427895.9678998</v>
      </c>
      <c r="F19" s="422">
        <v>73845922.390000001</v>
      </c>
      <c r="G19" s="422">
        <v>3178734030.4748006</v>
      </c>
      <c r="H19" s="423">
        <f t="shared" si="0"/>
        <v>3252579952.8648005</v>
      </c>
    </row>
    <row r="20" spans="1:8" s="17" customFormat="1" ht="15.75">
      <c r="A20" s="215">
        <v>5.0999999999999996</v>
      </c>
      <c r="B20" s="271" t="s">
        <v>304</v>
      </c>
      <c r="C20" s="422">
        <v>16968080.59</v>
      </c>
      <c r="D20" s="422">
        <v>50041357.318899997</v>
      </c>
      <c r="E20" s="445">
        <f t="shared" si="1"/>
        <v>67009437.908899993</v>
      </c>
      <c r="F20" s="422">
        <v>19648826.57</v>
      </c>
      <c r="G20" s="422">
        <v>96678804.224199995</v>
      </c>
      <c r="H20" s="423">
        <f t="shared" si="0"/>
        <v>116327630.7942</v>
      </c>
    </row>
    <row r="21" spans="1:8" s="17" customFormat="1" ht="15.75">
      <c r="A21" s="215">
        <v>5.2</v>
      </c>
      <c r="B21" s="271" t="s">
        <v>303</v>
      </c>
      <c r="C21" s="422">
        <v>1</v>
      </c>
      <c r="D21" s="422">
        <v>18086433.134</v>
      </c>
      <c r="E21" s="445">
        <f t="shared" si="1"/>
        <v>18086434.134</v>
      </c>
      <c r="F21" s="422">
        <v>1</v>
      </c>
      <c r="G21" s="422">
        <v>17946644.853500001</v>
      </c>
      <c r="H21" s="423">
        <f t="shared" si="0"/>
        <v>17946645.853500001</v>
      </c>
    </row>
    <row r="22" spans="1:8" s="17" customFormat="1" ht="15.75">
      <c r="A22" s="215">
        <v>5.3</v>
      </c>
      <c r="B22" s="271" t="s">
        <v>302</v>
      </c>
      <c r="C22" s="422">
        <v>128496473</v>
      </c>
      <c r="D22" s="422">
        <v>3020943862.0318003</v>
      </c>
      <c r="E22" s="445">
        <f t="shared" si="1"/>
        <v>3149440335.0318003</v>
      </c>
      <c r="F22" s="422">
        <v>37720340.899999999</v>
      </c>
      <c r="G22" s="422">
        <v>2623354141.3413005</v>
      </c>
      <c r="H22" s="423">
        <f t="shared" si="0"/>
        <v>2661074482.2413006</v>
      </c>
    </row>
    <row r="23" spans="1:8" s="17" customFormat="1" ht="15.75">
      <c r="A23" s="215" t="s">
        <v>20</v>
      </c>
      <c r="B23" s="219" t="s">
        <v>80</v>
      </c>
      <c r="C23" s="422">
        <v>6588893.2000000002</v>
      </c>
      <c r="D23" s="422">
        <v>1072188888.3974</v>
      </c>
      <c r="E23" s="445">
        <f t="shared" si="1"/>
        <v>1078777781.5974</v>
      </c>
      <c r="F23" s="422">
        <v>6721359.9000000004</v>
      </c>
      <c r="G23" s="422">
        <v>869060350.19930005</v>
      </c>
      <c r="H23" s="423">
        <f t="shared" si="0"/>
        <v>875781710.09930003</v>
      </c>
    </row>
    <row r="24" spans="1:8" s="17" customFormat="1" ht="15.75">
      <c r="A24" s="215" t="s">
        <v>21</v>
      </c>
      <c r="B24" s="219" t="s">
        <v>81</v>
      </c>
      <c r="C24" s="422">
        <v>28590778</v>
      </c>
      <c r="D24" s="422">
        <v>1147713893.4402001</v>
      </c>
      <c r="E24" s="445">
        <f t="shared" si="1"/>
        <v>1176304671.4402001</v>
      </c>
      <c r="F24" s="422">
        <v>23590784</v>
      </c>
      <c r="G24" s="422">
        <v>1063029771.4296</v>
      </c>
      <c r="H24" s="423">
        <f t="shared" si="0"/>
        <v>1086620555.4296</v>
      </c>
    </row>
    <row r="25" spans="1:8" s="17" customFormat="1" ht="15.75">
      <c r="A25" s="215" t="s">
        <v>22</v>
      </c>
      <c r="B25" s="219" t="s">
        <v>82</v>
      </c>
      <c r="C25" s="422">
        <v>0</v>
      </c>
      <c r="D25" s="422">
        <v>31766381.294399999</v>
      </c>
      <c r="E25" s="445">
        <f t="shared" si="1"/>
        <v>31766381.294399999</v>
      </c>
      <c r="F25" s="422">
        <v>0</v>
      </c>
      <c r="G25" s="422">
        <v>36761761.264799997</v>
      </c>
      <c r="H25" s="423">
        <f t="shared" si="0"/>
        <v>36761761.264799997</v>
      </c>
    </row>
    <row r="26" spans="1:8" s="17" customFormat="1" ht="15.75">
      <c r="A26" s="215" t="s">
        <v>23</v>
      </c>
      <c r="B26" s="219" t="s">
        <v>83</v>
      </c>
      <c r="C26" s="422">
        <v>7254256.7999999998</v>
      </c>
      <c r="D26" s="422">
        <v>364013821.8452</v>
      </c>
      <c r="E26" s="445">
        <f t="shared" si="1"/>
        <v>371268078.64520001</v>
      </c>
      <c r="F26" s="422">
        <v>7364653</v>
      </c>
      <c r="G26" s="422">
        <v>288506865.29720002</v>
      </c>
      <c r="H26" s="423">
        <f t="shared" si="0"/>
        <v>295871518.29720002</v>
      </c>
    </row>
    <row r="27" spans="1:8" s="17" customFormat="1" ht="15.75">
      <c r="A27" s="215" t="s">
        <v>24</v>
      </c>
      <c r="B27" s="219" t="s">
        <v>84</v>
      </c>
      <c r="C27" s="422">
        <v>86062545</v>
      </c>
      <c r="D27" s="422">
        <v>405260877.0546</v>
      </c>
      <c r="E27" s="445">
        <f t="shared" si="1"/>
        <v>491323422.0546</v>
      </c>
      <c r="F27" s="422">
        <v>43544</v>
      </c>
      <c r="G27" s="422">
        <v>365995393.15039998</v>
      </c>
      <c r="H27" s="423">
        <f t="shared" si="0"/>
        <v>366038937.15039998</v>
      </c>
    </row>
    <row r="28" spans="1:8" s="17" customFormat="1" ht="15.75">
      <c r="A28" s="215">
        <v>5.4</v>
      </c>
      <c r="B28" s="271" t="s">
        <v>305</v>
      </c>
      <c r="C28" s="422">
        <v>13056229.550000001</v>
      </c>
      <c r="D28" s="422">
        <v>306733549.86119998</v>
      </c>
      <c r="E28" s="445">
        <f t="shared" si="1"/>
        <v>319789779.41119999</v>
      </c>
      <c r="F28" s="422">
        <v>13295937.92</v>
      </c>
      <c r="G28" s="422">
        <v>252795733.1631</v>
      </c>
      <c r="H28" s="423">
        <f t="shared" si="0"/>
        <v>266091671.08309999</v>
      </c>
    </row>
    <row r="29" spans="1:8" s="17" customFormat="1" ht="15.75">
      <c r="A29" s="215">
        <v>5.5</v>
      </c>
      <c r="B29" s="271" t="s">
        <v>306</v>
      </c>
      <c r="C29" s="422">
        <v>10</v>
      </c>
      <c r="D29" s="422">
        <v>498181893.39490002</v>
      </c>
      <c r="E29" s="445">
        <f t="shared" si="1"/>
        <v>498181903.39490002</v>
      </c>
      <c r="F29" s="422">
        <v>0</v>
      </c>
      <c r="G29" s="422">
        <v>69141713.738999993</v>
      </c>
      <c r="H29" s="423">
        <f t="shared" si="0"/>
        <v>69141713.738999993</v>
      </c>
    </row>
    <row r="30" spans="1:8" s="17" customFormat="1" ht="15.75">
      <c r="A30" s="215">
        <v>5.6</v>
      </c>
      <c r="B30" s="271" t="s">
        <v>307</v>
      </c>
      <c r="C30" s="422">
        <v>0</v>
      </c>
      <c r="D30" s="422">
        <v>55577318.376199998</v>
      </c>
      <c r="E30" s="445">
        <f t="shared" si="1"/>
        <v>55577318.376199998</v>
      </c>
      <c r="F30" s="422">
        <v>79173</v>
      </c>
      <c r="G30" s="422">
        <v>45499367.415299997</v>
      </c>
      <c r="H30" s="423">
        <f t="shared" si="0"/>
        <v>45578540.415299997</v>
      </c>
    </row>
    <row r="31" spans="1:8" s="17" customFormat="1" ht="15.75">
      <c r="A31" s="215">
        <v>5.7</v>
      </c>
      <c r="B31" s="271" t="s">
        <v>84</v>
      </c>
      <c r="C31" s="422">
        <v>3144153</v>
      </c>
      <c r="D31" s="422">
        <v>75198534.710899994</v>
      </c>
      <c r="E31" s="445">
        <f t="shared" si="1"/>
        <v>78342687.710899994</v>
      </c>
      <c r="F31" s="422">
        <v>3101643</v>
      </c>
      <c r="G31" s="422">
        <v>73317625.738399997</v>
      </c>
      <c r="H31" s="423">
        <f t="shared" si="0"/>
        <v>76419268.738399997</v>
      </c>
    </row>
    <row r="32" spans="1:8" s="17" customFormat="1" ht="15.75">
      <c r="A32" s="215">
        <v>6</v>
      </c>
      <c r="B32" s="218" t="s">
        <v>335</v>
      </c>
      <c r="C32" s="422">
        <v>20500610</v>
      </c>
      <c r="D32" s="422">
        <v>265097727</v>
      </c>
      <c r="E32" s="445">
        <f t="shared" si="1"/>
        <v>285598337</v>
      </c>
      <c r="F32" s="422">
        <v>0</v>
      </c>
      <c r="G32" s="422">
        <v>281852255</v>
      </c>
      <c r="H32" s="423">
        <f t="shared" si="0"/>
        <v>281852255</v>
      </c>
    </row>
    <row r="33" spans="1:8" s="17" customFormat="1" ht="15.75">
      <c r="A33" s="215">
        <v>6.1</v>
      </c>
      <c r="B33" s="272" t="s">
        <v>325</v>
      </c>
      <c r="C33" s="422">
        <v>463350</v>
      </c>
      <c r="D33" s="422">
        <v>143152158</v>
      </c>
      <c r="E33" s="445">
        <f t="shared" si="1"/>
        <v>143615508</v>
      </c>
      <c r="F33" s="422">
        <v>0</v>
      </c>
      <c r="G33" s="422">
        <v>141642393</v>
      </c>
      <c r="H33" s="423">
        <f t="shared" si="0"/>
        <v>141642393</v>
      </c>
    </row>
    <row r="34" spans="1:8" s="17" customFormat="1" ht="15.75">
      <c r="A34" s="215">
        <v>6.2</v>
      </c>
      <c r="B34" s="272" t="s">
        <v>326</v>
      </c>
      <c r="C34" s="422">
        <v>20037260</v>
      </c>
      <c r="D34" s="422">
        <v>121945569</v>
      </c>
      <c r="E34" s="445">
        <f t="shared" si="1"/>
        <v>141982829</v>
      </c>
      <c r="F34" s="422">
        <v>0</v>
      </c>
      <c r="G34" s="422">
        <v>140209862</v>
      </c>
      <c r="H34" s="423">
        <f t="shared" si="0"/>
        <v>140209862</v>
      </c>
    </row>
    <row r="35" spans="1:8" s="17" customFormat="1" ht="15.75">
      <c r="A35" s="215">
        <v>6.3</v>
      </c>
      <c r="B35" s="272" t="s">
        <v>322</v>
      </c>
      <c r="C35" s="422">
        <v>0</v>
      </c>
      <c r="D35" s="422">
        <v>0</v>
      </c>
      <c r="E35" s="445">
        <f t="shared" si="1"/>
        <v>0</v>
      </c>
      <c r="F35" s="422">
        <v>0</v>
      </c>
      <c r="G35" s="422">
        <v>0</v>
      </c>
      <c r="H35" s="423">
        <f t="shared" si="0"/>
        <v>0</v>
      </c>
    </row>
    <row r="36" spans="1:8" s="17" customFormat="1" ht="15.75">
      <c r="A36" s="215">
        <v>6.4</v>
      </c>
      <c r="B36" s="272" t="s">
        <v>323</v>
      </c>
      <c r="C36" s="422">
        <v>0</v>
      </c>
      <c r="D36" s="422">
        <v>0</v>
      </c>
      <c r="E36" s="445">
        <f t="shared" si="1"/>
        <v>0</v>
      </c>
      <c r="F36" s="422">
        <v>0</v>
      </c>
      <c r="G36" s="422">
        <v>0</v>
      </c>
      <c r="H36" s="423">
        <f t="shared" si="0"/>
        <v>0</v>
      </c>
    </row>
    <row r="37" spans="1:8" s="17" customFormat="1" ht="15.75">
      <c r="A37" s="215">
        <v>6.5</v>
      </c>
      <c r="B37" s="272" t="s">
        <v>324</v>
      </c>
      <c r="C37" s="422">
        <v>0</v>
      </c>
      <c r="D37" s="422">
        <v>0</v>
      </c>
      <c r="E37" s="445">
        <f t="shared" si="1"/>
        <v>0</v>
      </c>
      <c r="F37" s="422">
        <v>0</v>
      </c>
      <c r="G37" s="422">
        <v>0</v>
      </c>
      <c r="H37" s="423">
        <f t="shared" si="0"/>
        <v>0</v>
      </c>
    </row>
    <row r="38" spans="1:8" s="17" customFormat="1" ht="15.75">
      <c r="A38" s="215">
        <v>6.6</v>
      </c>
      <c r="B38" s="272" t="s">
        <v>327</v>
      </c>
      <c r="C38" s="422">
        <v>0</v>
      </c>
      <c r="D38" s="422">
        <v>0</v>
      </c>
      <c r="E38" s="445">
        <f t="shared" si="1"/>
        <v>0</v>
      </c>
      <c r="F38" s="422">
        <v>0</v>
      </c>
      <c r="G38" s="422">
        <v>0</v>
      </c>
      <c r="H38" s="423">
        <f t="shared" si="0"/>
        <v>0</v>
      </c>
    </row>
    <row r="39" spans="1:8" s="17" customFormat="1" ht="15.75">
      <c r="A39" s="215">
        <v>6.7</v>
      </c>
      <c r="B39" s="272" t="s">
        <v>328</v>
      </c>
      <c r="C39" s="422">
        <v>0</v>
      </c>
      <c r="D39" s="422">
        <v>0</v>
      </c>
      <c r="E39" s="445">
        <f t="shared" si="1"/>
        <v>0</v>
      </c>
      <c r="F39" s="422">
        <v>0</v>
      </c>
      <c r="G39" s="422">
        <v>0</v>
      </c>
      <c r="H39" s="423">
        <f t="shared" si="0"/>
        <v>0</v>
      </c>
    </row>
    <row r="40" spans="1:8" s="17" customFormat="1" ht="15.75">
      <c r="A40" s="215">
        <v>7</v>
      </c>
      <c r="B40" s="218" t="s">
        <v>331</v>
      </c>
      <c r="C40" s="422">
        <v>10807917.26</v>
      </c>
      <c r="D40" s="422">
        <v>12074735.400000002</v>
      </c>
      <c r="E40" s="445">
        <f t="shared" si="1"/>
        <v>22882652.660000004</v>
      </c>
      <c r="F40" s="422">
        <v>13482092.860000001</v>
      </c>
      <c r="G40" s="422">
        <v>11994450.990000002</v>
      </c>
      <c r="H40" s="423">
        <f t="shared" si="0"/>
        <v>25476543.850000001</v>
      </c>
    </row>
    <row r="41" spans="1:8" s="17" customFormat="1" ht="15.75">
      <c r="A41" s="215">
        <v>7.1</v>
      </c>
      <c r="B41" s="217" t="s">
        <v>332</v>
      </c>
      <c r="C41" s="422">
        <v>2581503.7300000209</v>
      </c>
      <c r="D41" s="422">
        <v>297597.81479188014</v>
      </c>
      <c r="E41" s="445">
        <f t="shared" si="1"/>
        <v>2879101.544791901</v>
      </c>
      <c r="F41" s="422">
        <v>4329.78</v>
      </c>
      <c r="G41" s="422">
        <v>1562.8791360000002</v>
      </c>
      <c r="H41" s="423">
        <f t="shared" si="0"/>
        <v>5892.6591360000002</v>
      </c>
    </row>
    <row r="42" spans="1:8" s="17" customFormat="1" ht="25.5">
      <c r="A42" s="215">
        <v>7.2</v>
      </c>
      <c r="B42" s="217" t="s">
        <v>333</v>
      </c>
      <c r="C42" s="422">
        <v>8531.9400000000187</v>
      </c>
      <c r="D42" s="422">
        <v>4.45</v>
      </c>
      <c r="E42" s="445">
        <f t="shared" si="1"/>
        <v>8536.3900000000194</v>
      </c>
      <c r="F42" s="422">
        <v>54.01</v>
      </c>
      <c r="G42" s="422">
        <v>0</v>
      </c>
      <c r="H42" s="423">
        <f t="shared" si="0"/>
        <v>54.01</v>
      </c>
    </row>
    <row r="43" spans="1:8" s="17" customFormat="1" ht="25.5">
      <c r="A43" s="215">
        <v>7.3</v>
      </c>
      <c r="B43" s="217" t="s">
        <v>336</v>
      </c>
      <c r="C43" s="422">
        <v>6927431.5999999996</v>
      </c>
      <c r="D43" s="422">
        <v>7088102.160000002</v>
      </c>
      <c r="E43" s="445">
        <f t="shared" si="1"/>
        <v>14015533.760000002</v>
      </c>
      <c r="F43" s="422">
        <v>9764410.6300000008</v>
      </c>
      <c r="G43" s="422">
        <v>7196538.3300000019</v>
      </c>
      <c r="H43" s="423">
        <f t="shared" si="0"/>
        <v>16960948.960000001</v>
      </c>
    </row>
    <row r="44" spans="1:8" s="17" customFormat="1" ht="25.5">
      <c r="A44" s="215">
        <v>7.4</v>
      </c>
      <c r="B44" s="217" t="s">
        <v>337</v>
      </c>
      <c r="C44" s="422">
        <v>3880485.66</v>
      </c>
      <c r="D44" s="422">
        <v>4986633.24</v>
      </c>
      <c r="E44" s="445">
        <f t="shared" si="1"/>
        <v>8867118.9000000004</v>
      </c>
      <c r="F44" s="422">
        <v>3717682.23</v>
      </c>
      <c r="G44" s="422">
        <v>4797912.66</v>
      </c>
      <c r="H44" s="423">
        <f t="shared" si="0"/>
        <v>8515594.8900000006</v>
      </c>
    </row>
    <row r="45" spans="1:8" s="17" customFormat="1" ht="15.75">
      <c r="A45" s="215">
        <v>8</v>
      </c>
      <c r="B45" s="218" t="s">
        <v>314</v>
      </c>
      <c r="C45" s="422">
        <v>10013.637333333334</v>
      </c>
      <c r="D45" s="422">
        <v>5528764.8979907995</v>
      </c>
      <c r="E45" s="445">
        <f t="shared" si="1"/>
        <v>5538778.535324133</v>
      </c>
      <c r="F45" s="422">
        <v>20070.389333333333</v>
      </c>
      <c r="G45" s="422">
        <v>6932404.9976904672</v>
      </c>
      <c r="H45" s="423">
        <f t="shared" si="0"/>
        <v>6952475.3870238001</v>
      </c>
    </row>
    <row r="46" spans="1:8" s="17" customFormat="1" ht="15.75">
      <c r="A46" s="215">
        <v>8.1</v>
      </c>
      <c r="B46" s="270" t="s">
        <v>338</v>
      </c>
      <c r="C46" s="422">
        <v>0</v>
      </c>
      <c r="D46" s="422">
        <v>0</v>
      </c>
      <c r="E46" s="445">
        <f t="shared" si="1"/>
        <v>0</v>
      </c>
      <c r="F46" s="422">
        <v>0</v>
      </c>
      <c r="G46" s="422">
        <v>0</v>
      </c>
      <c r="H46" s="423">
        <f t="shared" si="0"/>
        <v>0</v>
      </c>
    </row>
    <row r="47" spans="1:8" s="17" customFormat="1" ht="15.75">
      <c r="A47" s="215">
        <v>8.1999999999999993</v>
      </c>
      <c r="B47" s="270" t="s">
        <v>339</v>
      </c>
      <c r="C47" s="422">
        <v>5103.8933333333334</v>
      </c>
      <c r="D47" s="422">
        <v>1201206.0112079999</v>
      </c>
      <c r="E47" s="445">
        <f t="shared" si="1"/>
        <v>1206309.9045413332</v>
      </c>
      <c r="F47" s="422">
        <v>8316.9599999999991</v>
      </c>
      <c r="G47" s="422">
        <v>1270575.2978533334</v>
      </c>
      <c r="H47" s="423">
        <f t="shared" si="0"/>
        <v>1278892.2578533334</v>
      </c>
    </row>
    <row r="48" spans="1:8" s="17" customFormat="1" ht="15.75">
      <c r="A48" s="215">
        <v>8.3000000000000007</v>
      </c>
      <c r="B48" s="270" t="s">
        <v>340</v>
      </c>
      <c r="C48" s="422">
        <v>792.96</v>
      </c>
      <c r="D48" s="422">
        <v>1168817.366808</v>
      </c>
      <c r="E48" s="445">
        <f t="shared" si="1"/>
        <v>1169610.326808</v>
      </c>
      <c r="F48" s="422">
        <v>6456.96</v>
      </c>
      <c r="G48" s="422">
        <v>1187809.8081199997</v>
      </c>
      <c r="H48" s="423">
        <f t="shared" si="0"/>
        <v>1194266.7681199997</v>
      </c>
    </row>
    <row r="49" spans="1:8" s="17" customFormat="1" ht="15.75">
      <c r="A49" s="215">
        <v>8.4</v>
      </c>
      <c r="B49" s="270" t="s">
        <v>341</v>
      </c>
      <c r="C49" s="422">
        <v>792.96</v>
      </c>
      <c r="D49" s="422">
        <v>1123363.3759428</v>
      </c>
      <c r="E49" s="445">
        <f t="shared" si="1"/>
        <v>1124156.3359427999</v>
      </c>
      <c r="F49" s="422">
        <v>966.02666666666687</v>
      </c>
      <c r="G49" s="422">
        <v>1128137.36412</v>
      </c>
      <c r="H49" s="423">
        <f t="shared" si="0"/>
        <v>1129103.3907866667</v>
      </c>
    </row>
    <row r="50" spans="1:8" s="17" customFormat="1" ht="15.75">
      <c r="A50" s="215">
        <v>8.5</v>
      </c>
      <c r="B50" s="270" t="s">
        <v>342</v>
      </c>
      <c r="C50" s="422">
        <v>792.96</v>
      </c>
      <c r="D50" s="422">
        <v>817392.9556799999</v>
      </c>
      <c r="E50" s="445">
        <f t="shared" si="1"/>
        <v>818185.91567999986</v>
      </c>
      <c r="F50" s="422">
        <v>792.96</v>
      </c>
      <c r="G50" s="422">
        <v>1128137.36412</v>
      </c>
      <c r="H50" s="423">
        <f t="shared" si="0"/>
        <v>1128930.32412</v>
      </c>
    </row>
    <row r="51" spans="1:8" s="17" customFormat="1" ht="15.75">
      <c r="A51" s="215">
        <v>8.6</v>
      </c>
      <c r="B51" s="270" t="s">
        <v>343</v>
      </c>
      <c r="C51" s="422">
        <v>792.96</v>
      </c>
      <c r="D51" s="422">
        <v>504444.88368000003</v>
      </c>
      <c r="E51" s="445">
        <f t="shared" si="1"/>
        <v>505237.84368000005</v>
      </c>
      <c r="F51" s="422">
        <v>792.96</v>
      </c>
      <c r="G51" s="422">
        <v>908586.07462913333</v>
      </c>
      <c r="H51" s="423">
        <f t="shared" si="0"/>
        <v>909379.0346291333</v>
      </c>
    </row>
    <row r="52" spans="1:8" s="17" customFormat="1" ht="15.75">
      <c r="A52" s="215">
        <v>8.6999999999999993</v>
      </c>
      <c r="B52" s="270" t="s">
        <v>344</v>
      </c>
      <c r="C52" s="422">
        <v>1737.9039999999998</v>
      </c>
      <c r="D52" s="422">
        <v>713540.30467200023</v>
      </c>
      <c r="E52" s="445">
        <f t="shared" si="1"/>
        <v>715278.20867200021</v>
      </c>
      <c r="F52" s="422">
        <v>2744.5226666666663</v>
      </c>
      <c r="G52" s="422">
        <v>1309159.0888479999</v>
      </c>
      <c r="H52" s="423">
        <f t="shared" si="0"/>
        <v>1311903.6115146666</v>
      </c>
    </row>
    <row r="53" spans="1:8" s="17" customFormat="1" ht="15" thickBot="1">
      <c r="A53" s="220">
        <v>9</v>
      </c>
      <c r="B53" s="221" t="s">
        <v>334</v>
      </c>
      <c r="C53" s="222"/>
      <c r="D53" s="222"/>
      <c r="E53" s="223">
        <f t="shared" ref="E53" si="2">C53+D53</f>
        <v>0</v>
      </c>
      <c r="F53" s="222"/>
      <c r="G53" s="222"/>
      <c r="H53" s="36">
        <f t="shared" ref="H53" si="3">F53+G53</f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29"/>
  <sheetViews>
    <sheetView zoomScaleNormal="100" workbookViewId="0">
      <pane xSplit="1" ySplit="4" topLeftCell="B5" activePane="bottomRight" state="frozen"/>
      <selection activeCell="F18" sqref="F18"/>
      <selection pane="topRight" activeCell="F18" sqref="F18"/>
      <selection pane="bottomLeft" activeCell="F18" sqref="F18"/>
      <selection pane="bottomRight" activeCell="C7" sqref="C7:D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38" customWidth="1"/>
    <col min="12" max="16384" width="9.140625" style="38"/>
  </cols>
  <sheetData>
    <row r="1" spans="1:8">
      <c r="A1" s="2" t="s">
        <v>35</v>
      </c>
      <c r="B1" s="393" t="str">
        <f>'Info '!C2</f>
        <v>JSC "VTB Bank (Georgia)"</v>
      </c>
      <c r="C1" s="3"/>
    </row>
    <row r="2" spans="1:8">
      <c r="A2" s="2" t="s">
        <v>36</v>
      </c>
      <c r="B2" s="394">
        <f>'Info '!D2</f>
        <v>43465</v>
      </c>
      <c r="C2" s="6"/>
      <c r="D2" s="7"/>
      <c r="E2" s="60"/>
      <c r="F2" s="60"/>
      <c r="G2" s="60"/>
      <c r="H2" s="60"/>
    </row>
    <row r="3" spans="1:8">
      <c r="A3" s="2"/>
      <c r="B3" s="3"/>
      <c r="C3" s="6"/>
      <c r="D3" s="7"/>
      <c r="E3" s="60"/>
      <c r="F3" s="60"/>
      <c r="G3" s="60"/>
      <c r="H3" s="60"/>
    </row>
    <row r="4" spans="1:8" ht="15" customHeight="1" thickBot="1">
      <c r="A4" s="7" t="s">
        <v>208</v>
      </c>
      <c r="B4" s="158" t="s">
        <v>308</v>
      </c>
      <c r="D4" s="61" t="s">
        <v>78</v>
      </c>
    </row>
    <row r="5" spans="1:8" ht="15" customHeight="1">
      <c r="A5" s="255" t="s">
        <v>11</v>
      </c>
      <c r="B5" s="256"/>
      <c r="C5" s="376" t="s">
        <v>5</v>
      </c>
      <c r="D5" s="377" t="s">
        <v>6</v>
      </c>
    </row>
    <row r="6" spans="1:8" ht="15" customHeight="1">
      <c r="A6" s="62">
        <v>1</v>
      </c>
      <c r="B6" s="367" t="s">
        <v>312</v>
      </c>
      <c r="C6" s="369">
        <f>C7+C9+C10</f>
        <v>1311028429.5520103</v>
      </c>
      <c r="D6" s="370">
        <f>D7+D9+D10</f>
        <v>1248965424.9266837</v>
      </c>
    </row>
    <row r="7" spans="1:8" ht="15" customHeight="1">
      <c r="A7" s="62">
        <v>1.1000000000000001</v>
      </c>
      <c r="B7" s="367" t="s">
        <v>207</v>
      </c>
      <c r="C7" s="371">
        <v>1224061505.2562582</v>
      </c>
      <c r="D7" s="372">
        <v>1164905463.0451114</v>
      </c>
    </row>
    <row r="8" spans="1:8">
      <c r="A8" s="62" t="s">
        <v>19</v>
      </c>
      <c r="B8" s="367" t="s">
        <v>206</v>
      </c>
      <c r="C8" s="371">
        <v>3194042.25</v>
      </c>
      <c r="D8" s="372">
        <v>2784202.0250000004</v>
      </c>
    </row>
    <row r="9" spans="1:8" ht="15" customHeight="1">
      <c r="A9" s="62">
        <v>1.2</v>
      </c>
      <c r="B9" s="368" t="s">
        <v>205</v>
      </c>
      <c r="C9" s="371">
        <v>79080969.710767984</v>
      </c>
      <c r="D9" s="372">
        <v>76673609.366148248</v>
      </c>
    </row>
    <row r="10" spans="1:8" ht="15" customHeight="1">
      <c r="A10" s="62">
        <v>1.3</v>
      </c>
      <c r="B10" s="367" t="s">
        <v>33</v>
      </c>
      <c r="C10" s="373">
        <v>7885954.5849839998</v>
      </c>
      <c r="D10" s="372">
        <v>7386352.5154240001</v>
      </c>
    </row>
    <row r="11" spans="1:8" ht="15" customHeight="1">
      <c r="A11" s="62">
        <v>2</v>
      </c>
      <c r="B11" s="367" t="s">
        <v>309</v>
      </c>
      <c r="C11" s="371">
        <v>19294610.345060166</v>
      </c>
      <c r="D11" s="372">
        <v>24849344.200354338</v>
      </c>
    </row>
    <row r="12" spans="1:8" ht="15" customHeight="1">
      <c r="A12" s="62">
        <v>3</v>
      </c>
      <c r="B12" s="367" t="s">
        <v>310</v>
      </c>
      <c r="C12" s="373">
        <v>173580253.83800626</v>
      </c>
      <c r="D12" s="372">
        <v>161914684.94374996</v>
      </c>
    </row>
    <row r="13" spans="1:8" ht="15" customHeight="1" thickBot="1">
      <c r="A13" s="64">
        <v>4</v>
      </c>
      <c r="B13" s="65" t="s">
        <v>311</v>
      </c>
      <c r="C13" s="374">
        <f>C6+C11+C12</f>
        <v>1503903293.7350767</v>
      </c>
      <c r="D13" s="375">
        <f>D6+D11+D12</f>
        <v>1435729454.0707879</v>
      </c>
    </row>
    <row r="14" spans="1:8">
      <c r="B14" s="68"/>
    </row>
    <row r="15" spans="1:8">
      <c r="B15" s="69"/>
    </row>
    <row r="16" spans="1:8">
      <c r="B16" s="69"/>
    </row>
    <row r="17" spans="1:4" ht="11.25">
      <c r="A17" s="38"/>
      <c r="B17" s="38"/>
      <c r="C17" s="38"/>
      <c r="D17" s="38"/>
    </row>
    <row r="18" spans="1:4" ht="11.25">
      <c r="A18" s="38"/>
      <c r="B18" s="38"/>
      <c r="C18" s="38"/>
      <c r="D18" s="38"/>
    </row>
    <row r="19" spans="1:4" ht="11.25">
      <c r="A19" s="38"/>
      <c r="B19" s="38"/>
      <c r="C19" s="38"/>
      <c r="D19" s="38"/>
    </row>
    <row r="20" spans="1:4" ht="11.25">
      <c r="A20" s="38"/>
      <c r="B20" s="38"/>
      <c r="C20" s="38"/>
      <c r="D20" s="38"/>
    </row>
    <row r="21" spans="1:4" ht="11.25">
      <c r="A21" s="38"/>
      <c r="B21" s="38"/>
      <c r="C21" s="38"/>
      <c r="D21" s="38"/>
    </row>
    <row r="22" spans="1:4" ht="11.25">
      <c r="A22" s="38"/>
      <c r="B22" s="38"/>
      <c r="C22" s="38"/>
      <c r="D22" s="38"/>
    </row>
    <row r="23" spans="1:4" ht="11.25">
      <c r="A23" s="38"/>
      <c r="B23" s="38"/>
      <c r="C23" s="38"/>
      <c r="D23" s="38"/>
    </row>
    <row r="24" spans="1:4" ht="11.25">
      <c r="A24" s="38"/>
      <c r="B24" s="38"/>
      <c r="C24" s="38"/>
      <c r="D24" s="38"/>
    </row>
    <row r="25" spans="1:4" ht="11.25">
      <c r="A25" s="38"/>
      <c r="B25" s="38"/>
      <c r="C25" s="38"/>
      <c r="D25" s="38"/>
    </row>
    <row r="26" spans="1:4" ht="11.25">
      <c r="A26" s="38"/>
      <c r="B26" s="38"/>
      <c r="C26" s="38"/>
      <c r="D26" s="38"/>
    </row>
    <row r="27" spans="1:4" ht="11.25">
      <c r="A27" s="38"/>
      <c r="B27" s="38"/>
      <c r="C27" s="38"/>
      <c r="D27" s="38"/>
    </row>
    <row r="28" spans="1:4" ht="11.25">
      <c r="A28" s="38"/>
      <c r="B28" s="38"/>
      <c r="C28" s="38"/>
      <c r="D28" s="38"/>
    </row>
    <row r="29" spans="1:4" ht="11.25">
      <c r="A29" s="38"/>
      <c r="B29" s="38"/>
      <c r="C29" s="38"/>
      <c r="D29" s="38"/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26"/>
  <sheetViews>
    <sheetView zoomScaleNormal="100" workbookViewId="0">
      <pane xSplit="1" ySplit="4" topLeftCell="B5" activePane="bottomRight" state="frozen"/>
      <selection activeCell="F18" sqref="F18"/>
      <selection pane="topRight" activeCell="F18" sqref="F18"/>
      <selection pane="bottomLeft" activeCell="F18" sqref="F18"/>
      <selection pane="bottomRight" activeCell="C25" sqref="C25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35</v>
      </c>
      <c r="B1" s="395" t="str">
        <f>'Info '!C2</f>
        <v>JSC "VTB Bank (Georgia)"</v>
      </c>
    </row>
    <row r="2" spans="1:3">
      <c r="A2" s="2" t="s">
        <v>36</v>
      </c>
      <c r="B2" s="396">
        <f>'Info '!D2</f>
        <v>43465</v>
      </c>
    </row>
    <row r="4" spans="1:3" ht="16.5" customHeight="1" thickBot="1">
      <c r="A4" s="70" t="s">
        <v>85</v>
      </c>
      <c r="B4" s="71" t="s">
        <v>278</v>
      </c>
      <c r="C4" s="72"/>
    </row>
    <row r="5" spans="1:3">
      <c r="A5" s="73"/>
      <c r="B5" s="531" t="s">
        <v>86</v>
      </c>
      <c r="C5" s="532"/>
    </row>
    <row r="6" spans="1:3">
      <c r="A6" s="74">
        <v>1</v>
      </c>
      <c r="B6" s="446" t="s">
        <v>455</v>
      </c>
      <c r="C6" s="447"/>
    </row>
    <row r="7" spans="1:3">
      <c r="A7" s="74">
        <v>2</v>
      </c>
      <c r="B7" s="446" t="s">
        <v>458</v>
      </c>
      <c r="C7" s="447"/>
    </row>
    <row r="8" spans="1:3">
      <c r="A8" s="74">
        <v>3</v>
      </c>
      <c r="B8" s="446" t="s">
        <v>459</v>
      </c>
      <c r="C8" s="447"/>
    </row>
    <row r="9" spans="1:3">
      <c r="A9" s="74">
        <v>4</v>
      </c>
      <c r="B9" s="446" t="s">
        <v>460</v>
      </c>
      <c r="C9" s="447"/>
    </row>
    <row r="10" spans="1:3">
      <c r="A10" s="74">
        <v>5</v>
      </c>
      <c r="B10" s="446" t="s">
        <v>461</v>
      </c>
      <c r="C10" s="447"/>
    </row>
    <row r="11" spans="1:3">
      <c r="A11" s="74">
        <v>6</v>
      </c>
      <c r="B11" s="446" t="s">
        <v>462</v>
      </c>
      <c r="C11" s="447"/>
    </row>
    <row r="12" spans="1:3">
      <c r="A12" s="74"/>
      <c r="B12" s="533"/>
      <c r="C12" s="534"/>
    </row>
    <row r="13" spans="1:3">
      <c r="A13" s="74"/>
      <c r="B13" s="535" t="s">
        <v>87</v>
      </c>
      <c r="C13" s="536"/>
    </row>
    <row r="14" spans="1:3">
      <c r="A14" s="74">
        <v>1</v>
      </c>
      <c r="B14" s="446" t="s">
        <v>456</v>
      </c>
      <c r="C14" s="448"/>
    </row>
    <row r="15" spans="1:3">
      <c r="A15" s="74">
        <v>2</v>
      </c>
      <c r="B15" s="446" t="s">
        <v>463</v>
      </c>
      <c r="C15" s="448"/>
    </row>
    <row r="16" spans="1:3">
      <c r="A16" s="74">
        <v>3</v>
      </c>
      <c r="B16" s="446" t="s">
        <v>464</v>
      </c>
      <c r="C16" s="448"/>
    </row>
    <row r="17" spans="1:3">
      <c r="A17" s="74">
        <v>4</v>
      </c>
      <c r="B17" s="446" t="s">
        <v>465</v>
      </c>
      <c r="C17" s="448"/>
    </row>
    <row r="18" spans="1:3">
      <c r="A18" s="74">
        <v>5</v>
      </c>
      <c r="B18" s="446" t="s">
        <v>466</v>
      </c>
      <c r="C18" s="448"/>
    </row>
    <row r="19" spans="1:3">
      <c r="A19" s="74">
        <v>6</v>
      </c>
      <c r="B19" s="446" t="s">
        <v>467</v>
      </c>
      <c r="C19" s="448"/>
    </row>
    <row r="20" spans="1:3" ht="15.75" customHeight="1">
      <c r="A20" s="74"/>
      <c r="B20" s="75"/>
      <c r="C20" s="76"/>
    </row>
    <row r="21" spans="1:3" ht="30" customHeight="1">
      <c r="A21" s="74"/>
      <c r="B21" s="537" t="s">
        <v>88</v>
      </c>
      <c r="C21" s="538"/>
    </row>
    <row r="22" spans="1:3">
      <c r="A22" s="74">
        <v>1</v>
      </c>
      <c r="B22" s="446" t="s">
        <v>468</v>
      </c>
      <c r="C22" s="449">
        <v>0.97384321770185212</v>
      </c>
    </row>
    <row r="23" spans="1:3" ht="15.75" customHeight="1">
      <c r="A23" s="74">
        <v>2</v>
      </c>
      <c r="B23" s="446" t="s">
        <v>469</v>
      </c>
      <c r="C23" s="449">
        <v>1.472765597699272E-2</v>
      </c>
    </row>
    <row r="24" spans="1:3" ht="29.25" customHeight="1">
      <c r="A24" s="74"/>
      <c r="B24" s="537" t="s">
        <v>89</v>
      </c>
      <c r="C24" s="538"/>
    </row>
    <row r="25" spans="1:3">
      <c r="A25" s="74">
        <v>1</v>
      </c>
      <c r="B25" s="446" t="s">
        <v>470</v>
      </c>
      <c r="C25" s="449">
        <v>0.59336267254573849</v>
      </c>
    </row>
    <row r="26" spans="1:3" ht="15" thickBot="1">
      <c r="A26" s="77"/>
      <c r="B26" s="78"/>
      <c r="C26" s="79"/>
    </row>
  </sheetData>
  <mergeCells count="5">
    <mergeCell ref="B5:C5"/>
    <mergeCell ref="B12:C12"/>
    <mergeCell ref="B13:C13"/>
    <mergeCell ref="B24:C24"/>
    <mergeCell ref="B21:C21"/>
  </mergeCells>
  <pageMargins left="0.25" right="0.25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37"/>
  <sheetViews>
    <sheetView zoomScale="90" zoomScaleNormal="90" workbookViewId="0">
      <pane xSplit="1" ySplit="5" topLeftCell="B6" activePane="bottomRight" state="frozen"/>
      <selection activeCell="F18" sqref="F18"/>
      <selection pane="topRight" activeCell="F18" sqref="F18"/>
      <selection pane="bottomLeft" activeCell="F18" sqref="F18"/>
      <selection pane="bottomRight" activeCell="C8" sqref="C8:E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01" t="s">
        <v>35</v>
      </c>
      <c r="B1" s="402" t="str">
        <f>'Info '!C2</f>
        <v>JSC "VTB Bank (Georgia)"</v>
      </c>
      <c r="C1" s="93"/>
      <c r="D1" s="93"/>
      <c r="E1" s="93"/>
      <c r="F1" s="17"/>
    </row>
    <row r="2" spans="1:7" s="80" customFormat="1" ht="15.75" customHeight="1">
      <c r="A2" s="301" t="s">
        <v>36</v>
      </c>
      <c r="B2" s="399">
        <f>'Info '!D2</f>
        <v>43465</v>
      </c>
    </row>
    <row r="3" spans="1:7" s="80" customFormat="1" ht="15.75" customHeight="1">
      <c r="A3" s="301"/>
    </row>
    <row r="4" spans="1:7" s="80" customFormat="1" ht="15.75" customHeight="1" thickBot="1">
      <c r="A4" s="302" t="s">
        <v>212</v>
      </c>
      <c r="B4" s="543" t="s">
        <v>357</v>
      </c>
      <c r="C4" s="544"/>
      <c r="D4" s="544"/>
      <c r="E4" s="544"/>
    </row>
    <row r="5" spans="1:7" s="84" customFormat="1" ht="17.45" customHeight="1">
      <c r="A5" s="236"/>
      <c r="B5" s="237"/>
      <c r="C5" s="82" t="s">
        <v>0</v>
      </c>
      <c r="D5" s="82" t="s">
        <v>1</v>
      </c>
      <c r="E5" s="83" t="s">
        <v>2</v>
      </c>
    </row>
    <row r="6" spans="1:7" s="17" customFormat="1" ht="14.45" customHeight="1">
      <c r="A6" s="303"/>
      <c r="B6" s="539" t="s">
        <v>364</v>
      </c>
      <c r="C6" s="539" t="s">
        <v>98</v>
      </c>
      <c r="D6" s="541" t="s">
        <v>211</v>
      </c>
      <c r="E6" s="542"/>
      <c r="G6" s="5"/>
    </row>
    <row r="7" spans="1:7" s="17" customFormat="1" ht="99.6" customHeight="1">
      <c r="A7" s="303"/>
      <c r="B7" s="540"/>
      <c r="C7" s="539"/>
      <c r="D7" s="339" t="s">
        <v>210</v>
      </c>
      <c r="E7" s="340" t="s">
        <v>365</v>
      </c>
      <c r="G7" s="5"/>
    </row>
    <row r="8" spans="1:7">
      <c r="A8" s="304">
        <v>1</v>
      </c>
      <c r="B8" s="341" t="s">
        <v>40</v>
      </c>
      <c r="C8" s="342">
        <v>47155853</v>
      </c>
      <c r="D8" s="342"/>
      <c r="E8" s="343">
        <v>47155853</v>
      </c>
      <c r="F8" s="17"/>
    </row>
    <row r="9" spans="1:7">
      <c r="A9" s="304">
        <v>2</v>
      </c>
      <c r="B9" s="341" t="s">
        <v>41</v>
      </c>
      <c r="C9" s="342">
        <v>208412597</v>
      </c>
      <c r="D9" s="342"/>
      <c r="E9" s="343">
        <v>208412597</v>
      </c>
      <c r="F9" s="17"/>
    </row>
    <row r="10" spans="1:7">
      <c r="A10" s="304">
        <v>3</v>
      </c>
      <c r="B10" s="341" t="s">
        <v>42</v>
      </c>
      <c r="C10" s="342">
        <v>85339069</v>
      </c>
      <c r="D10" s="342"/>
      <c r="E10" s="343">
        <v>85339069</v>
      </c>
      <c r="F10" s="17"/>
    </row>
    <row r="11" spans="1:7">
      <c r="A11" s="304">
        <v>4</v>
      </c>
      <c r="B11" s="341" t="s">
        <v>43</v>
      </c>
      <c r="C11" s="342">
        <v>0</v>
      </c>
      <c r="D11" s="342"/>
      <c r="E11" s="343">
        <v>0</v>
      </c>
      <c r="F11" s="17"/>
    </row>
    <row r="12" spans="1:7">
      <c r="A12" s="304">
        <v>5</v>
      </c>
      <c r="B12" s="341" t="s">
        <v>44</v>
      </c>
      <c r="C12" s="342">
        <v>113512658</v>
      </c>
      <c r="D12" s="342"/>
      <c r="E12" s="343">
        <v>113512658</v>
      </c>
      <c r="F12" s="17"/>
    </row>
    <row r="13" spans="1:7">
      <c r="A13" s="304">
        <v>6.1</v>
      </c>
      <c r="B13" s="344" t="s">
        <v>45</v>
      </c>
      <c r="C13" s="345">
        <v>1118778118.4312525</v>
      </c>
      <c r="D13" s="342"/>
      <c r="E13" s="343">
        <v>1118778118.4312525</v>
      </c>
      <c r="F13" s="17"/>
    </row>
    <row r="14" spans="1:7">
      <c r="A14" s="304">
        <v>6.2</v>
      </c>
      <c r="B14" s="346" t="s">
        <v>46</v>
      </c>
      <c r="C14" s="345">
        <v>-62857305.927955545</v>
      </c>
      <c r="D14" s="342"/>
      <c r="E14" s="343">
        <v>-62857305.927955545</v>
      </c>
      <c r="F14" s="17"/>
    </row>
    <row r="15" spans="1:7">
      <c r="A15" s="304">
        <v>6</v>
      </c>
      <c r="B15" s="341" t="s">
        <v>47</v>
      </c>
      <c r="C15" s="342">
        <v>1055920812.5032969</v>
      </c>
      <c r="D15" s="342"/>
      <c r="E15" s="343">
        <v>1055920812.5032969</v>
      </c>
      <c r="F15" s="17"/>
    </row>
    <row r="16" spans="1:7">
      <c r="A16" s="304">
        <v>7</v>
      </c>
      <c r="B16" s="341" t="s">
        <v>48</v>
      </c>
      <c r="C16" s="342">
        <v>8952126</v>
      </c>
      <c r="D16" s="342"/>
      <c r="E16" s="343">
        <v>8952126</v>
      </c>
      <c r="F16" s="17"/>
    </row>
    <row r="17" spans="1:7">
      <c r="A17" s="304">
        <v>8</v>
      </c>
      <c r="B17" s="341" t="s">
        <v>209</v>
      </c>
      <c r="C17" s="342">
        <v>8934730.9699999988</v>
      </c>
      <c r="D17" s="342"/>
      <c r="E17" s="343">
        <v>8934730.9699999988</v>
      </c>
      <c r="F17" s="305"/>
      <c r="G17" s="87"/>
    </row>
    <row r="18" spans="1:7">
      <c r="A18" s="304">
        <v>9</v>
      </c>
      <c r="B18" s="341" t="s">
        <v>49</v>
      </c>
      <c r="C18" s="342">
        <v>54000</v>
      </c>
      <c r="D18" s="342"/>
      <c r="E18" s="343">
        <v>54000</v>
      </c>
      <c r="F18" s="17"/>
      <c r="G18" s="87"/>
    </row>
    <row r="19" spans="1:7">
      <c r="A19" s="304">
        <v>10</v>
      </c>
      <c r="B19" s="341" t="s">
        <v>50</v>
      </c>
      <c r="C19" s="342">
        <v>51496322</v>
      </c>
      <c r="D19" s="342">
        <v>8330205</v>
      </c>
      <c r="E19" s="343">
        <v>43166117</v>
      </c>
      <c r="F19" s="17"/>
      <c r="G19" s="87"/>
    </row>
    <row r="20" spans="1:7">
      <c r="A20" s="304">
        <v>11</v>
      </c>
      <c r="B20" s="341" t="s">
        <v>51</v>
      </c>
      <c r="C20" s="342">
        <v>42248738.129999995</v>
      </c>
      <c r="D20" s="342"/>
      <c r="E20" s="343">
        <v>42248738.129999995</v>
      </c>
      <c r="F20" s="17"/>
    </row>
    <row r="21" spans="1:7" ht="26.25" thickBot="1">
      <c r="A21" s="179"/>
      <c r="B21" s="306" t="s">
        <v>367</v>
      </c>
      <c r="C21" s="238">
        <f>SUM(C8:C12, C15:C20)</f>
        <v>1622026906.6032968</v>
      </c>
      <c r="D21" s="238">
        <f>SUM(D8:D12, D15:D20)</f>
        <v>8330205</v>
      </c>
      <c r="E21" s="347">
        <f>SUM(E8:E12, E15:E20)</f>
        <v>1613696701.6032968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8"/>
      <c r="F25" s="5"/>
      <c r="G25" s="5"/>
    </row>
    <row r="26" spans="1:7" s="4" customFormat="1">
      <c r="B26" s="88"/>
      <c r="F26" s="5"/>
      <c r="G26" s="5"/>
    </row>
    <row r="27" spans="1:7" s="4" customFormat="1">
      <c r="B27" s="88"/>
      <c r="F27" s="5"/>
      <c r="G27" s="5"/>
    </row>
    <row r="28" spans="1:7" s="4" customFormat="1">
      <c r="B28" s="88"/>
      <c r="F28" s="5"/>
      <c r="G28" s="5"/>
    </row>
    <row r="29" spans="1:7" s="4" customFormat="1">
      <c r="B29" s="88"/>
      <c r="F29" s="5"/>
      <c r="G29" s="5"/>
    </row>
    <row r="30" spans="1:7" s="4" customFormat="1">
      <c r="B30" s="88"/>
      <c r="F30" s="5"/>
      <c r="G30" s="5"/>
    </row>
    <row r="31" spans="1:7" s="4" customFormat="1">
      <c r="B31" s="88"/>
      <c r="F31" s="5"/>
      <c r="G31" s="5"/>
    </row>
    <row r="32" spans="1:7" s="4" customFormat="1">
      <c r="B32" s="88"/>
      <c r="F32" s="5"/>
      <c r="G32" s="5"/>
    </row>
    <row r="33" spans="2:7" s="4" customFormat="1">
      <c r="B33" s="88"/>
      <c r="F33" s="5"/>
      <c r="G33" s="5"/>
    </row>
    <row r="34" spans="2:7" s="4" customFormat="1">
      <c r="B34" s="88"/>
      <c r="F34" s="5"/>
      <c r="G34" s="5"/>
    </row>
    <row r="35" spans="2:7" s="4" customFormat="1">
      <c r="B35" s="88"/>
      <c r="F35" s="5"/>
      <c r="G35" s="5"/>
    </row>
    <row r="36" spans="2:7" s="4" customFormat="1">
      <c r="B36" s="88"/>
      <c r="F36" s="5"/>
      <c r="G36" s="5"/>
    </row>
    <row r="37" spans="2:7" s="4" customFormat="1">
      <c r="B37" s="88"/>
      <c r="F37" s="5"/>
      <c r="G37" s="5"/>
    </row>
  </sheetData>
  <mergeCells count="4">
    <mergeCell ref="B6:B7"/>
    <mergeCell ref="C6:C7"/>
    <mergeCell ref="D6:E6"/>
    <mergeCell ref="B4:E4"/>
  </mergeCells>
  <pageMargins left="0.25" right="0.25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33"/>
  <sheetViews>
    <sheetView zoomScaleNormal="100" workbookViewId="0">
      <pane xSplit="1" ySplit="4" topLeftCell="B5" activePane="bottomRight" state="frozen"/>
      <selection activeCell="F18" sqref="F18"/>
      <selection pane="topRight" activeCell="F18" sqref="F18"/>
      <selection pane="bottomLeft" activeCell="F18" sqref="F18"/>
      <selection pane="bottomRight" activeCell="C9" sqref="C9:C1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395" t="str">
        <f>'Info '!C2</f>
        <v>JSC "VTB Bank (Georgia)"</v>
      </c>
    </row>
    <row r="2" spans="1:6" s="80" customFormat="1" ht="15.75" customHeight="1">
      <c r="A2" s="2" t="s">
        <v>36</v>
      </c>
      <c r="B2" s="396">
        <f>'Info '!D2</f>
        <v>43465</v>
      </c>
      <c r="C2" s="4"/>
      <c r="D2" s="4"/>
      <c r="E2" s="4"/>
      <c r="F2" s="4"/>
    </row>
    <row r="3" spans="1:6" s="80" customFormat="1" ht="15.75" customHeight="1">
      <c r="C3" s="4"/>
      <c r="D3" s="4"/>
      <c r="E3" s="4"/>
      <c r="F3" s="4"/>
    </row>
    <row r="4" spans="1:6" s="80" customFormat="1" ht="13.5" thickBot="1">
      <c r="A4" s="80" t="s">
        <v>90</v>
      </c>
      <c r="B4" s="307" t="s">
        <v>345</v>
      </c>
      <c r="C4" s="81" t="s">
        <v>78</v>
      </c>
      <c r="D4" s="4"/>
      <c r="E4" s="4"/>
      <c r="F4" s="4"/>
    </row>
    <row r="5" spans="1:6">
      <c r="A5" s="243">
        <v>1</v>
      </c>
      <c r="B5" s="308" t="s">
        <v>366</v>
      </c>
      <c r="C5" s="244">
        <f>'7. LI1 '!E21</f>
        <v>1613696701.6032968</v>
      </c>
    </row>
    <row r="6" spans="1:6" s="245" customFormat="1">
      <c r="A6" s="89">
        <v>2.1</v>
      </c>
      <c r="B6" s="240" t="s">
        <v>346</v>
      </c>
      <c r="C6" s="167">
        <v>158107050.61985996</v>
      </c>
    </row>
    <row r="7" spans="1:6" s="68" customFormat="1" outlineLevel="1">
      <c r="A7" s="62">
        <v>2.2000000000000002</v>
      </c>
      <c r="B7" s="63" t="s">
        <v>347</v>
      </c>
      <c r="C7" s="246">
        <v>121945568.5623</v>
      </c>
    </row>
    <row r="8" spans="1:6" s="68" customFormat="1" ht="25.5">
      <c r="A8" s="62">
        <v>3</v>
      </c>
      <c r="B8" s="241" t="s">
        <v>348</v>
      </c>
      <c r="C8" s="247">
        <f>SUM(C5:C7)</f>
        <v>1893749320.7854567</v>
      </c>
    </row>
    <row r="9" spans="1:6" s="245" customFormat="1">
      <c r="A9" s="89">
        <v>4</v>
      </c>
      <c r="B9" s="91" t="s">
        <v>93</v>
      </c>
      <c r="C9" s="167">
        <v>19234922.810345922</v>
      </c>
    </row>
    <row r="10" spans="1:6" s="68" customFormat="1" outlineLevel="1">
      <c r="A10" s="62">
        <v>5.0999999999999996</v>
      </c>
      <c r="B10" s="63" t="s">
        <v>349</v>
      </c>
      <c r="C10" s="246">
        <v>-67386864.288053021</v>
      </c>
    </row>
    <row r="11" spans="1:6" s="68" customFormat="1" outlineLevel="1">
      <c r="A11" s="62">
        <v>5.2</v>
      </c>
      <c r="B11" s="63" t="s">
        <v>350</v>
      </c>
      <c r="C11" s="246">
        <v>-114059613.97731599</v>
      </c>
    </row>
    <row r="12" spans="1:6" s="68" customFormat="1">
      <c r="A12" s="62">
        <v>6</v>
      </c>
      <c r="B12" s="239" t="s">
        <v>92</v>
      </c>
      <c r="C12" s="246">
        <v>300866.90000000002</v>
      </c>
    </row>
    <row r="13" spans="1:6" s="68" customFormat="1" ht="13.5" thickBot="1">
      <c r="A13" s="64">
        <v>7</v>
      </c>
      <c r="B13" s="242" t="s">
        <v>296</v>
      </c>
      <c r="C13" s="248">
        <f>SUM(C8:C12)</f>
        <v>1731838632.2304337</v>
      </c>
    </row>
    <row r="15" spans="1:6">
      <c r="A15" s="262"/>
      <c r="B15" s="262"/>
    </row>
    <row r="16" spans="1:6">
      <c r="A16" s="262"/>
      <c r="B16" s="262"/>
    </row>
    <row r="17" spans="1:5" ht="15">
      <c r="A17" s="257"/>
      <c r="B17" s="258"/>
      <c r="C17" s="262"/>
      <c r="D17" s="262"/>
      <c r="E17" s="262"/>
    </row>
    <row r="18" spans="1:5" ht="15">
      <c r="A18" s="263"/>
      <c r="B18" s="264"/>
      <c r="C18" s="262"/>
      <c r="D18" s="262"/>
      <c r="E18" s="262"/>
    </row>
    <row r="19" spans="1:5">
      <c r="A19" s="265"/>
      <c r="B19" s="259"/>
      <c r="C19" s="262"/>
      <c r="D19" s="262"/>
      <c r="E19" s="262"/>
    </row>
    <row r="20" spans="1:5">
      <c r="A20" s="266"/>
      <c r="B20" s="260"/>
      <c r="C20" s="262"/>
      <c r="D20" s="262"/>
      <c r="E20" s="262"/>
    </row>
    <row r="21" spans="1:5">
      <c r="A21" s="266"/>
      <c r="B21" s="264"/>
      <c r="C21" s="262"/>
      <c r="D21" s="262"/>
      <c r="E21" s="262"/>
    </row>
    <row r="22" spans="1:5">
      <c r="A22" s="265"/>
      <c r="B22" s="261"/>
      <c r="C22" s="262"/>
      <c r="D22" s="262"/>
      <c r="E22" s="262"/>
    </row>
    <row r="23" spans="1:5">
      <c r="A23" s="266"/>
      <c r="B23" s="260"/>
      <c r="C23" s="262"/>
      <c r="D23" s="262"/>
      <c r="E23" s="262"/>
    </row>
    <row r="24" spans="1:5">
      <c r="A24" s="266"/>
      <c r="B24" s="260"/>
      <c r="C24" s="262"/>
      <c r="D24" s="262"/>
      <c r="E24" s="262"/>
    </row>
    <row r="25" spans="1:5">
      <c r="A25" s="266"/>
      <c r="B25" s="267"/>
      <c r="C25" s="262"/>
      <c r="D25" s="262"/>
      <c r="E25" s="262"/>
    </row>
    <row r="26" spans="1:5">
      <c r="A26" s="266"/>
      <c r="B26" s="264"/>
      <c r="C26" s="262"/>
      <c r="D26" s="262"/>
      <c r="E26" s="262"/>
    </row>
    <row r="27" spans="1:5">
      <c r="A27" s="262"/>
      <c r="B27" s="268"/>
      <c r="C27" s="262"/>
      <c r="D27" s="262"/>
      <c r="E27" s="262"/>
    </row>
    <row r="28" spans="1:5">
      <c r="A28" s="262"/>
      <c r="B28" s="268"/>
      <c r="C28" s="262"/>
      <c r="D28" s="262"/>
      <c r="E28" s="262"/>
    </row>
    <row r="29" spans="1:5">
      <c r="A29" s="262"/>
      <c r="B29" s="268"/>
      <c r="C29" s="262"/>
      <c r="D29" s="262"/>
      <c r="E29" s="262"/>
    </row>
    <row r="30" spans="1:5">
      <c r="A30" s="262"/>
      <c r="B30" s="268"/>
      <c r="C30" s="262"/>
      <c r="D30" s="262"/>
      <c r="E30" s="262"/>
    </row>
    <row r="31" spans="1:5">
      <c r="A31" s="262"/>
      <c r="B31" s="268"/>
      <c r="C31" s="262"/>
      <c r="D31" s="262"/>
      <c r="E31" s="262"/>
    </row>
    <row r="32" spans="1:5">
      <c r="A32" s="262"/>
      <c r="B32" s="268"/>
      <c r="C32" s="262"/>
      <c r="D32" s="262"/>
      <c r="E32" s="262"/>
    </row>
    <row r="33" spans="1:5">
      <c r="A33" s="262"/>
      <c r="B33" s="268"/>
      <c r="C33" s="262"/>
      <c r="D33" s="262"/>
      <c r="E33" s="262"/>
    </row>
  </sheetData>
  <pageMargins left="0.25" right="0.25" top="0.75" bottom="0.75" header="0.3" footer="0.3"/>
  <pageSetup paperSize="9" orientation="landscape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VuQkjP1RG87SgCfdtyCRiuVy7dO0JPdrj6fktv68t/k=</DigestValue>
    </Reference>
    <Reference Type="http://www.w3.org/2000/09/xmldsig#Object" URI="#idOfficeObject">
      <DigestMethod Algorithm="http://www.w3.org/2001/04/xmlenc#sha256"/>
      <DigestValue>Ef20nQQluPk/sbJJHneOa1KyJyDrBPV4hA5oZAxnOXo=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vOFmYiif9q9pPmXXS/6hFmy4VLkcpihGwO3sgHhFWrk=</DigestValue>
    </Reference>
  </SignedInfo>
  <SignatureValue>idqaSakobMJmUr2N3COMGlm/pAF9c2ih2Uik5YbzSBiyhpQExlhMYaMuZlp5MWgmfCGGKAa7uDV3
6SEnefvvPB3k7WwDOpm1NIzBK5v4CsukjJgAqEReZO/3cqGolkMUEnilV6g4Cq+fqBeVU3uefmZa
qfyjeO2BGsYyae2+/kjxSK7/DBEQf0buveUj4wQ+1y6VfouEULOYqfeezSwITIp7+zvjSMMHUV6l
80t8fUVTfpfj+1Uzb0I+g+Z39xdxip9/K3MhovV9CNGvjzNI/YVh7xxGsrTo5HosvFEe+ajidSsO
YD/KMnWTxjJejXx2jejcVskwjaAeVLkhYP6mhw==</SignatureValue>
  <KeyInfo>
    <X509Data>
      <X509Certificate>MIIGRjCCBS6gAwIBAgIKfDjd0gACAAAc8jANBgkqhkiG9w0BAQsFADBKMRIwEAYKCZImiZPyLGQBGRYCZ2UxEzARBgoJkiaJk/IsZAEZFgNuYmcxHzAdBgNVBAMTFk5CRyBDbGFzcyAyIElOVCBTdWIgQ0EwHhcNMTcwMjE1MTQwMzUxWhcNMTkwMjE1MTQwMzUxWjBEMR0wGwYDVQQKExRKU0MgVlRCIEJhbmsgR2VvcmdpYTEjMCEGA1UEAxMaQlZUIC0gSXJha2xpIENoYWtobmFzaHZpbGkwggEiMA0GCSqGSIb3DQEBAQUAA4IBDwAwggEKAoIBAQCxiGLThxYQeGn4FuZNM9noJRo9aIVyE/DUxVWijsXuBo3bOSd8GS+htVeNMBTh3RgGVtsfBzi9FrGBHyLySpHVbyxDpf4B/yWV+FjWhH31N6MXsFpXS3xjuPNODCtNdt+A/xHmgUggUfnIhrVg3/FyJglYOwVgHsiWGQT0DGNoDC9apsWmHdsSVUohOiIQx3OSjQqAKk2fIp4808hi2U2dgNLk2GRVdQQe7ojjsfIkJI/cbqok4aephw5tRYbz4QQ9m+NIAyisdUFJUnWEJsRGxisGGFPEMrEJfY6cB3Ix7ZpNGqppp1d0fEHB5lNMO/cHHqqPsZdGxZu36HdEKHcNAgMBAAGjggMyMIIDLjA8BgkrBgEEAYI3FQcELzAtBiUrBgEEAYI3FQjmsmCDjfVEhoGZCYO4oUqDvoRxBIHPkBGGr54RAgFkAgEbMB0GA1UdJQQWMBQGCCsGAQUFBwMCBggrBgEFBQcDBDALBgNVHQ8EBAMCB4AwJwYJKwYBBAGCNxUKBBowGDAKBggrBgEFBQcDAjAKBggrBgEFBQcDBDAdBgNVHQ4EFgQU+lTZw8paNUKj1la805ElgWahjMs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JDTni8aCYhYPDilYMrOLroqTQXHPkDBrYvpC8FrzCK65+n0pacE6n/L1pkGm6+HqaDiYleRdshj8tcBTFU/K7d+SrE+UB4eGXv/UPcvrLSlPd3ro2ZVN/ucbOgbbpPRQ9838hTccZtg3HLyk3Sx2tmdu1Rz/ABtv/uO1oHyFylZppJKy3+oM1Mz3cBMtaaEXskmA900BC89lmBli7Cn1ppQzhVvf9H1/VCLdBlMwE4YvKqsr21GTrwgnfbBOQ8AHSkiB1DU9579jNijmlADADyDajNh7gQXkjg1Wv89j+QvA5Gtl4zNgr+lCnmFYbjL4E7vNbT1K3jj/DoWlco9nK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mBodxOAjwM8D8P528R3zysElAzvpjr2NnztgFrtdwII=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PBewumTn8YsnCNe6tDRC1r9zC823qMb7Ayv56iOAys0=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fMRE8ob6BjJgpGu7Wc9K9yqlVIirOGMgFXFxMGrtCV0=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73NAIj+BAfJT4mF4BfoFUZzX7R29sf7lEDlMGjSQ+Tg=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fMRE8ob6BjJgpGu7Wc9K9yqlVIirOGMgFXFxMGrtCV0=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fMRE8ob6BjJgpGu7Wc9K9yqlVIirOGMgFXFxMGrtCV0=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fMRE8ob6BjJgpGu7Wc9K9yqlVIirOGMgFXFxMGrtCV0=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73NAIj+BAfJT4mF4BfoFUZzX7R29sf7lEDlMGjSQ+Tg=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fMRE8ob6BjJgpGu7Wc9K9yqlVIirOGMgFXFxMGrtCV0=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1i09V8yQeIZ3AZ/ngPpk96XTjBjFiNnaOPRmw5jSnFY=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KmqqTC+EYbzxnVNb+Ww/iG4Tt5f0mE1lt9mnj3IdeUg=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fMRE8ob6BjJgpGu7Wc9K9yqlVIirOGMgFXFxMGrtCV0=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fMRE8ob6BjJgpGu7Wc9K9yqlVIirOGMgFXFxMGrtCV0=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1i09V8yQeIZ3AZ/ngPpk96XTjBjFiNnaOPRmw5jSnFY=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fMRE8ob6BjJgpGu7Wc9K9yqlVIirOGMgFXFxMGrtCV0=</DigestValue>
      </Reference>
      <Reference URI="/xl/sharedStrings.xml?ContentType=application/vnd.openxmlformats-officedocument.spreadsheetml.sharedStrings+xml">
        <DigestMethod Algorithm="http://www.w3.org/2001/04/xmlenc#sha256"/>
        <DigestValue>OVlqur7pnf8lQZtAvQa4qTcMn5/6z1y0e17v7RNVLlo=</DigestValue>
      </Reference>
      <Reference URI="/xl/styles.xml?ContentType=application/vnd.openxmlformats-officedocument.spreadsheetml.styles+xml">
        <DigestMethod Algorithm="http://www.w3.org/2001/04/xmlenc#sha256"/>
        <DigestValue>ezn4T50jFZ/L8DCCFDb2P+5m7IHBERUj+0hIu6in9/I=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+hXugeo3dB3wL7M4rXmaLSzFessHOxhGYpGYXtBsh2Y=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srQQiXuVicXm8mW1lB3bqCkUTAf58F4nyrKGaN0lvAw=</DigestValue>
      </Reference>
      <Reference URI="/xl/worksheets/sheet10.xml?ContentType=application/vnd.openxmlformats-officedocument.spreadsheetml.worksheet+xml">
        <DigestMethod Algorithm="http://www.w3.org/2001/04/xmlenc#sha256"/>
        <DigestValue>76ZehISIMJ4ztuMxY/3lCyNDq49Ab2ZGO963BUpQJV0=</DigestValue>
      </Reference>
      <Reference URI="/xl/worksheets/sheet11.xml?ContentType=application/vnd.openxmlformats-officedocument.spreadsheetml.worksheet+xml">
        <DigestMethod Algorithm="http://www.w3.org/2001/04/xmlenc#sha256"/>
        <DigestValue>Y5IN8xtxasQXW31Xe0RSCDAZ8RKdYKAF7QId8NS/bGI=</DigestValue>
      </Reference>
      <Reference URI="/xl/worksheets/sheet12.xml?ContentType=application/vnd.openxmlformats-officedocument.spreadsheetml.worksheet+xml">
        <DigestMethod Algorithm="http://www.w3.org/2001/04/xmlenc#sha256"/>
        <DigestValue>MRqyKJclkFs/GCheD2PnYiRMhFNDsIu/LrmeNZo2YFI=</DigestValue>
      </Reference>
      <Reference URI="/xl/worksheets/sheet13.xml?ContentType=application/vnd.openxmlformats-officedocument.spreadsheetml.worksheet+xml">
        <DigestMethod Algorithm="http://www.w3.org/2001/04/xmlenc#sha256"/>
        <DigestValue>C33omJrLhowXiTt5BEE56CCJEEq4/RaAkEZ7leLJe10=</DigestValue>
      </Reference>
      <Reference URI="/xl/worksheets/sheet14.xml?ContentType=application/vnd.openxmlformats-officedocument.spreadsheetml.worksheet+xml">
        <DigestMethod Algorithm="http://www.w3.org/2001/04/xmlenc#sha256"/>
        <DigestValue>P3R1IRi/rTf5F3Z9wJxI1TPDKD5m9SY9f27bqsHsGYc=</DigestValue>
      </Reference>
      <Reference URI="/xl/worksheets/sheet15.xml?ContentType=application/vnd.openxmlformats-officedocument.spreadsheetml.worksheet+xml">
        <DigestMethod Algorithm="http://www.w3.org/2001/04/xmlenc#sha256"/>
        <DigestValue>DEnqXOglVLrBZec8rvDRhdTQe+RNdaIpuho28Qt1msU=</DigestValue>
      </Reference>
      <Reference URI="/xl/worksheets/sheet16.xml?ContentType=application/vnd.openxmlformats-officedocument.spreadsheetml.worksheet+xml">
        <DigestMethod Algorithm="http://www.w3.org/2001/04/xmlenc#sha256"/>
        <DigestValue>iJDa5YPZSuRkeLV8S1yJN6aYNvvfAmge2Jzw6LCAfcQ=</DigestValue>
      </Reference>
      <Reference URI="/xl/worksheets/sheet17.xml?ContentType=application/vnd.openxmlformats-officedocument.spreadsheetml.worksheet+xml">
        <DigestMethod Algorithm="http://www.w3.org/2001/04/xmlenc#sha256"/>
        <DigestValue>oSNA7QzahNwa9VWwkulRUEic/D1ysPyschjIvvkD3z8=</DigestValue>
      </Reference>
      <Reference URI="/xl/worksheets/sheet18.xml?ContentType=application/vnd.openxmlformats-officedocument.spreadsheetml.worksheet+xml">
        <DigestMethod Algorithm="http://www.w3.org/2001/04/xmlenc#sha256"/>
        <DigestValue>ZetpEYAdxR7aHCuVKOLK7ExGrgHWB2WlTEGil7omVCI=</DigestValue>
      </Reference>
      <Reference URI="/xl/worksheets/sheet2.xml?ContentType=application/vnd.openxmlformats-officedocument.spreadsheetml.worksheet+xml">
        <DigestMethod Algorithm="http://www.w3.org/2001/04/xmlenc#sha256"/>
        <DigestValue>uISwA2QQOVC1Ucj8LlMdNFR37XL9rlndWeTDun/LEyA=</DigestValue>
      </Reference>
      <Reference URI="/xl/worksheets/sheet3.xml?ContentType=application/vnd.openxmlformats-officedocument.spreadsheetml.worksheet+xml">
        <DigestMethod Algorithm="http://www.w3.org/2001/04/xmlenc#sha256"/>
        <DigestValue>Xd96Fiy31e8BEv2WYrKmcy//OpVH/N/y53YVTc0yPAc=</DigestValue>
      </Reference>
      <Reference URI="/xl/worksheets/sheet4.xml?ContentType=application/vnd.openxmlformats-officedocument.spreadsheetml.worksheet+xml">
        <DigestMethod Algorithm="http://www.w3.org/2001/04/xmlenc#sha256"/>
        <DigestValue>iK4eUywbnXGhy34lxrd74bpS0RSw/x8dZ3eKVJ3APYg=</DigestValue>
      </Reference>
      <Reference URI="/xl/worksheets/sheet5.xml?ContentType=application/vnd.openxmlformats-officedocument.spreadsheetml.worksheet+xml">
        <DigestMethod Algorithm="http://www.w3.org/2001/04/xmlenc#sha256"/>
        <DigestValue>z4Vqe2uefmQrKXXksurSn4N2mwNGMNQXhakRBUSOhs0=</DigestValue>
      </Reference>
      <Reference URI="/xl/worksheets/sheet6.xml?ContentType=application/vnd.openxmlformats-officedocument.spreadsheetml.worksheet+xml">
        <DigestMethod Algorithm="http://www.w3.org/2001/04/xmlenc#sha256"/>
        <DigestValue>Lu9R74fY+WK1Y5SjGHSFs4ZYinRS+RslHc7qRmOMxPo=</DigestValue>
      </Reference>
      <Reference URI="/xl/worksheets/sheet7.xml?ContentType=application/vnd.openxmlformats-officedocument.spreadsheetml.worksheet+xml">
        <DigestMethod Algorithm="http://www.w3.org/2001/04/xmlenc#sha256"/>
        <DigestValue>l4PSMG2JpbLdOk4iA94U/f8KOzfBuvH88cBsX40MmN8=</DigestValue>
      </Reference>
      <Reference URI="/xl/worksheets/sheet8.xml?ContentType=application/vnd.openxmlformats-officedocument.spreadsheetml.worksheet+xml">
        <DigestMethod Algorithm="http://www.w3.org/2001/04/xmlenc#sha256"/>
        <DigestValue>JNhQxuwqdjXb+clE5+qENoTaAtNCIQsaILaUVshbeTc=</DigestValue>
      </Reference>
      <Reference URI="/xl/worksheets/sheet9.xml?ContentType=application/vnd.openxmlformats-officedocument.spreadsheetml.worksheet+xml">
        <DigestMethod Algorithm="http://www.w3.org/2001/04/xmlenc#sha256"/>
        <DigestValue>7lnh2B5+pZ+/2j5PMoS/vcfdOkk8GIhprQNH85Fft+Y=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2019-01-29T14:12:54Z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gamcvirvaloba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2019-01-29T14:12:54Z</xd:SigningTime>
          <xd:SigningCertificate>
            <xd:Cert>
              <xd:CertDigest>
                <DigestMethod Algorithm="http://www.w3.org/2001/04/xmlenc#sha256"/>
                <DigestValue>fQQG0korP6krN/1/GBCBuYcJ3o6M6DOPWNqbHEhoXKU=</DigestValue>
              </xd:CertDigest>
              <xd:IssuerSerial>
                <X509IssuerName>CN=NBG Class 2 INT Sub CA, DC=nbg, DC=ge</X509IssuerName>
                <X509SerialNumber>586622445381999822642418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gamcvirvaloba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imsnV5dWP5zSwLeN6S0DngCcqbJ2bmVfLNW32IMlpPg=</DigestValue>
    </Reference>
    <Reference Type="http://www.w3.org/2000/09/xmldsig#Object" URI="#idOfficeObject">
      <DigestMethod Algorithm="http://www.w3.org/2001/04/xmlenc#sha256"/>
      <DigestValue>5PEqqEB65k7Vt/rp6wf1zv1EzEtOIFVArc6clw7haLE=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iQjlkwKC9QqST18GgHV3BHIAE0k9J1HyTDiuK9LqyGI=</DigestValue>
    </Reference>
  </SignedInfo>
  <SignatureValue>a5cn/EANbpFk5rVnHytuMh84cqLZPopaQ4Y4dNVwz9QUCkgi6Ef3uncmyRert7SY2BsVZxmsGsXK
OYtnHhPxz9uxyxuw6Wd4/0FB3ud1sQ2wKYeW08kTr93Nrh1dINlkUBGeqkYIpAIJFEMxSgOK4W4Y
VRSXc3VuqZRueD7BvMaCrcl0xvtey5ZN69zwB/0tRPwwIk3PfcFs03BSZ7wi9Rr70JGNySBzoC3Y
Az6m+yehA6nxsUVQkJBFCTdU74EDcwkH3M8wBBo0EWjowSP3Ak6jXdB0RC4p9iOSn0hMztd7l9z8
WVh6Ar+zPNoRjVKzhEVGXoqbgFG2TIBLbtH8Cw==</SignatureValue>
  <KeyInfo>
    <X509Data>
      <X509Certificate>MIIGRzCCBS+gAwIBAgIKfDqPOwACAAAc8zANBgkqhkiG9w0BAQsFADBKMRIwEAYKCZImiZPyLGQBGRYCZ2UxEzARBgoJkiaJk/IsZAEZFgNuYmcxHzAdBgNVBAMTFk5CRyBDbGFzcyAyIElOVCBTdWIgQ0EwHhcNMTcwMjE1MTQwNTQyWhcNMTkwMjE1MTQwNTQyWjBFMR0wGwYDVQQKExRKU0MgVlRCIEJhbmsgR2VvcmdpYTEkMCIGA1UEAxMbQlZUIC0gTWFtdWthIE1lbnRlc2hhc2h2aWxpMIIBIjANBgkqhkiG9w0BAQEFAAOCAQ8AMIIBCgKCAQEAxeVVCxCoi4pDBdJ+5GHxOkKIgddDlIH0perz15ZRrHpeXD1qOTrIQtcMDbbUpMhbpKslGfjbkxqUt2RXk0Ns8Fq9IttcQab+kNqFt2Ywp6NPdOgalOHgAFLW8EuSxeYTv8wXm8ljySIt83rhLcg2n0eoIF49UGAohc8REq4q6aZTkfodnKJypqUJ+lfYXfFPRwnml3GDmwOjaETIXgz61bvUvh7tLqeKt+ypZprAORTDVvyxxZh5yN0INTg1s4vna4NiaIsf1qBHSdxtS7L34gvgrOIEfUptlDGJaDKVn0gcMg0GwTXObkdafziwZAUlmgDD1EyWcLYc0qsnNeJdrQIDAQABo4IDMjCCAy4wPAYJKwYBBAGCNxUHBC8wLQYlKwYBBAGCNxUI5rJgg431RIaBmQmDuKFKg76EcQSBz5ARhq+eEQIBZAIBGzAdBgNVHSUEFjAUBggrBgEFBQcDAgYIKwYBBQUHAwQwCwYDVR0PBAQDAgeAMCcGCSsGAQQBgjcVCgQaMBgwCgYIKwYBBQUHAwIwCgYIKwYBBQUHAwQwHQYDVR0OBBYEFK8OetPiiRuq+Bn2DjLNoPnyAkXn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u9TuE9J8gqsGoJFRpSbrhGS6trA3/N+zexVp0QeVAxdMeqyB2WvAfab3bxZxcalOHolYqL7Cn+zaQB16hIgvHhSkTRpLwxxGGRU8PpUX2qULR7XRatQNyVGF/l3gvKzEFlW26fXdThLPFqUZHtqkNL0w09yKwgbywMRjpdJDjC/UUAQypGSjEZYRy2UKbgd/AfMsqReSNEuVBShYKOE/Ukb0q+QSZzskfxVkSdObF9wL1x+N6zP9YfoUiYBrZAKdaQutRitMsP92836n1ZQE/Jc8yxhd8utX/Ud0V8jTJC9n1cEJshFKkl+/ClUR8bXXGEvlJLgwtlD7POZ2PeIr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mBodxOAjwM8D8P528R3zysElAzvpjr2NnztgFrtdwII=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PBewumTn8YsnCNe6tDRC1r9zC823qMb7Ayv56iOAys0=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fMRE8ob6BjJgpGu7Wc9K9yqlVIirOGMgFXFxMGrtCV0=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73NAIj+BAfJT4mF4BfoFUZzX7R29sf7lEDlMGjSQ+Tg=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fMRE8ob6BjJgpGu7Wc9K9yqlVIirOGMgFXFxMGrtCV0=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fMRE8ob6BjJgpGu7Wc9K9yqlVIirOGMgFXFxMGrtCV0=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fMRE8ob6BjJgpGu7Wc9K9yqlVIirOGMgFXFxMGrtCV0=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73NAIj+BAfJT4mF4BfoFUZzX7R29sf7lEDlMGjSQ+Tg=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fMRE8ob6BjJgpGu7Wc9K9yqlVIirOGMgFXFxMGrtCV0=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1i09V8yQeIZ3AZ/ngPpk96XTjBjFiNnaOPRmw5jSnFY=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KmqqTC+EYbzxnVNb+Ww/iG4Tt5f0mE1lt9mnj3IdeUg=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fMRE8ob6BjJgpGu7Wc9K9yqlVIirOGMgFXFxMGrtCV0=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fMRE8ob6BjJgpGu7Wc9K9yqlVIirOGMgFXFxMGrtCV0=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1i09V8yQeIZ3AZ/ngPpk96XTjBjFiNnaOPRmw5jSnFY=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fMRE8ob6BjJgpGu7Wc9K9yqlVIirOGMgFXFxMGrtCV0=</DigestValue>
      </Reference>
      <Reference URI="/xl/sharedStrings.xml?ContentType=application/vnd.openxmlformats-officedocument.spreadsheetml.sharedStrings+xml">
        <DigestMethod Algorithm="http://www.w3.org/2001/04/xmlenc#sha256"/>
        <DigestValue>OVlqur7pnf8lQZtAvQa4qTcMn5/6z1y0e17v7RNVLlo=</DigestValue>
      </Reference>
      <Reference URI="/xl/styles.xml?ContentType=application/vnd.openxmlformats-officedocument.spreadsheetml.styles+xml">
        <DigestMethod Algorithm="http://www.w3.org/2001/04/xmlenc#sha256"/>
        <DigestValue>ezn4T50jFZ/L8DCCFDb2P+5m7IHBERUj+0hIu6in9/I=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+hXugeo3dB3wL7M4rXmaLSzFessHOxhGYpGYXtBsh2Y=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srQQiXuVicXm8mW1lB3bqCkUTAf58F4nyrKGaN0lvAw=</DigestValue>
      </Reference>
      <Reference URI="/xl/worksheets/sheet10.xml?ContentType=application/vnd.openxmlformats-officedocument.spreadsheetml.worksheet+xml">
        <DigestMethod Algorithm="http://www.w3.org/2001/04/xmlenc#sha256"/>
        <DigestValue>76ZehISIMJ4ztuMxY/3lCyNDq49Ab2ZGO963BUpQJV0=</DigestValue>
      </Reference>
      <Reference URI="/xl/worksheets/sheet11.xml?ContentType=application/vnd.openxmlformats-officedocument.spreadsheetml.worksheet+xml">
        <DigestMethod Algorithm="http://www.w3.org/2001/04/xmlenc#sha256"/>
        <DigestValue>Y5IN8xtxasQXW31Xe0RSCDAZ8RKdYKAF7QId8NS/bGI=</DigestValue>
      </Reference>
      <Reference URI="/xl/worksheets/sheet12.xml?ContentType=application/vnd.openxmlformats-officedocument.spreadsheetml.worksheet+xml">
        <DigestMethod Algorithm="http://www.w3.org/2001/04/xmlenc#sha256"/>
        <DigestValue>MRqyKJclkFs/GCheD2PnYiRMhFNDsIu/LrmeNZo2YFI=</DigestValue>
      </Reference>
      <Reference URI="/xl/worksheets/sheet13.xml?ContentType=application/vnd.openxmlformats-officedocument.spreadsheetml.worksheet+xml">
        <DigestMethod Algorithm="http://www.w3.org/2001/04/xmlenc#sha256"/>
        <DigestValue>C33omJrLhowXiTt5BEE56CCJEEq4/RaAkEZ7leLJe10=</DigestValue>
      </Reference>
      <Reference URI="/xl/worksheets/sheet14.xml?ContentType=application/vnd.openxmlformats-officedocument.spreadsheetml.worksheet+xml">
        <DigestMethod Algorithm="http://www.w3.org/2001/04/xmlenc#sha256"/>
        <DigestValue>P3R1IRi/rTf5F3Z9wJxI1TPDKD5m9SY9f27bqsHsGYc=</DigestValue>
      </Reference>
      <Reference URI="/xl/worksheets/sheet15.xml?ContentType=application/vnd.openxmlformats-officedocument.spreadsheetml.worksheet+xml">
        <DigestMethod Algorithm="http://www.w3.org/2001/04/xmlenc#sha256"/>
        <DigestValue>DEnqXOglVLrBZec8rvDRhdTQe+RNdaIpuho28Qt1msU=</DigestValue>
      </Reference>
      <Reference URI="/xl/worksheets/sheet16.xml?ContentType=application/vnd.openxmlformats-officedocument.spreadsheetml.worksheet+xml">
        <DigestMethod Algorithm="http://www.w3.org/2001/04/xmlenc#sha256"/>
        <DigestValue>iJDa5YPZSuRkeLV8S1yJN6aYNvvfAmge2Jzw6LCAfcQ=</DigestValue>
      </Reference>
      <Reference URI="/xl/worksheets/sheet17.xml?ContentType=application/vnd.openxmlformats-officedocument.spreadsheetml.worksheet+xml">
        <DigestMethod Algorithm="http://www.w3.org/2001/04/xmlenc#sha256"/>
        <DigestValue>oSNA7QzahNwa9VWwkulRUEic/D1ysPyschjIvvkD3z8=</DigestValue>
      </Reference>
      <Reference URI="/xl/worksheets/sheet18.xml?ContentType=application/vnd.openxmlformats-officedocument.spreadsheetml.worksheet+xml">
        <DigestMethod Algorithm="http://www.w3.org/2001/04/xmlenc#sha256"/>
        <DigestValue>ZetpEYAdxR7aHCuVKOLK7ExGrgHWB2WlTEGil7omVCI=</DigestValue>
      </Reference>
      <Reference URI="/xl/worksheets/sheet2.xml?ContentType=application/vnd.openxmlformats-officedocument.spreadsheetml.worksheet+xml">
        <DigestMethod Algorithm="http://www.w3.org/2001/04/xmlenc#sha256"/>
        <DigestValue>uISwA2QQOVC1Ucj8LlMdNFR37XL9rlndWeTDun/LEyA=</DigestValue>
      </Reference>
      <Reference URI="/xl/worksheets/sheet3.xml?ContentType=application/vnd.openxmlformats-officedocument.spreadsheetml.worksheet+xml">
        <DigestMethod Algorithm="http://www.w3.org/2001/04/xmlenc#sha256"/>
        <DigestValue>Xd96Fiy31e8BEv2WYrKmcy//OpVH/N/y53YVTc0yPAc=</DigestValue>
      </Reference>
      <Reference URI="/xl/worksheets/sheet4.xml?ContentType=application/vnd.openxmlformats-officedocument.spreadsheetml.worksheet+xml">
        <DigestMethod Algorithm="http://www.w3.org/2001/04/xmlenc#sha256"/>
        <DigestValue>iK4eUywbnXGhy34lxrd74bpS0RSw/x8dZ3eKVJ3APYg=</DigestValue>
      </Reference>
      <Reference URI="/xl/worksheets/sheet5.xml?ContentType=application/vnd.openxmlformats-officedocument.spreadsheetml.worksheet+xml">
        <DigestMethod Algorithm="http://www.w3.org/2001/04/xmlenc#sha256"/>
        <DigestValue>z4Vqe2uefmQrKXXksurSn4N2mwNGMNQXhakRBUSOhs0=</DigestValue>
      </Reference>
      <Reference URI="/xl/worksheets/sheet6.xml?ContentType=application/vnd.openxmlformats-officedocument.spreadsheetml.worksheet+xml">
        <DigestMethod Algorithm="http://www.w3.org/2001/04/xmlenc#sha256"/>
        <DigestValue>Lu9R74fY+WK1Y5SjGHSFs4ZYinRS+RslHc7qRmOMxPo=</DigestValue>
      </Reference>
      <Reference URI="/xl/worksheets/sheet7.xml?ContentType=application/vnd.openxmlformats-officedocument.spreadsheetml.worksheet+xml">
        <DigestMethod Algorithm="http://www.w3.org/2001/04/xmlenc#sha256"/>
        <DigestValue>l4PSMG2JpbLdOk4iA94U/f8KOzfBuvH88cBsX40MmN8=</DigestValue>
      </Reference>
      <Reference URI="/xl/worksheets/sheet8.xml?ContentType=application/vnd.openxmlformats-officedocument.spreadsheetml.worksheet+xml">
        <DigestMethod Algorithm="http://www.w3.org/2001/04/xmlenc#sha256"/>
        <DigestValue>JNhQxuwqdjXb+clE5+qENoTaAtNCIQsaILaUVshbeTc=</DigestValue>
      </Reference>
      <Reference URI="/xl/worksheets/sheet9.xml?ContentType=application/vnd.openxmlformats-officedocument.spreadsheetml.worksheet+xml">
        <DigestMethod Algorithm="http://www.w3.org/2001/04/xmlenc#sha256"/>
        <DigestValue>7lnh2B5+pZ+/2j5PMoS/vcfdOkk8GIhprQNH85Fft+Y=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2019-01-29T14:13:19Z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gamcvi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2019-01-29T14:13:19Z</xd:SigningTime>
          <xd:SigningCertificate>
            <xd:Cert>
              <xd:CertDigest>
                <DigestMethod Algorithm="http://www.w3.org/2001/04/xmlenc#sha256"/>
                <DigestValue>OWmkl/57CMBfnSjXBhEc2HfqkXTqp6kO30c3iYMlCDY=</DigestValue>
              </xd:CertDigest>
              <xd:IssuerSerial>
                <X509IssuerName>CN=NBG Class 2 INT Sub CA, DC=nbg, DC=ge</X509IssuerName>
                <X509SerialNumber>586653675875090800057587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gamcvi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2019-01-29T14:12:30Z</dcterms:modified>
</cp:coreProperties>
</file>