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1995" windowWidth="24015" windowHeight="6930" tabRatio="919" activeTab="13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</sheets>
  <externalReferences>
    <externalReference r:id="rId18"/>
    <externalReference r:id="rId19"/>
    <externalReference r:id="rId20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/>
</workbook>
</file>

<file path=xl/calcChain.xml><?xml version="1.0" encoding="utf-8"?>
<calcChain xmlns="http://schemas.openxmlformats.org/spreadsheetml/2006/main">
  <c r="H22" i="91" l="1"/>
  <c r="H15" i="91"/>
  <c r="H21" i="91"/>
  <c r="H20" i="91"/>
  <c r="H19" i="91"/>
  <c r="H18" i="91"/>
  <c r="H17" i="91"/>
  <c r="H16" i="91"/>
  <c r="H14" i="91"/>
  <c r="H13" i="91"/>
  <c r="H12" i="91"/>
  <c r="H11" i="91"/>
  <c r="H10" i="91"/>
  <c r="H9" i="91"/>
  <c r="H8" i="91"/>
  <c r="C28" i="69" l="1"/>
  <c r="C17" i="69"/>
  <c r="C41" i="69"/>
  <c r="C51" i="69"/>
  <c r="H52" i="75" l="1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H66" i="85"/>
  <c r="E66" i="85"/>
  <c r="H64" i="85"/>
  <c r="E64" i="85"/>
  <c r="G61" i="85"/>
  <c r="H61" i="85" s="1"/>
  <c r="F61" i="85"/>
  <c r="D61" i="85"/>
  <c r="C61" i="85"/>
  <c r="E61" i="85" s="1"/>
  <c r="H60" i="85"/>
  <c r="E60" i="85"/>
  <c r="H59" i="85"/>
  <c r="E59" i="85"/>
  <c r="H58" i="85"/>
  <c r="E58" i="85"/>
  <c r="G53" i="85"/>
  <c r="H53" i="85" s="1"/>
  <c r="F53" i="85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G34" i="85"/>
  <c r="G45" i="85" s="1"/>
  <c r="G54" i="85" s="1"/>
  <c r="F34" i="85"/>
  <c r="F45" i="85" s="1"/>
  <c r="D34" i="85"/>
  <c r="D45" i="85" s="1"/>
  <c r="D54" i="85" s="1"/>
  <c r="C34" i="85"/>
  <c r="C45" i="85" s="1"/>
  <c r="G30" i="85"/>
  <c r="H30" i="85" s="1"/>
  <c r="F30" i="85"/>
  <c r="D30" i="85"/>
  <c r="C30" i="85"/>
  <c r="E30" i="85" s="1"/>
  <c r="H29" i="85"/>
  <c r="E29" i="85"/>
  <c r="H28" i="85"/>
  <c r="E28" i="85"/>
  <c r="H27" i="85"/>
  <c r="E27" i="85"/>
  <c r="H26" i="85"/>
  <c r="E26" i="85"/>
  <c r="H25" i="85"/>
  <c r="E25" i="85"/>
  <c r="H24" i="85"/>
  <c r="E24" i="85"/>
  <c r="F22" i="85"/>
  <c r="H22" i="85" s="1"/>
  <c r="C22" i="85"/>
  <c r="E22" i="85" s="1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D9" i="85"/>
  <c r="D22" i="85" s="1"/>
  <c r="D31" i="85" s="1"/>
  <c r="C9" i="85"/>
  <c r="E9" i="85" s="1"/>
  <c r="H8" i="85"/>
  <c r="E8" i="85"/>
  <c r="H41" i="83"/>
  <c r="D41" i="83"/>
  <c r="C41" i="83"/>
  <c r="E41" i="83" s="1"/>
  <c r="H40" i="83"/>
  <c r="E40" i="83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G41" i="83" s="1"/>
  <c r="F31" i="83"/>
  <c r="F41" i="83" s="1"/>
  <c r="D31" i="83"/>
  <c r="C31" i="83"/>
  <c r="E31" i="83" s="1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H14" i="83" s="1"/>
  <c r="F14" i="83"/>
  <c r="F20" i="83" s="1"/>
  <c r="D14" i="83"/>
  <c r="D20" i="83" s="1"/>
  <c r="C14" i="83"/>
  <c r="E14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C14" i="92"/>
  <c r="C22" i="91"/>
  <c r="D22" i="91"/>
  <c r="C21" i="64"/>
  <c r="D21" i="64"/>
  <c r="C22" i="90"/>
  <c r="D22" i="90"/>
  <c r="C12" i="89"/>
  <c r="C31" i="89"/>
  <c r="C30" i="89" s="1"/>
  <c r="C35" i="89"/>
  <c r="C21" i="88"/>
  <c r="D21" i="88"/>
  <c r="E8" i="92"/>
  <c r="E9" i="92"/>
  <c r="E10" i="92"/>
  <c r="E11" i="92"/>
  <c r="E12" i="92"/>
  <c r="F14" i="92"/>
  <c r="G14" i="92"/>
  <c r="E15" i="92"/>
  <c r="E16" i="92"/>
  <c r="E14" i="92" s="1"/>
  <c r="E17" i="92"/>
  <c r="E18" i="92"/>
  <c r="E19" i="92"/>
  <c r="H45" i="85" l="1"/>
  <c r="F54" i="85"/>
  <c r="H54" i="85" s="1"/>
  <c r="C54" i="85"/>
  <c r="E54" i="85" s="1"/>
  <c r="E45" i="85"/>
  <c r="D56" i="85"/>
  <c r="D63" i="85" s="1"/>
  <c r="D65" i="85" s="1"/>
  <c r="D67" i="85" s="1"/>
  <c r="G56" i="85"/>
  <c r="G63" i="85" s="1"/>
  <c r="G65" i="85" s="1"/>
  <c r="G67" i="85" s="1"/>
  <c r="C31" i="85"/>
  <c r="H9" i="85"/>
  <c r="E34" i="85"/>
  <c r="H34" i="85"/>
  <c r="F31" i="85"/>
  <c r="G20" i="83"/>
  <c r="H20" i="83" s="1"/>
  <c r="C20" i="83"/>
  <c r="E20" i="83" s="1"/>
  <c r="H31" i="83"/>
  <c r="B2" i="83"/>
  <c r="B2" i="85"/>
  <c r="B2" i="75"/>
  <c r="B2" i="86"/>
  <c r="B2" i="52"/>
  <c r="B2" i="88"/>
  <c r="B2" i="73"/>
  <c r="B2" i="89"/>
  <c r="B2" i="94"/>
  <c r="B2" i="69"/>
  <c r="B2" i="90"/>
  <c r="B2" i="64"/>
  <c r="B2" i="91"/>
  <c r="B2" i="93"/>
  <c r="B2" i="92"/>
  <c r="B2" i="84"/>
  <c r="B1" i="83"/>
  <c r="B1" i="85"/>
  <c r="B1" i="75"/>
  <c r="B1" i="86"/>
  <c r="B1" i="52"/>
  <c r="B1" i="88"/>
  <c r="B1" i="73"/>
  <c r="B1" i="89"/>
  <c r="B1" i="94"/>
  <c r="B1" i="69"/>
  <c r="B1" i="90"/>
  <c r="B1" i="64"/>
  <c r="B1" i="91"/>
  <c r="B1" i="93"/>
  <c r="B1" i="92"/>
  <c r="B1" i="84"/>
  <c r="C56" i="85" l="1"/>
  <c r="E31" i="85"/>
  <c r="H31" i="85"/>
  <c r="F56" i="85"/>
  <c r="D6" i="86"/>
  <c r="D13" i="86" s="1"/>
  <c r="F63" i="85" l="1"/>
  <c r="H56" i="85"/>
  <c r="E56" i="85"/>
  <c r="C63" i="85"/>
  <c r="C6" i="86"/>
  <c r="C13" i="86" s="1"/>
  <c r="C65" i="85" l="1"/>
  <c r="E63" i="85"/>
  <c r="H63" i="85"/>
  <c r="F65" i="85"/>
  <c r="N20" i="92"/>
  <c r="N19" i="92"/>
  <c r="N18" i="92"/>
  <c r="N17" i="92"/>
  <c r="N16" i="92"/>
  <c r="N15" i="92"/>
  <c r="N14" i="92" s="1"/>
  <c r="M14" i="92"/>
  <c r="L14" i="92"/>
  <c r="K14" i="92"/>
  <c r="J14" i="92"/>
  <c r="I14" i="92"/>
  <c r="H14" i="92"/>
  <c r="N13" i="92"/>
  <c r="N12" i="92"/>
  <c r="N11" i="92"/>
  <c r="N10" i="92"/>
  <c r="N9" i="92"/>
  <c r="N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E21" i="92" s="1"/>
  <c r="C7" i="92"/>
  <c r="C21" i="92" s="1"/>
  <c r="H65" i="85" l="1"/>
  <c r="F67" i="85"/>
  <c r="H67" i="85" s="1"/>
  <c r="E65" i="85"/>
  <c r="C67" i="85"/>
  <c r="E67" i="85" s="1"/>
  <c r="N7" i="92"/>
  <c r="N21" i="92" s="1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S8" i="90"/>
  <c r="T21" i="64" l="1"/>
  <c r="U21" i="64"/>
  <c r="S21" i="64"/>
  <c r="G22" i="91"/>
  <c r="F22" i="91"/>
  <c r="E22" i="91"/>
  <c r="K22" i="90" l="1"/>
  <c r="L22" i="90"/>
  <c r="M22" i="90"/>
  <c r="N22" i="90"/>
  <c r="O22" i="90"/>
  <c r="P22" i="90"/>
  <c r="Q22" i="90"/>
  <c r="R22" i="90"/>
  <c r="S22" i="90"/>
  <c r="E21" i="88" l="1"/>
  <c r="C5" i="73" s="1"/>
  <c r="C8" i="73" s="1"/>
  <c r="C13" i="73" s="1"/>
  <c r="C6" i="89" l="1"/>
  <c r="C28" i="89" s="1"/>
  <c r="E22" i="90" l="1"/>
  <c r="F22" i="90"/>
  <c r="G22" i="90"/>
  <c r="H22" i="90"/>
  <c r="I22" i="90"/>
  <c r="J22" i="90"/>
  <c r="C41" i="89"/>
  <c r="C43" i="89"/>
  <c r="C47" i="89"/>
  <c r="C52" i="89" l="1"/>
  <c r="H53" i="75" l="1"/>
  <c r="E53" i="75"/>
  <c r="E21" i="64" l="1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<sst xmlns="http://schemas.openxmlformats.org/spreadsheetml/2006/main" count="703" uniqueCount="487">
  <si>
    <t>a</t>
  </si>
  <si>
    <t>b</t>
  </si>
  <si>
    <t>c</t>
  </si>
  <si>
    <t>d</t>
  </si>
  <si>
    <t>e</t>
  </si>
  <si>
    <t>T</t>
  </si>
  <si>
    <t>T-1</t>
  </si>
  <si>
    <t>T-2</t>
  </si>
  <si>
    <t>T-3</t>
  </si>
  <si>
    <t>T-4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</si>
  <si>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</si>
  <si>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</si>
  <si>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</si>
  <si>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</si>
  <si>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</si>
  <si>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</si>
  <si>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</si>
  <si>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</si>
  <si>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</si>
  <si>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</si>
  <si>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</si>
  <si>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</si>
  <si>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</si>
  <si>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</si>
  <si>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</si>
  <si>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</si>
  <si>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</si>
  <si>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</si>
  <si>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</si>
  <si>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</si>
  <si>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</si>
  <si>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</si>
  <si>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</si>
  <si>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</si>
  <si>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</si>
  <si>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</si>
  <si>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</si>
  <si>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</si>
  <si>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</si>
  <si>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</si>
  <si>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</si>
  <si>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</si>
  <si>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</si>
  <si>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</si>
  <si>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</si>
  <si>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</si>
  <si>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</si>
  <si>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</si>
  <si>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</si>
  <si>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</si>
  <si>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</si>
  <si>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</si>
  <si>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</si>
  <si>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</si>
  <si>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</si>
  <si>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</si>
  <si>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</si>
  <si>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</si>
  <si>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</si>
  <si>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</si>
  <si>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</si>
  <si>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</si>
  <si>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</si>
  <si>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</si>
  <si>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</si>
  <si>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</si>
  <si>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</si>
  <si>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</si>
  <si>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</si>
  <si>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</si>
  <si>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</si>
  <si>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</si>
  <si>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</si>
  <si>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</si>
  <si>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</si>
  <si>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</si>
  <si>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</si>
  <si>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</si>
  <si>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</si>
  <si>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</si>
  <si>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</si>
  <si>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</si>
  <si>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</si>
  <si>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</si>
  <si>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</si>
  <si>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</si>
  <si>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</si>
  <si>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</si>
  <si>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</si>
  <si>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</si>
  <si>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</si>
  <si>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</si>
  <si>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</si>
  <si>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</si>
  <si>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</si>
  <si>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</si>
  <si>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</si>
  <si>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</si>
  <si>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</si>
  <si>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</si>
  <si>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</si>
  <si>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</si>
  <si>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</si>
  <si>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</si>
  <si>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</si>
  <si>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</si>
  <si>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</si>
  <si>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</si>
  <si>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</si>
  <si>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</si>
  <si>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</si>
  <si>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</si>
  <si>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</si>
  <si>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</si>
  <si>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</si>
  <si>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</si>
  <si>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</si>
  <si>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</si>
  <si>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</si>
  <si>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</si>
  <si>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</si>
  <si>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</si>
  <si>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</si>
  <si>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</si>
  <si>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</si>
  <si>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</si>
  <si>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</si>
  <si>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</si>
  <si>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</si>
  <si>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</si>
  <si>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</si>
  <si>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</si>
  <si>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</si>
  <si>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</si>
  <si>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</si>
  <si>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</si>
  <si>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</si>
  <si>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</si>
  <si>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</si>
  <si>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</si>
  <si>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</si>
  <si>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</si>
  <si>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</si>
  <si>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</si>
  <si>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</si>
  <si>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</si>
  <si>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</si>
  <si>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</si>
  <si>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</si>
  <si>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</si>
  <si>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</si>
  <si>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</si>
  <si>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</si>
  <si>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</si>
  <si>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</si>
  <si>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</si>
  <si>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</si>
  <si>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</si>
  <si>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</si>
  <si>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</si>
  <si>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</si>
  <si>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</si>
  <si>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</si>
  <si>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</si>
  <si>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</si>
  <si>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</si>
  <si>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</si>
  <si>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</si>
  <si>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</si>
  <si>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</si>
  <si>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</si>
  <si>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</si>
  <si>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</si>
  <si>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</si>
  <si>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</si>
  <si>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</si>
  <si>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</si>
  <si>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</si>
  <si>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</si>
  <si>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</si>
  <si>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</si>
  <si>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</si>
  <si>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</si>
  <si>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</si>
  <si>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</si>
  <si>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</si>
  <si>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</si>
  <si>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</si>
  <si>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</si>
  <si>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</si>
  <si>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</si>
  <si>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</si>
  <si>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</si>
  <si>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</si>
  <si>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</si>
  <si>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</si>
  <si>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</si>
  <si>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</si>
  <si>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</si>
  <si>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</si>
  <si>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</si>
  <si>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</si>
  <si>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</si>
  <si>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</si>
  <si>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</si>
  <si>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</si>
  <si>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</si>
  <si>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</si>
  <si>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</si>
  <si>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</si>
  <si>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</si>
  <si>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</si>
  <si>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</si>
  <si>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</si>
  <si>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</si>
  <si>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</si>
  <si>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</si>
  <si>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</si>
  <si>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</si>
  <si>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</si>
  <si>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</si>
  <si>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</si>
  <si>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</si>
  <si>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</si>
  <si>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</si>
  <si>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</si>
  <si>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</si>
  <si>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</si>
  <si>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</si>
  <si>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</si>
  <si>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</si>
  <si>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</si>
  <si>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</si>
  <si>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</si>
  <si>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</si>
  <si>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</si>
  <si>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</si>
  <si>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</si>
  <si>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</si>
  <si>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</si>
  <si>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</si>
  <si>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</si>
  <si>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</si>
  <si>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</si>
  <si>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</si>
  <si>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</si>
  <si>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</si>
  <si>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</si>
  <si>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</si>
  <si>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</si>
  <si>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</si>
  <si>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</si>
  <si>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</si>
  <si>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</si>
  <si>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</si>
  <si>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</si>
  <si>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</si>
  <si>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</si>
  <si>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</si>
  <si>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</si>
  <si>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</si>
  <si>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</si>
  <si>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</si>
  <si>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</si>
  <si>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</si>
  <si>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</si>
  <si>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</si>
  <si>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</si>
  <si>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</si>
  <si>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</si>
  <si>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</si>
  <si>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</si>
  <si>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</si>
  <si>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</si>
  <si>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</si>
  <si>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</si>
  <si>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</si>
  <si>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</si>
  <si>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</si>
  <si>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</si>
  <si>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</si>
  <si>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</si>
  <si>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</si>
  <si>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</si>
  <si>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</si>
  <si>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</si>
  <si>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</si>
  <si>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</si>
  <si>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</si>
  <si>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</si>
  <si>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</si>
  <si>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</si>
  <si>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</si>
  <si>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</si>
  <si>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</si>
  <si>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</si>
  <si>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</si>
  <si>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</si>
  <si>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</si>
  <si>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</si>
  <si>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</si>
  <si>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</si>
  <si>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</si>
  <si>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</si>
  <si>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</si>
  <si>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</si>
  <si>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</si>
  <si>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</si>
  <si>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</si>
  <si>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</si>
  <si>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</si>
  <si>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</si>
  <si>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</si>
  <si>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</si>
  <si>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</si>
  <si>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</si>
  <si>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</si>
  <si>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</si>
  <si>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</si>
  <si>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</si>
  <si>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</si>
  <si>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</si>
  <si>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</si>
  <si>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</si>
  <si>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</si>
  <si>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</si>
  <si>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</si>
  <si>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</si>
  <si>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</si>
  <si>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</si>
  <si>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</si>
  <si>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</si>
  <si>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</si>
  <si>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</si>
  <si>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</si>
  <si>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</si>
  <si>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</si>
  <si>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</si>
  <si>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</si>
  <si>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</si>
  <si>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</si>
  <si>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</si>
  <si>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</si>
  <si>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</si>
  <si>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</si>
  <si>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</si>
  <si>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</si>
  <si>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</si>
  <si>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</si>
  <si>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</si>
  <si>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</si>
  <si>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</si>
  <si>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</si>
  <si>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</si>
  <si>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</si>
  <si>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</si>
  <si>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</si>
  <si>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</si>
  <si>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</si>
  <si>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</si>
  <si>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</si>
  <si>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</si>
  <si>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</si>
  <si>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</si>
  <si>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</si>
  <si>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</si>
  <si>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</si>
  <si>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</si>
  <si>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</si>
  <si>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</si>
  <si>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</si>
  <si>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</si>
  <si>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</si>
  <si>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</si>
  <si>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</si>
  <si>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</si>
  <si>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</si>
  <si>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</si>
  <si>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</si>
  <si>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</si>
  <si>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</si>
  <si>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</si>
  <si>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</si>
  <si>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</si>
  <si>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</si>
  <si>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</si>
  <si>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</si>
  <si>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</si>
  <si>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</si>
  <si>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</si>
  <si>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</si>
  <si>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</si>
  <si>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</si>
  <si>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</si>
  <si>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</si>
  <si>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</si>
  <si>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</si>
  <si>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</si>
  <si>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</si>
  <si>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</si>
  <si>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</si>
  <si>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</si>
  <si>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</si>
  <si>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</si>
  <si>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</si>
  <si>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Common equity Tier 1 ratio ( ≥ 7.0 %) **</t>
  </si>
  <si>
    <t>Tier 1 ratio ( ≥ 8.5 %) **</t>
  </si>
  <si>
    <t>Total regulatory capital ratio ( ≥ 10.5 %) **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</si>
  <si>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</si>
  <si>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</si>
  <si>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** These includes Minimum capital requirements (4.5%, 6%, 8%) and Capital Conservation Buffer (2.5%) according to article 8 of the regulation on Capital Adequacy Requirements for Commercial Banks.</t>
  </si>
  <si>
    <t>1.1</t>
  </si>
  <si>
    <t>1.2</t>
  </si>
  <si>
    <t>≥6%</t>
  </si>
  <si>
    <t>1.3</t>
  </si>
  <si>
    <t>≥8%</t>
  </si>
  <si>
    <t>2</t>
  </si>
  <si>
    <t>2.1</t>
  </si>
  <si>
    <t>≥2,5%</t>
  </si>
  <si>
    <t>2.2</t>
  </si>
  <si>
    <t>≥0%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</si>
  <si>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</si>
  <si>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</si>
  <si>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</si>
  <si>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</si>
  <si>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</si>
  <si>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</si>
  <si>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</si>
  <si>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</si>
  <si>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</si>
  <si>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</si>
  <si>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</si>
  <si>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</si>
  <si>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</si>
  <si>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</si>
  <si>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</si>
  <si>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</si>
  <si>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</si>
  <si>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</si>
  <si>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</si>
  <si>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</si>
  <si>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r>
      <rPr>
        <sz val="10"/>
        <rFont val="Calibri"/>
        <family val="2"/>
      </rPr>
      <t>≥</t>
    </r>
    <r>
      <rPr>
        <sz val="10"/>
        <rFont val="Calibri"/>
        <family val="2"/>
        <scheme val="minor"/>
      </rPr>
      <t>4,5%</t>
    </r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</si>
  <si>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</si>
  <si>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</si>
  <si>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</si>
  <si>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</si>
  <si>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</si>
  <si>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</si>
  <si>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</si>
  <si>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</si>
  <si>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</si>
  <si>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</si>
  <si>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</si>
  <si>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</si>
  <si>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</si>
  <si>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"VTB Bank (Georgia)"</t>
  </si>
  <si>
    <t>VLADIMIR VERKHOSHINSKY</t>
  </si>
  <si>
    <t>Archil Kontselidze</t>
  </si>
  <si>
    <t>www.vtb.ge</t>
  </si>
  <si>
    <t>ILNAR SHAIMARDANOV</t>
  </si>
  <si>
    <t>SERGEY STEPANOV</t>
  </si>
  <si>
    <t>MAXIM KONDRATENKO</t>
  </si>
  <si>
    <t>MERAB KAKULIA</t>
  </si>
  <si>
    <t>GOCHA MATSABERIDZE</t>
  </si>
  <si>
    <t>Mamuka Menteshashvili</t>
  </si>
  <si>
    <t>Niko Chkhetiani</t>
  </si>
  <si>
    <t xml:space="preserve">Valerian Gabunia </t>
  </si>
  <si>
    <t>Vladimer Robakidze</t>
  </si>
  <si>
    <t>Irakli Dolidze</t>
  </si>
  <si>
    <t>JSC VTB Bank</t>
  </si>
  <si>
    <t xml:space="preserve">LTD "Lakarpa Enterprises Limited"       </t>
  </si>
  <si>
    <t>Russian Federation</t>
  </si>
  <si>
    <t>Less: Investment Securities Loss Reserves</t>
  </si>
  <si>
    <t>5.2.1</t>
  </si>
  <si>
    <t>General reserves of Investment Securities</t>
  </si>
  <si>
    <t>Table  9 (Capital), C46</t>
  </si>
  <si>
    <t>Net Investment Securities</t>
  </si>
  <si>
    <t>6.2.1</t>
  </si>
  <si>
    <t>Table  9 (Capital), C15</t>
  </si>
  <si>
    <t>Deferred Tax liabilities relating  to temporary differences  from Intangible assets</t>
  </si>
  <si>
    <t>Including reserve amount of off-balance items (the portion that was included in regulatory capital within limits)</t>
  </si>
  <si>
    <t>Table  9 (Capital), C44</t>
  </si>
  <si>
    <t>Table  9 (Capital), C33</t>
  </si>
  <si>
    <t>Table  9 (Capital), C7</t>
  </si>
  <si>
    <t>Table  9 (Capital), C11</t>
  </si>
  <si>
    <t>Table  9 (Capital), C9</t>
  </si>
  <si>
    <t>Table  9 (Capital), C13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</si>
</sst>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1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sz val="10"/>
      <name val="Calibri"/>
      <family val="2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1"/>
      <color theme="1"/>
      <name val="Sylfaen"/>
      <family val="1"/>
    </font>
    <font>
      <sz val="10"/>
      <color rgb="FF333333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</borders>
  <cellStyleXfs count="2096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</cellStyleXfs>
  <cellXfs count="538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84" fillId="0" borderId="7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 indent="2"/>
    </xf>
    <xf numFmtId="0" fontId="2" fillId="0" borderId="8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/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6" xfId="0" applyNumberFormat="1" applyFont="1" applyFill="1" applyBorder="1" applyAlignment="1" applyProtection="1">
      <alignment horizontal="right"/>
    </xf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2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46" fillId="0" borderId="0" xfId="0" applyFont="1" applyFill="1" applyAlignment="1">
      <alignment horizontal="center"/>
    </xf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84" fillId="0" borderId="42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7" xfId="0" applyFont="1" applyFill="1" applyBorder="1" applyAlignment="1">
      <alignment horizontal="center" vertical="center" wrapText="1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193" fontId="2" fillId="36" borderId="22" xfId="2" applyNumberFormat="1" applyFont="1" applyFill="1" applyBorder="1" applyAlignment="1" applyProtection="1">
      <alignment vertical="top"/>
    </xf>
    <xf numFmtId="0" fontId="2" fillId="3" borderId="7" xfId="13" applyFont="1" applyFill="1" applyBorder="1" applyAlignment="1" applyProtection="1">
      <alignment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193" fontId="2" fillId="3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193" fontId="2" fillId="36" borderId="22" xfId="2" applyNumberFormat="1" applyFont="1" applyFill="1" applyBorder="1" applyAlignment="1" applyProtection="1">
      <alignment vertical="top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193" fontId="2" fillId="36" borderId="26" xfId="2" applyNumberFormat="1" applyFont="1" applyFill="1" applyBorder="1" applyAlignment="1" applyProtection="1">
      <alignment vertical="top" wrapText="1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193" fontId="84" fillId="36" borderId="25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193" fontId="84" fillId="36" borderId="56" xfId="0" applyNumberFormat="1" applyFont="1" applyFill="1" applyBorder="1" applyAlignment="1"/>
    <xf numFmtId="0" fontId="45" fillId="3" borderId="26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193" fontId="84" fillId="36" borderId="26" xfId="0" applyNumberFormat="1" applyFont="1" applyFill="1" applyBorder="1"/>
    <xf numFmtId="193" fontId="84" fillId="36" borderId="57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1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193" fontId="2" fillId="0" borderId="25" xfId="0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193" fontId="84" fillId="36" borderId="20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193" fontId="84" fillId="36" borderId="22" xfId="0" applyNumberFormat="1" applyFont="1" applyFill="1" applyBorder="1" applyAlignment="1">
      <alignment horizontal="center" vertical="center" wrapText="1"/>
    </xf>
    <xf numFmtId="193" fontId="84" fillId="36" borderId="26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193" fontId="84" fillId="0" borderId="23" xfId="0" applyNumberFormat="1" applyFont="1" applyBorder="1" applyAlignment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36" borderId="25" xfId="0" applyNumberFormat="1" applyFont="1" applyFill="1" applyBorder="1"/>
    <xf numFmtId="9" fontId="3" fillId="36" borderId="26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5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1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94" fillId="0" borderId="0" xfId="11" applyFont="1" applyFill="1" applyBorder="1" applyProtection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2" fillId="0" borderId="24" xfId="5" applyNumberFormat="1" applyFont="1" applyFill="1" applyBorder="1" applyAlignment="1" applyProtection="1">
      <alignment horizontal="left" vertical="center"/>
      <protection locked="0"/>
    </xf>
    <xf numFmtId="0" fontId="103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3" fontId="105" fillId="36" borderId="87" xfId="0" applyNumberFormat="1" applyFont="1" applyFill="1" applyBorder="1" applyAlignment="1">
      <alignment vertical="center" wrapText="1"/>
    </xf>
    <xf numFmtId="3" fontId="105" fillId="36" borderId="88" xfId="0" applyNumberFormat="1" applyFont="1" applyFill="1" applyBorder="1" applyAlignment="1">
      <alignment vertical="center" wrapText="1"/>
    </xf>
    <xf numFmtId="3" fontId="105" fillId="0" borderId="87" xfId="0" applyNumberFormat="1" applyFont="1" applyBorder="1" applyAlignment="1">
      <alignment vertical="center" wrapText="1"/>
    </xf>
    <xf numFmtId="3" fontId="105" fillId="0" borderId="88" xfId="0" applyNumberFormat="1" applyFont="1" applyBorder="1" applyAlignment="1">
      <alignment vertical="center" wrapText="1"/>
    </xf>
    <xf numFmtId="3" fontId="105" fillId="0" borderId="87" xfId="0" applyNumberFormat="1" applyFont="1" applyFill="1" applyBorder="1" applyAlignment="1">
      <alignment vertical="center" wrapText="1"/>
    </xf>
    <xf numFmtId="3" fontId="105" fillId="36" borderId="25" xfId="0" applyNumberFormat="1" applyFont="1" applyFill="1" applyBorder="1" applyAlignment="1">
      <alignment vertical="center" wrapText="1"/>
    </xf>
    <xf numFmtId="3" fontId="105" fillId="36" borderId="26" xfId="0" applyNumberFormat="1" applyFont="1" applyFill="1" applyBorder="1" applyAlignment="1">
      <alignment vertical="center" wrapText="1"/>
    </xf>
    <xf numFmtId="0" fontId="104" fillId="0" borderId="19" xfId="0" applyFont="1" applyBorder="1" applyAlignment="1">
      <alignment horizontal="center" vertical="center" wrapText="1"/>
    </xf>
    <xf numFmtId="0" fontId="104" fillId="0" borderId="20" xfId="0" applyFont="1" applyBorder="1" applyAlignment="1">
      <alignment horizontal="center" vertical="center" wrapText="1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106" fillId="0" borderId="87" xfId="0" applyFont="1" applyBorder="1"/>
    <xf numFmtId="14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84" fillId="0" borderId="0" xfId="0" applyFont="1" applyAlignment="1">
      <alignment horizontal="left"/>
    </xf>
    <xf numFmtId="14" fontId="8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Fill="1" applyAlignment="1">
      <alignment horizontal="left"/>
    </xf>
    <xf numFmtId="14" fontId="2" fillId="0" borderId="0" xfId="11" applyNumberFormat="1" applyFont="1" applyFill="1" applyBorder="1" applyAlignment="1" applyProtection="1">
      <alignment horizontal="left"/>
    </xf>
    <xf numFmtId="0" fontId="96" fillId="0" borderId="0" xfId="0" applyFont="1" applyAlignment="1">
      <alignment horizontal="left"/>
    </xf>
    <xf numFmtId="14" fontId="94" fillId="0" borderId="0" xfId="11" applyNumberFormat="1" applyFont="1" applyFill="1" applyBorder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85" fillId="0" borderId="0" xfId="0" applyFont="1" applyAlignment="1">
      <alignment horizontal="left"/>
    </xf>
    <xf numFmtId="14" fontId="85" fillId="0" borderId="0" xfId="0" applyNumberFormat="1" applyFont="1" applyAlignment="1">
      <alignment horizontal="left"/>
    </xf>
    <xf numFmtId="193" fontId="96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7" xfId="0" applyNumberFormat="1" applyFont="1" applyFill="1" applyBorder="1" applyAlignment="1" applyProtection="1">
      <alignment vertical="center" wrapText="1"/>
      <protection locked="0"/>
    </xf>
    <xf numFmtId="193" fontId="3" fillId="0" borderId="88" xfId="0" applyNumberFormat="1" applyFont="1" applyFill="1" applyBorder="1" applyAlignment="1" applyProtection="1">
      <alignment vertical="center" wrapText="1"/>
      <protection locked="0"/>
    </xf>
    <xf numFmtId="193" fontId="96" fillId="0" borderId="87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93" fontId="94" fillId="2" borderId="87" xfId="0" applyNumberFormat="1" applyFont="1" applyFill="1" applyBorder="1" applyAlignment="1" applyProtection="1">
      <alignment vertical="center"/>
      <protection locked="0"/>
    </xf>
    <xf numFmtId="193" fontId="94" fillId="2" borderId="88" xfId="0" applyNumberFormat="1" applyFont="1" applyFill="1" applyBorder="1" applyAlignment="1" applyProtection="1">
      <alignment vertical="center"/>
      <protection locked="0"/>
    </xf>
    <xf numFmtId="193" fontId="107" fillId="2" borderId="87" xfId="0" applyNumberFormat="1" applyFont="1" applyFill="1" applyBorder="1" applyAlignment="1" applyProtection="1">
      <alignment vertical="center"/>
      <protection locked="0"/>
    </xf>
    <xf numFmtId="193" fontId="107" fillId="2" borderId="88" xfId="0" applyNumberFormat="1" applyFont="1" applyFill="1" applyBorder="1" applyAlignment="1" applyProtection="1">
      <alignment vertical="center"/>
      <protection locked="0"/>
    </xf>
    <xf numFmtId="10" fontId="107" fillId="2" borderId="25" xfId="20962" applyNumberFormat="1" applyFont="1" applyFill="1" applyBorder="1" applyAlignment="1" applyProtection="1">
      <alignment vertical="center"/>
      <protection locked="0"/>
    </xf>
    <xf numFmtId="10" fontId="107" fillId="2" borderId="26" xfId="20962" applyNumberFormat="1" applyFont="1" applyFill="1" applyBorder="1" applyAlignment="1" applyProtection="1">
      <alignment vertical="center"/>
      <protection locked="0"/>
    </xf>
    <xf numFmtId="0" fontId="96" fillId="0" borderId="0" xfId="0" applyFont="1"/>
    <xf numFmtId="193" fontId="94" fillId="0" borderId="87" xfId="7" applyNumberFormat="1" applyFont="1" applyFill="1" applyBorder="1" applyAlignment="1" applyProtection="1">
      <alignment horizontal="right"/>
    </xf>
    <xf numFmtId="193" fontId="94" fillId="36" borderId="87" xfId="7" applyNumberFormat="1" applyFont="1" applyFill="1" applyBorder="1" applyAlignment="1" applyProtection="1">
      <alignment horizontal="right"/>
    </xf>
    <xf numFmtId="193" fontId="94" fillId="0" borderId="10" xfId="0" applyNumberFormat="1" applyFont="1" applyFill="1" applyBorder="1" applyAlignment="1" applyProtection="1">
      <alignment horizontal="right"/>
    </xf>
    <xf numFmtId="193" fontId="94" fillId="0" borderId="87" xfId="0" applyNumberFormat="1" applyFont="1" applyFill="1" applyBorder="1" applyAlignment="1" applyProtection="1">
      <alignment horizontal="right"/>
    </xf>
    <xf numFmtId="193" fontId="94" fillId="36" borderId="88" xfId="0" applyNumberFormat="1" applyFont="1" applyFill="1" applyBorder="1" applyAlignment="1" applyProtection="1">
      <alignment horizontal="right"/>
    </xf>
    <xf numFmtId="193" fontId="94" fillId="0" borderId="87" xfId="7" applyNumberFormat="1" applyFont="1" applyFill="1" applyBorder="1" applyAlignment="1" applyProtection="1">
      <alignment horizontal="right"/>
      <protection locked="0"/>
    </xf>
    <xf numFmtId="193" fontId="94" fillId="0" borderId="10" xfId="0" applyNumberFormat="1" applyFont="1" applyFill="1" applyBorder="1" applyAlignment="1" applyProtection="1">
      <alignment horizontal="right"/>
      <protection locked="0"/>
    </xf>
    <xf numFmtId="193" fontId="94" fillId="0" borderId="87" xfId="0" applyNumberFormat="1" applyFont="1" applyFill="1" applyBorder="1" applyAlignment="1" applyProtection="1">
      <alignment horizontal="right"/>
      <protection locked="0"/>
    </xf>
    <xf numFmtId="193" fontId="94" fillId="0" borderId="88" xfId="0" applyNumberFormat="1" applyFont="1" applyFill="1" applyBorder="1" applyAlignment="1" applyProtection="1">
      <alignment horizontal="right"/>
    </xf>
    <xf numFmtId="193" fontId="94" fillId="36" borderId="25" xfId="7" applyNumberFormat="1" applyFont="1" applyFill="1" applyBorder="1" applyAlignment="1" applyProtection="1">
      <alignment horizontal="right"/>
    </xf>
    <xf numFmtId="193" fontId="94" fillId="36" borderId="26" xfId="0" applyNumberFormat="1" applyFont="1" applyFill="1" applyBorder="1" applyAlignment="1" applyProtection="1">
      <alignment horizontal="right"/>
    </xf>
    <xf numFmtId="193" fontId="108" fillId="0" borderId="87" xfId="0" applyNumberFormat="1" applyFont="1" applyFill="1" applyBorder="1" applyAlignment="1" applyProtection="1">
      <alignment horizontal="right"/>
      <protection locked="0"/>
    </xf>
    <xf numFmtId="193" fontId="94" fillId="36" borderId="88" xfId="7" applyNumberFormat="1" applyFont="1" applyFill="1" applyBorder="1" applyAlignment="1" applyProtection="1">
      <alignment horizontal="right"/>
    </xf>
    <xf numFmtId="193" fontId="108" fillId="36" borderId="87" xfId="0" applyNumberFormat="1" applyFont="1" applyFill="1" applyBorder="1" applyAlignment="1">
      <alignment horizontal="right"/>
    </xf>
    <xf numFmtId="193" fontId="94" fillId="0" borderId="88" xfId="7" applyNumberFormat="1" applyFont="1" applyFill="1" applyBorder="1" applyAlignment="1" applyProtection="1">
      <alignment horizontal="right"/>
    </xf>
    <xf numFmtId="193" fontId="109" fillId="0" borderId="87" xfId="0" applyNumberFormat="1" applyFont="1" applyFill="1" applyBorder="1" applyAlignment="1">
      <alignment horizontal="center"/>
    </xf>
    <xf numFmtId="193" fontId="109" fillId="0" borderId="88" xfId="0" applyNumberFormat="1" applyFont="1" applyFill="1" applyBorder="1" applyAlignment="1">
      <alignment horizontal="center"/>
    </xf>
    <xf numFmtId="193" fontId="108" fillId="36" borderId="87" xfId="0" applyNumberFormat="1" applyFont="1" applyFill="1" applyBorder="1" applyAlignment="1" applyProtection="1">
      <alignment horizontal="right"/>
    </xf>
    <xf numFmtId="193" fontId="108" fillId="0" borderId="88" xfId="0" applyNumberFormat="1" applyFont="1" applyFill="1" applyBorder="1" applyAlignment="1" applyProtection="1">
      <alignment horizontal="right"/>
      <protection locked="0"/>
    </xf>
    <xf numFmtId="193" fontId="108" fillId="0" borderId="87" xfId="0" applyNumberFormat="1" applyFont="1" applyFill="1" applyBorder="1" applyAlignment="1" applyProtection="1">
      <alignment horizontal="right" indent="1"/>
      <protection locked="0"/>
    </xf>
    <xf numFmtId="193" fontId="94" fillId="36" borderId="87" xfId="7" applyNumberFormat="1" applyFont="1" applyFill="1" applyBorder="1" applyAlignment="1" applyProtection="1"/>
    <xf numFmtId="193" fontId="108" fillId="0" borderId="87" xfId="0" applyNumberFormat="1" applyFont="1" applyFill="1" applyBorder="1" applyAlignment="1" applyProtection="1">
      <protection locked="0"/>
    </xf>
    <xf numFmtId="193" fontId="94" fillId="36" borderId="88" xfId="7" applyNumberFormat="1" applyFont="1" applyFill="1" applyBorder="1" applyAlignment="1" applyProtection="1"/>
    <xf numFmtId="193" fontId="108" fillId="0" borderId="87" xfId="0" applyNumberFormat="1" applyFont="1" applyFill="1" applyBorder="1" applyAlignment="1" applyProtection="1">
      <alignment horizontal="right" vertical="center"/>
      <protection locked="0"/>
    </xf>
    <xf numFmtId="193" fontId="108" fillId="36" borderId="25" xfId="0" applyNumberFormat="1" applyFont="1" applyFill="1" applyBorder="1" applyAlignment="1">
      <alignment horizontal="right"/>
    </xf>
    <xf numFmtId="193" fontId="94" fillId="36" borderId="26" xfId="7" applyNumberFormat="1" applyFont="1" applyFill="1" applyBorder="1" applyAlignment="1" applyProtection="1">
      <alignment horizontal="right"/>
    </xf>
    <xf numFmtId="193" fontId="94" fillId="36" borderId="87" xfId="0" applyNumberFormat="1" applyFont="1" applyFill="1" applyBorder="1" applyAlignment="1" applyProtection="1">
      <alignment horizontal="right"/>
    </xf>
    <xf numFmtId="0" fontId="2" fillId="0" borderId="93" xfId="0" applyFont="1" applyBorder="1" applyAlignment="1">
      <alignment wrapText="1"/>
    </xf>
    <xf numFmtId="0" fontId="84" fillId="0" borderId="91" xfId="0" applyFont="1" applyBorder="1" applyAlignment="1"/>
    <xf numFmtId="0" fontId="2" fillId="0" borderId="91" xfId="0" applyFont="1" applyBorder="1" applyAlignment="1"/>
    <xf numFmtId="10" fontId="84" fillId="0" borderId="91" xfId="20962" applyNumberFormat="1" applyFont="1" applyBorder="1" applyAlignment="1"/>
    <xf numFmtId="164" fontId="3" fillId="0" borderId="88" xfId="7" applyNumberFormat="1" applyFont="1" applyFill="1" applyBorder="1" applyAlignment="1">
      <alignment horizontal="left" vertical="center" wrapText="1"/>
    </xf>
    <xf numFmtId="164" fontId="9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0" fontId="84" fillId="0" borderId="104" xfId="0" applyFont="1" applyBorder="1" applyAlignment="1">
      <alignment wrapText="1"/>
    </xf>
    <xf numFmtId="193" fontId="84" fillId="0" borderId="105" xfId="0" applyNumberFormat="1" applyFont="1" applyBorder="1" applyAlignment="1">
      <alignment vertical="center"/>
    </xf>
    <xf numFmtId="193" fontId="110" fillId="0" borderId="13" xfId="0" applyNumberFormat="1" applyFont="1" applyBorder="1" applyAlignment="1">
      <alignment horizontal="right" vertical="center"/>
    </xf>
    <xf numFmtId="0" fontId="84" fillId="0" borderId="94" xfId="0" applyFont="1" applyBorder="1" applyAlignment="1">
      <alignment horizontal="center"/>
    </xf>
    <xf numFmtId="193" fontId="87" fillId="0" borderId="105" xfId="0" applyNumberFormat="1" applyFont="1" applyBorder="1" applyAlignment="1">
      <alignment vertical="center"/>
    </xf>
    <xf numFmtId="193" fontId="86" fillId="36" borderId="13" xfId="0" applyNumberFormat="1" applyFont="1" applyFill="1" applyBorder="1" applyAlignment="1">
      <alignment vertical="center"/>
    </xf>
    <xf numFmtId="193" fontId="3" fillId="0" borderId="87" xfId="0" applyNumberFormat="1" applyFont="1" applyBorder="1"/>
    <xf numFmtId="193" fontId="3" fillId="0" borderId="87" xfId="0" applyNumberFormat="1" applyFont="1" applyFill="1" applyBorder="1"/>
    <xf numFmtId="193" fontId="3" fillId="0" borderId="93" xfId="0" applyNumberFormat="1" applyFont="1" applyBorder="1"/>
    <xf numFmtId="9" fontId="3" fillId="0" borderId="88" xfId="20962" applyFont="1" applyBorder="1"/>
    <xf numFmtId="193" fontId="3" fillId="0" borderId="93" xfId="0" applyNumberFormat="1" applyFont="1" applyFill="1" applyBorder="1"/>
    <xf numFmtId="0" fontId="94" fillId="3" borderId="88" xfId="13" applyFont="1" applyFill="1" applyBorder="1" applyAlignment="1" applyProtection="1">
      <alignment horizontal="center" vertical="center" wrapText="1"/>
      <protection locked="0"/>
    </xf>
    <xf numFmtId="164" fontId="9" fillId="37" borderId="0" xfId="20" applyNumberFormat="1" applyBorder="1"/>
    <xf numFmtId="164" fontId="3" fillId="0" borderId="92" xfId="0" applyNumberFormat="1" applyFont="1" applyFill="1" applyBorder="1" applyAlignment="1">
      <alignment vertical="center"/>
    </xf>
    <xf numFmtId="164" fontId="3" fillId="0" borderId="70" xfId="0" applyNumberFormat="1" applyFont="1" applyFill="1" applyBorder="1" applyAlignment="1">
      <alignment vertical="center"/>
    </xf>
    <xf numFmtId="164" fontId="3" fillId="3" borderId="90" xfId="0" applyNumberFormat="1" applyFont="1" applyFill="1" applyBorder="1" applyAlignment="1">
      <alignment vertical="center"/>
    </xf>
    <xf numFmtId="164" fontId="3" fillId="0" borderId="87" xfId="0" applyNumberFormat="1" applyFont="1" applyFill="1" applyBorder="1" applyAlignment="1">
      <alignment vertical="center"/>
    </xf>
    <xf numFmtId="164" fontId="3" fillId="0" borderId="93" xfId="0" applyNumberFormat="1" applyFont="1" applyFill="1" applyBorder="1" applyAlignment="1">
      <alignment vertical="center"/>
    </xf>
    <xf numFmtId="164" fontId="3" fillId="0" borderId="88" xfId="0" applyNumberFormat="1" applyFont="1" applyFill="1" applyBorder="1" applyAlignment="1">
      <alignment vertical="center"/>
    </xf>
    <xf numFmtId="164" fontId="3" fillId="0" borderId="25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9" xfId="0" applyNumberFormat="1" applyFont="1" applyFill="1" applyBorder="1" applyAlignment="1">
      <alignment vertical="center"/>
    </xf>
    <xf numFmtId="164" fontId="3" fillId="0" borderId="20" xfId="0" applyNumberFormat="1" applyFont="1" applyFill="1" applyBorder="1" applyAlignment="1">
      <alignment vertical="center"/>
    </xf>
    <xf numFmtId="164" fontId="3" fillId="0" borderId="97" xfId="0" applyNumberFormat="1" applyFont="1" applyFill="1" applyBorder="1" applyAlignment="1">
      <alignment vertical="center"/>
    </xf>
    <xf numFmtId="164" fontId="3" fillId="0" borderId="98" xfId="0" applyNumberFormat="1" applyFont="1" applyFill="1" applyBorder="1" applyAlignment="1">
      <alignment vertical="center"/>
    </xf>
    <xf numFmtId="10" fontId="3" fillId="0" borderId="101" xfId="0" applyNumberFormat="1" applyFont="1" applyFill="1" applyBorder="1" applyAlignment="1">
      <alignment vertical="center"/>
    </xf>
    <xf numFmtId="10" fontId="3" fillId="0" borderId="102" xfId="0" applyNumberFormat="1" applyFont="1" applyFill="1" applyBorder="1" applyAlignment="1">
      <alignment vertical="center"/>
    </xf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2" fillId="0" borderId="29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2" fillId="0" borderId="32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87" xfId="0" applyFont="1" applyBorder="1" applyAlignment="1">
      <alignment wrapText="1"/>
    </xf>
    <xf numFmtId="0" fontId="84" fillId="0" borderId="88" xfId="0" applyFont="1" applyBorder="1" applyAlignment="1"/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20964">
    <cellStyle name="_RC VALUTEBIS WRILSI " xfId="18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3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D26"/>
  <sheetViews>
    <sheetView zoomScaleNormal="100" workbookViewId="0">
      <selection activeCell="C2" sqref="C2:D5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4" width="12" style="5" customWidth="1"/>
    <col min="5" max="6" width="9.140625" style="5"/>
    <col min="7" max="7" width="25" style="5" customWidth="1"/>
    <col min="8" max="16384" width="9.140625" style="5"/>
  </cols>
  <sheetData>
    <row r="1" spans="1:4" ht="15">
      <c r="A1" s="177"/>
      <c r="B1" s="224" t="s">
        <v>355</v>
      </c>
      <c r="C1" s="177"/>
    </row>
    <row r="2" spans="1:4" ht="15">
      <c r="A2" s="225">
        <v>1</v>
      </c>
      <c r="B2" s="380" t="s">
        <v>356</v>
      </c>
      <c r="C2" s="390" t="s">
        <v>455</v>
      </c>
      <c r="D2" s="391">
        <v>43373</v>
      </c>
    </row>
    <row r="3" spans="1:4" ht="15">
      <c r="A3" s="225">
        <v>2</v>
      </c>
      <c r="B3" s="381" t="s">
        <v>352</v>
      </c>
      <c r="C3" s="390" t="s">
        <v>456</v>
      </c>
      <c r="D3" s="392"/>
    </row>
    <row r="4" spans="1:4" ht="15">
      <c r="A4" s="225">
        <v>3</v>
      </c>
      <c r="B4" s="382" t="s">
        <v>357</v>
      </c>
      <c r="C4" s="390" t="s">
        <v>457</v>
      </c>
      <c r="D4" s="392"/>
    </row>
    <row r="5" spans="1:4" ht="15">
      <c r="A5" s="226">
        <v>4</v>
      </c>
      <c r="B5" s="383" t="s">
        <v>353</v>
      </c>
      <c r="C5" s="390" t="s">
        <v>458</v>
      </c>
      <c r="D5" s="392"/>
    </row>
    <row r="6" spans="1:4" s="227" customFormat="1" ht="45.75" customHeight="1">
      <c r="A6" s="481" t="s">
        <v>443</v>
      </c>
      <c r="B6" s="482"/>
      <c r="C6" s="482"/>
    </row>
    <row r="7" spans="1:4" ht="15">
      <c r="A7" s="228" t="s">
        <v>34</v>
      </c>
      <c r="B7" s="224" t="s">
        <v>354</v>
      </c>
    </row>
    <row r="8" spans="1:4">
      <c r="A8" s="177">
        <v>1</v>
      </c>
      <c r="B8" s="274" t="s">
        <v>25</v>
      </c>
    </row>
    <row r="9" spans="1:4">
      <c r="A9" s="177">
        <v>2</v>
      </c>
      <c r="B9" s="275" t="s">
        <v>26</v>
      </c>
    </row>
    <row r="10" spans="1:4">
      <c r="A10" s="177">
        <v>3</v>
      </c>
      <c r="B10" s="275" t="s">
        <v>27</v>
      </c>
    </row>
    <row r="11" spans="1:4">
      <c r="A11" s="177">
        <v>4</v>
      </c>
      <c r="B11" s="275" t="s">
        <v>28</v>
      </c>
      <c r="C11" s="90"/>
    </row>
    <row r="12" spans="1:4">
      <c r="A12" s="177">
        <v>5</v>
      </c>
      <c r="B12" s="275" t="s">
        <v>29</v>
      </c>
    </row>
    <row r="13" spans="1:4">
      <c r="A13" s="177">
        <v>6</v>
      </c>
      <c r="B13" s="276" t="s">
        <v>364</v>
      </c>
    </row>
    <row r="14" spans="1:4">
      <c r="A14" s="177">
        <v>7</v>
      </c>
      <c r="B14" s="275" t="s">
        <v>358</v>
      </c>
    </row>
    <row r="15" spans="1:4">
      <c r="A15" s="177">
        <v>8</v>
      </c>
      <c r="B15" s="275" t="s">
        <v>359</v>
      </c>
    </row>
    <row r="16" spans="1:4">
      <c r="A16" s="177">
        <v>9</v>
      </c>
      <c r="B16" s="275" t="s">
        <v>30</v>
      </c>
    </row>
    <row r="17" spans="1:2">
      <c r="A17" s="379" t="s">
        <v>442</v>
      </c>
      <c r="B17" s="378" t="s">
        <v>425</v>
      </c>
    </row>
    <row r="18" spans="1:2">
      <c r="A18" s="177">
        <v>10</v>
      </c>
      <c r="B18" s="275" t="s">
        <v>31</v>
      </c>
    </row>
    <row r="19" spans="1:2">
      <c r="A19" s="177">
        <v>11</v>
      </c>
      <c r="B19" s="276" t="s">
        <v>360</v>
      </c>
    </row>
    <row r="20" spans="1:2">
      <c r="A20" s="177">
        <v>12</v>
      </c>
      <c r="B20" s="276" t="s">
        <v>32</v>
      </c>
    </row>
    <row r="21" spans="1:2">
      <c r="A21" s="177">
        <v>13</v>
      </c>
      <c r="B21" s="277" t="s">
        <v>361</v>
      </c>
    </row>
    <row r="22" spans="1:2">
      <c r="A22" s="177">
        <v>14</v>
      </c>
      <c r="B22" s="274" t="s">
        <v>388</v>
      </c>
    </row>
    <row r="23" spans="1:2">
      <c r="A23" s="229">
        <v>15</v>
      </c>
      <c r="B23" s="276" t="s">
        <v>33</v>
      </c>
    </row>
    <row r="24" spans="1:2">
      <c r="A24" s="93"/>
      <c r="B24" s="17"/>
    </row>
    <row r="25" spans="1:2">
      <c r="A25" s="93"/>
      <c r="B25" s="17"/>
    </row>
    <row r="26" spans="1:2">
      <c r="A26" s="93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</hyperlinks>
  <pageMargins left="0.7" right="0.7" top="0.75" bottom="0.75" header="0.3" footer="0.3"/>
  <pageSetup paperSize="9" scale="4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C55"/>
  <sheetViews>
    <sheetView zoomScale="90" zoomScaleNormal="9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C44" sqref="C44:C46"/>
    </sheetView>
  </sheetViews>
  <sheetFormatPr defaultColWidth="9.140625" defaultRowHeight="12.75"/>
  <cols>
    <col min="1" max="1" width="9.5703125" style="93" bestFit="1" customWidth="1"/>
    <col min="2" max="2" width="132.42578125" style="4" customWidth="1"/>
    <col min="3" max="3" width="18.42578125" style="4" customWidth="1"/>
    <col min="4" max="16384" width="9.140625" style="4"/>
  </cols>
  <sheetData>
    <row r="1" spans="1:3">
      <c r="A1" s="2" t="s">
        <v>35</v>
      </c>
      <c r="B1" s="393" t="str">
        <f>'Info '!C2</f>
        <v>JSC "VTB Bank (Georgia)"</v>
      </c>
    </row>
    <row r="2" spans="1:3" s="80" customFormat="1" ht="15.75" customHeight="1">
      <c r="A2" s="80" t="s">
        <v>36</v>
      </c>
      <c r="B2" s="399">
        <f>'Info '!D2</f>
        <v>43373</v>
      </c>
    </row>
    <row r="3" spans="1:3" s="80" customFormat="1" ht="15.75" customHeight="1"/>
    <row r="4" spans="1:3" ht="13.5" thickBot="1">
      <c r="A4" s="93" t="s">
        <v>256</v>
      </c>
      <c r="B4" s="158" t="s">
        <v>255</v>
      </c>
    </row>
    <row r="5" spans="1:3">
      <c r="A5" s="94" t="s">
        <v>11</v>
      </c>
      <c r="B5" s="95"/>
      <c r="C5" s="96" t="s">
        <v>78</v>
      </c>
    </row>
    <row r="6" spans="1:3">
      <c r="A6" s="97">
        <v>1</v>
      </c>
      <c r="B6" s="98" t="s">
        <v>254</v>
      </c>
      <c r="C6" s="99">
        <f>SUM(C7:C11)</f>
        <v>196528932</v>
      </c>
    </row>
    <row r="7" spans="1:3">
      <c r="A7" s="97">
        <v>2</v>
      </c>
      <c r="B7" s="100" t="s">
        <v>253</v>
      </c>
      <c r="C7" s="101">
        <v>209008277</v>
      </c>
    </row>
    <row r="8" spans="1:3">
      <c r="A8" s="97">
        <v>3</v>
      </c>
      <c r="B8" s="102" t="s">
        <v>252</v>
      </c>
      <c r="C8" s="101"/>
    </row>
    <row r="9" spans="1:3">
      <c r="A9" s="97">
        <v>4</v>
      </c>
      <c r="B9" s="102" t="s">
        <v>251</v>
      </c>
      <c r="C9" s="101">
        <v>2284931</v>
      </c>
    </row>
    <row r="10" spans="1:3">
      <c r="A10" s="97">
        <v>5</v>
      </c>
      <c r="B10" s="102" t="s">
        <v>250</v>
      </c>
      <c r="C10" s="101"/>
    </row>
    <row r="11" spans="1:3">
      <c r="A11" s="97">
        <v>6</v>
      </c>
      <c r="B11" s="103" t="s">
        <v>249</v>
      </c>
      <c r="C11" s="101">
        <v>-14764276.000000004</v>
      </c>
    </row>
    <row r="12" spans="1:3" s="68" customFormat="1">
      <c r="A12" s="97">
        <v>7</v>
      </c>
      <c r="B12" s="98" t="s">
        <v>248</v>
      </c>
      <c r="C12" s="104">
        <f>SUM(C13:C27)</f>
        <v>9454898.1900000013</v>
      </c>
    </row>
    <row r="13" spans="1:3" s="68" customFormat="1">
      <c r="A13" s="97">
        <v>8</v>
      </c>
      <c r="B13" s="105" t="s">
        <v>247</v>
      </c>
      <c r="C13" s="106">
        <v>2284931</v>
      </c>
    </row>
    <row r="14" spans="1:3" s="68" customFormat="1" ht="25.5">
      <c r="A14" s="97">
        <v>9</v>
      </c>
      <c r="B14" s="107" t="s">
        <v>246</v>
      </c>
      <c r="C14" s="106"/>
    </row>
    <row r="15" spans="1:3" s="68" customFormat="1">
      <c r="A15" s="97">
        <v>10</v>
      </c>
      <c r="B15" s="108" t="s">
        <v>245</v>
      </c>
      <c r="C15" s="106">
        <v>7169967.1900000004</v>
      </c>
    </row>
    <row r="16" spans="1:3" s="68" customFormat="1">
      <c r="A16" s="97">
        <v>11</v>
      </c>
      <c r="B16" s="109" t="s">
        <v>244</v>
      </c>
      <c r="C16" s="106"/>
    </row>
    <row r="17" spans="1:3" s="68" customFormat="1">
      <c r="A17" s="97">
        <v>12</v>
      </c>
      <c r="B17" s="108" t="s">
        <v>243</v>
      </c>
      <c r="C17" s="106"/>
    </row>
    <row r="18" spans="1:3" s="68" customFormat="1">
      <c r="A18" s="97">
        <v>13</v>
      </c>
      <c r="B18" s="108" t="s">
        <v>242</v>
      </c>
      <c r="C18" s="106"/>
    </row>
    <row r="19" spans="1:3" s="68" customFormat="1">
      <c r="A19" s="97">
        <v>14</v>
      </c>
      <c r="B19" s="108" t="s">
        <v>241</v>
      </c>
      <c r="C19" s="106"/>
    </row>
    <row r="20" spans="1:3" s="68" customFormat="1">
      <c r="A20" s="97">
        <v>15</v>
      </c>
      <c r="B20" s="108" t="s">
        <v>240</v>
      </c>
      <c r="C20" s="106"/>
    </row>
    <row r="21" spans="1:3" s="68" customFormat="1" ht="25.5">
      <c r="A21" s="97">
        <v>16</v>
      </c>
      <c r="B21" s="107" t="s">
        <v>239</v>
      </c>
      <c r="C21" s="106"/>
    </row>
    <row r="22" spans="1:3" s="68" customFormat="1">
      <c r="A22" s="97">
        <v>17</v>
      </c>
      <c r="B22" s="110" t="s">
        <v>238</v>
      </c>
      <c r="C22" s="106"/>
    </row>
    <row r="23" spans="1:3" s="68" customFormat="1">
      <c r="A23" s="97">
        <v>18</v>
      </c>
      <c r="B23" s="107" t="s">
        <v>237</v>
      </c>
      <c r="C23" s="106"/>
    </row>
    <row r="24" spans="1:3" s="68" customFormat="1" ht="25.5">
      <c r="A24" s="97">
        <v>19</v>
      </c>
      <c r="B24" s="107" t="s">
        <v>214</v>
      </c>
      <c r="C24" s="106"/>
    </row>
    <row r="25" spans="1:3" s="68" customFormat="1">
      <c r="A25" s="97">
        <v>20</v>
      </c>
      <c r="B25" s="111" t="s">
        <v>236</v>
      </c>
      <c r="C25" s="106"/>
    </row>
    <row r="26" spans="1:3" s="68" customFormat="1">
      <c r="A26" s="97">
        <v>21</v>
      </c>
      <c r="B26" s="111" t="s">
        <v>235</v>
      </c>
      <c r="C26" s="106"/>
    </row>
    <row r="27" spans="1:3" s="68" customFormat="1">
      <c r="A27" s="97">
        <v>22</v>
      </c>
      <c r="B27" s="111" t="s">
        <v>234</v>
      </c>
      <c r="C27" s="106"/>
    </row>
    <row r="28" spans="1:3" s="68" customFormat="1">
      <c r="A28" s="97">
        <v>23</v>
      </c>
      <c r="B28" s="112" t="s">
        <v>233</v>
      </c>
      <c r="C28" s="104">
        <f>C6-C12</f>
        <v>187074033.81</v>
      </c>
    </row>
    <row r="29" spans="1:3" s="68" customFormat="1">
      <c r="A29" s="113"/>
      <c r="B29" s="114"/>
      <c r="C29" s="106"/>
    </row>
    <row r="30" spans="1:3" s="68" customFormat="1">
      <c r="A30" s="113">
        <v>24</v>
      </c>
      <c r="B30" s="112" t="s">
        <v>232</v>
      </c>
      <c r="C30" s="104">
        <f>C31+C34</f>
        <v>11922600</v>
      </c>
    </row>
    <row r="31" spans="1:3" s="68" customFormat="1">
      <c r="A31" s="113">
        <v>25</v>
      </c>
      <c r="B31" s="102" t="s">
        <v>231</v>
      </c>
      <c r="C31" s="115">
        <f>C32+C33</f>
        <v>11922600</v>
      </c>
    </row>
    <row r="32" spans="1:3" s="68" customFormat="1">
      <c r="A32" s="113">
        <v>26</v>
      </c>
      <c r="B32" s="116" t="s">
        <v>313</v>
      </c>
      <c r="C32" s="106"/>
    </row>
    <row r="33" spans="1:3" s="68" customFormat="1">
      <c r="A33" s="113">
        <v>27</v>
      </c>
      <c r="B33" s="116" t="s">
        <v>230</v>
      </c>
      <c r="C33" s="106">
        <v>11922600</v>
      </c>
    </row>
    <row r="34" spans="1:3" s="68" customFormat="1">
      <c r="A34" s="113">
        <v>28</v>
      </c>
      <c r="B34" s="102" t="s">
        <v>229</v>
      </c>
      <c r="C34" s="106"/>
    </row>
    <row r="35" spans="1:3" s="68" customFormat="1">
      <c r="A35" s="113">
        <v>29</v>
      </c>
      <c r="B35" s="112" t="s">
        <v>228</v>
      </c>
      <c r="C35" s="104">
        <f>SUM(C36:C40)</f>
        <v>0</v>
      </c>
    </row>
    <row r="36" spans="1:3" s="68" customFormat="1">
      <c r="A36" s="113">
        <v>30</v>
      </c>
      <c r="B36" s="107" t="s">
        <v>227</v>
      </c>
      <c r="C36" s="106"/>
    </row>
    <row r="37" spans="1:3" s="68" customFormat="1">
      <c r="A37" s="113">
        <v>31</v>
      </c>
      <c r="B37" s="108" t="s">
        <v>226</v>
      </c>
      <c r="C37" s="106"/>
    </row>
    <row r="38" spans="1:3" s="68" customFormat="1" ht="25.5">
      <c r="A38" s="113">
        <v>32</v>
      </c>
      <c r="B38" s="107" t="s">
        <v>225</v>
      </c>
      <c r="C38" s="106"/>
    </row>
    <row r="39" spans="1:3" s="68" customFormat="1" ht="25.5">
      <c r="A39" s="113">
        <v>33</v>
      </c>
      <c r="B39" s="107" t="s">
        <v>214</v>
      </c>
      <c r="C39" s="106"/>
    </row>
    <row r="40" spans="1:3" s="68" customFormat="1">
      <c r="A40" s="113">
        <v>34</v>
      </c>
      <c r="B40" s="111" t="s">
        <v>224</v>
      </c>
      <c r="C40" s="106"/>
    </row>
    <row r="41" spans="1:3" s="68" customFormat="1">
      <c r="A41" s="113">
        <v>35</v>
      </c>
      <c r="B41" s="112" t="s">
        <v>223</v>
      </c>
      <c r="C41" s="104">
        <f>C30-C35</f>
        <v>11922600</v>
      </c>
    </row>
    <row r="42" spans="1:3" s="68" customFormat="1">
      <c r="A42" s="113"/>
      <c r="B42" s="114"/>
      <c r="C42" s="106"/>
    </row>
    <row r="43" spans="1:3" s="68" customFormat="1">
      <c r="A43" s="113">
        <v>36</v>
      </c>
      <c r="B43" s="117" t="s">
        <v>222</v>
      </c>
      <c r="C43" s="104">
        <f>SUM(C44:C46)</f>
        <v>53104083.493568882</v>
      </c>
    </row>
    <row r="44" spans="1:3" s="68" customFormat="1">
      <c r="A44" s="113">
        <v>37</v>
      </c>
      <c r="B44" s="102" t="s">
        <v>221</v>
      </c>
      <c r="C44" s="106">
        <v>37492014.620000005</v>
      </c>
    </row>
    <row r="45" spans="1:3" s="68" customFormat="1">
      <c r="A45" s="113">
        <v>38</v>
      </c>
      <c r="B45" s="102" t="s">
        <v>220</v>
      </c>
      <c r="C45" s="106"/>
    </row>
    <row r="46" spans="1:3" s="68" customFormat="1">
      <c r="A46" s="113">
        <v>39</v>
      </c>
      <c r="B46" s="102" t="s">
        <v>219</v>
      </c>
      <c r="C46" s="106">
        <v>15612068.873568878</v>
      </c>
    </row>
    <row r="47" spans="1:3" s="68" customFormat="1">
      <c r="A47" s="113">
        <v>40</v>
      </c>
      <c r="B47" s="117" t="s">
        <v>218</v>
      </c>
      <c r="C47" s="104">
        <f>SUM(C48:C51)</f>
        <v>0</v>
      </c>
    </row>
    <row r="48" spans="1:3" s="68" customFormat="1">
      <c r="A48" s="113">
        <v>41</v>
      </c>
      <c r="B48" s="107" t="s">
        <v>217</v>
      </c>
      <c r="C48" s="106"/>
    </row>
    <row r="49" spans="1:3" s="68" customFormat="1">
      <c r="A49" s="113">
        <v>42</v>
      </c>
      <c r="B49" s="108" t="s">
        <v>216</v>
      </c>
      <c r="C49" s="106"/>
    </row>
    <row r="50" spans="1:3" s="68" customFormat="1">
      <c r="A50" s="113">
        <v>43</v>
      </c>
      <c r="B50" s="107" t="s">
        <v>215</v>
      </c>
      <c r="C50" s="106"/>
    </row>
    <row r="51" spans="1:3" s="68" customFormat="1" ht="25.5">
      <c r="A51" s="113">
        <v>44</v>
      </c>
      <c r="B51" s="107" t="s">
        <v>214</v>
      </c>
      <c r="C51" s="106"/>
    </row>
    <row r="52" spans="1:3" s="68" customFormat="1" ht="13.5" thickBot="1">
      <c r="A52" s="118">
        <v>45</v>
      </c>
      <c r="B52" s="119" t="s">
        <v>213</v>
      </c>
      <c r="C52" s="120">
        <f>C43-C47</f>
        <v>53104083.493568882</v>
      </c>
    </row>
    <row r="55" spans="1:3">
      <c r="B55" s="4" t="s">
        <v>12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scale="5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C000"/>
    <pageSetUpPr fitToPage="1"/>
  </sheetPr>
  <dimension ref="A1:F22"/>
  <sheetViews>
    <sheetView workbookViewId="0">
      <selection activeCell="F19" sqref="F19"/>
    </sheetView>
  </sheetViews>
  <sheetFormatPr defaultColWidth="9.140625" defaultRowHeight="12.75"/>
  <cols>
    <col min="1" max="1" width="9.42578125" style="291" bestFit="1" customWidth="1"/>
    <col min="2" max="2" width="59" style="291" customWidth="1"/>
    <col min="3" max="3" width="16.7109375" style="291" bestFit="1" customWidth="1"/>
    <col min="4" max="4" width="14.28515625" style="291" bestFit="1" customWidth="1"/>
    <col min="5" max="16384" width="9.140625" style="291"/>
  </cols>
  <sheetData>
    <row r="1" spans="1:4" ht="15">
      <c r="A1" s="349" t="s">
        <v>35</v>
      </c>
      <c r="B1" s="400" t="str">
        <f>'Info '!C2</f>
        <v>JSC "VTB Bank (Georgia)"</v>
      </c>
    </row>
    <row r="2" spans="1:4" s="257" customFormat="1" ht="15.75" customHeight="1">
      <c r="A2" s="257" t="s">
        <v>36</v>
      </c>
      <c r="B2" s="401">
        <f>'Info '!D2</f>
        <v>43373</v>
      </c>
    </row>
    <row r="3" spans="1:4" s="257" customFormat="1" ht="15.75" customHeight="1"/>
    <row r="4" spans="1:4" ht="13.5" thickBot="1">
      <c r="A4" s="311" t="s">
        <v>424</v>
      </c>
      <c r="B4" s="361" t="s">
        <v>425</v>
      </c>
    </row>
    <row r="5" spans="1:4" s="362" customFormat="1">
      <c r="A5" s="505" t="s">
        <v>428</v>
      </c>
      <c r="B5" s="506"/>
      <c r="C5" s="350" t="s">
        <v>426</v>
      </c>
      <c r="D5" s="351" t="s">
        <v>427</v>
      </c>
    </row>
    <row r="6" spans="1:4" s="363" customFormat="1">
      <c r="A6" s="352">
        <v>1</v>
      </c>
      <c r="B6" s="353" t="s">
        <v>429</v>
      </c>
      <c r="C6" s="353"/>
      <c r="D6" s="354"/>
    </row>
    <row r="7" spans="1:4" s="363" customFormat="1">
      <c r="A7" s="355" t="s">
        <v>411</v>
      </c>
      <c r="B7" s="356" t="s">
        <v>430</v>
      </c>
      <c r="C7" s="356" t="s">
        <v>441</v>
      </c>
      <c r="D7" s="450">
        <v>64607825.433185451</v>
      </c>
    </row>
    <row r="8" spans="1:4" s="363" customFormat="1">
      <c r="A8" s="355" t="s">
        <v>412</v>
      </c>
      <c r="B8" s="356" t="s">
        <v>431</v>
      </c>
      <c r="C8" s="356" t="s">
        <v>413</v>
      </c>
      <c r="D8" s="450">
        <v>86143767.244247273</v>
      </c>
    </row>
    <row r="9" spans="1:4" s="363" customFormat="1">
      <c r="A9" s="355" t="s">
        <v>414</v>
      </c>
      <c r="B9" s="356" t="s">
        <v>432</v>
      </c>
      <c r="C9" s="356" t="s">
        <v>415</v>
      </c>
      <c r="D9" s="450">
        <v>114858356.32566303</v>
      </c>
    </row>
    <row r="10" spans="1:4" s="363" customFormat="1">
      <c r="A10" s="352" t="s">
        <v>416</v>
      </c>
      <c r="B10" s="353" t="s">
        <v>433</v>
      </c>
      <c r="C10" s="353"/>
      <c r="D10" s="354"/>
    </row>
    <row r="11" spans="1:4" s="364" customFormat="1">
      <c r="A11" s="357" t="s">
        <v>417</v>
      </c>
      <c r="B11" s="358" t="s">
        <v>434</v>
      </c>
      <c r="C11" s="358" t="s">
        <v>418</v>
      </c>
      <c r="D11" s="450">
        <v>35893236.351769701</v>
      </c>
    </row>
    <row r="12" spans="1:4" s="364" customFormat="1">
      <c r="A12" s="357" t="s">
        <v>419</v>
      </c>
      <c r="B12" s="358" t="s">
        <v>435</v>
      </c>
      <c r="C12" s="358" t="s">
        <v>420</v>
      </c>
      <c r="D12" s="450">
        <v>0</v>
      </c>
    </row>
    <row r="13" spans="1:4" s="364" customFormat="1">
      <c r="A13" s="357" t="s">
        <v>421</v>
      </c>
      <c r="B13" s="358" t="s">
        <v>436</v>
      </c>
      <c r="C13" s="358" t="s">
        <v>420</v>
      </c>
      <c r="D13" s="450">
        <v>0</v>
      </c>
    </row>
    <row r="14" spans="1:4" s="364" customFormat="1">
      <c r="A14" s="352" t="s">
        <v>422</v>
      </c>
      <c r="B14" s="353" t="s">
        <v>437</v>
      </c>
      <c r="C14" s="359"/>
      <c r="D14" s="354"/>
    </row>
    <row r="15" spans="1:4" s="364" customFormat="1">
      <c r="A15" s="357">
        <v>3.1</v>
      </c>
      <c r="B15" s="358" t="s">
        <v>444</v>
      </c>
      <c r="C15" s="452">
        <v>1.1716502689840537E-2</v>
      </c>
      <c r="D15" s="450">
        <v>16821728.010503672</v>
      </c>
    </row>
    <row r="16" spans="1:4" s="364" customFormat="1">
      <c r="A16" s="357">
        <v>3.2</v>
      </c>
      <c r="B16" s="358" t="s">
        <v>445</v>
      </c>
      <c r="C16" s="452">
        <v>1.5691744673893577E-2</v>
      </c>
      <c r="D16" s="450">
        <v>22529100.014067419</v>
      </c>
    </row>
    <row r="17" spans="1:6" s="363" customFormat="1" ht="13.5" thickBot="1">
      <c r="A17" s="357">
        <v>3.3</v>
      </c>
      <c r="B17" s="358" t="s">
        <v>446</v>
      </c>
      <c r="C17" s="452">
        <v>6.710936368568883E-2</v>
      </c>
      <c r="D17" s="450">
        <v>96350890.087491974</v>
      </c>
    </row>
    <row r="18" spans="1:6" s="362" customFormat="1">
      <c r="A18" s="507" t="s">
        <v>440</v>
      </c>
      <c r="B18" s="508"/>
      <c r="C18" s="350" t="s">
        <v>426</v>
      </c>
      <c r="D18" s="351" t="s">
        <v>427</v>
      </c>
    </row>
    <row r="19" spans="1:6" s="363" customFormat="1">
      <c r="A19" s="360">
        <v>4</v>
      </c>
      <c r="B19" s="358" t="s">
        <v>438</v>
      </c>
      <c r="C19" s="452">
        <v>8.1716502689840542E-2</v>
      </c>
      <c r="D19" s="450">
        <v>117322789.79545884</v>
      </c>
    </row>
    <row r="20" spans="1:6" s="363" customFormat="1">
      <c r="A20" s="360">
        <v>5</v>
      </c>
      <c r="B20" s="358" t="s">
        <v>145</v>
      </c>
      <c r="C20" s="452">
        <v>0.10069174467389357</v>
      </c>
      <c r="D20" s="450">
        <v>144566103.61008438</v>
      </c>
    </row>
    <row r="21" spans="1:6" s="363" customFormat="1" ht="13.5" thickBot="1">
      <c r="A21" s="365" t="s">
        <v>423</v>
      </c>
      <c r="B21" s="366" t="s">
        <v>439</v>
      </c>
      <c r="C21" s="452">
        <v>0.17210936368568885</v>
      </c>
      <c r="D21" s="451">
        <v>247102482.76492473</v>
      </c>
    </row>
    <row r="22" spans="1:6">
      <c r="F22" s="311"/>
    </row>
  </sheetData>
  <mergeCells count="2">
    <mergeCell ref="A5:B5"/>
    <mergeCell ref="A18:B18"/>
  </mergeCells>
  <pageMargins left="0.7" right="0.7" top="0.75" bottom="0.75" header="0.3" footer="0.3"/>
  <pageSetup paperSize="9" scale="87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F51"/>
  <sheetViews>
    <sheetView zoomScaleNormal="100" workbookViewId="0">
      <pane xSplit="1" ySplit="5" topLeftCell="B24" activePane="bottomRight" state="frozen"/>
      <selection activeCell="F18" sqref="F18"/>
      <selection pane="topRight" activeCell="F18" sqref="F18"/>
      <selection pane="bottomLeft" activeCell="F18" sqref="F18"/>
      <selection pane="bottomRight" activeCell="D12" sqref="D12:D50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53.140625" style="4" customWidth="1"/>
    <col min="4" max="4" width="32.28515625" style="4" customWidth="1"/>
    <col min="5" max="5" width="9.42578125" style="5" customWidth="1"/>
    <col min="6" max="16384" width="9.140625" style="5"/>
  </cols>
  <sheetData>
    <row r="1" spans="1:6">
      <c r="A1" s="2" t="s">
        <v>35</v>
      </c>
      <c r="B1" s="393" t="str">
        <f>'Info '!C2</f>
        <v>JSC "VTB Bank (Georgia)"</v>
      </c>
      <c r="E1" s="4"/>
      <c r="F1" s="4"/>
    </row>
    <row r="2" spans="1:6" s="80" customFormat="1" ht="15.75" customHeight="1">
      <c r="A2" s="2" t="s">
        <v>36</v>
      </c>
      <c r="B2" s="399">
        <f>'Info '!D2</f>
        <v>43373</v>
      </c>
    </row>
    <row r="3" spans="1:6" s="80" customFormat="1" ht="15.75" customHeight="1">
      <c r="A3" s="121"/>
    </row>
    <row r="4" spans="1:6" s="80" customFormat="1" ht="15.75" customHeight="1" thickBot="1">
      <c r="A4" s="80" t="s">
        <v>91</v>
      </c>
      <c r="B4" s="249" t="s">
        <v>297</v>
      </c>
      <c r="D4" s="40" t="s">
        <v>78</v>
      </c>
    </row>
    <row r="5" spans="1:6" ht="25.5">
      <c r="A5" s="122" t="s">
        <v>11</v>
      </c>
      <c r="B5" s="280" t="s">
        <v>351</v>
      </c>
      <c r="C5" s="123" t="s">
        <v>98</v>
      </c>
      <c r="D5" s="124" t="s">
        <v>99</v>
      </c>
    </row>
    <row r="6" spans="1:6">
      <c r="A6" s="86">
        <v>1</v>
      </c>
      <c r="B6" s="125" t="s">
        <v>40</v>
      </c>
      <c r="C6" s="126">
        <v>62858058</v>
      </c>
      <c r="D6" s="127"/>
      <c r="E6" s="128"/>
    </row>
    <row r="7" spans="1:6">
      <c r="A7" s="86">
        <v>2</v>
      </c>
      <c r="B7" s="129" t="s">
        <v>41</v>
      </c>
      <c r="C7" s="130">
        <v>174656708</v>
      </c>
      <c r="D7" s="131"/>
      <c r="E7" s="128"/>
    </row>
    <row r="8" spans="1:6">
      <c r="A8" s="86">
        <v>3</v>
      </c>
      <c r="B8" s="129" t="s">
        <v>42</v>
      </c>
      <c r="C8" s="130">
        <v>48699971</v>
      </c>
      <c r="D8" s="131"/>
      <c r="E8" s="128"/>
    </row>
    <row r="9" spans="1:6">
      <c r="A9" s="86">
        <v>4</v>
      </c>
      <c r="B9" s="129" t="s">
        <v>43</v>
      </c>
      <c r="C9" s="130"/>
      <c r="D9" s="131"/>
      <c r="E9" s="128"/>
    </row>
    <row r="10" spans="1:6">
      <c r="A10" s="86">
        <v>5.0999999999999996</v>
      </c>
      <c r="B10" s="129" t="s">
        <v>44</v>
      </c>
      <c r="C10" s="130">
        <v>112976320</v>
      </c>
      <c r="D10" s="131"/>
      <c r="E10" s="128"/>
    </row>
    <row r="11" spans="1:6">
      <c r="A11" s="86">
        <v>5.2</v>
      </c>
      <c r="B11" s="129" t="s">
        <v>472</v>
      </c>
      <c r="C11" s="130">
        <v>-25000</v>
      </c>
      <c r="D11" s="131"/>
      <c r="E11" s="128"/>
    </row>
    <row r="12" spans="1:6">
      <c r="A12" s="86" t="s">
        <v>473</v>
      </c>
      <c r="B12" s="129" t="s">
        <v>474</v>
      </c>
      <c r="C12" s="130">
        <v>25000</v>
      </c>
      <c r="D12" s="136" t="s">
        <v>475</v>
      </c>
      <c r="E12" s="128"/>
    </row>
    <row r="13" spans="1:6">
      <c r="A13" s="86">
        <v>5</v>
      </c>
      <c r="B13" s="129" t="s">
        <v>476</v>
      </c>
      <c r="C13" s="130">
        <v>112951320</v>
      </c>
      <c r="D13" s="131"/>
      <c r="E13" s="128"/>
    </row>
    <row r="14" spans="1:6">
      <c r="A14" s="86">
        <v>6.1</v>
      </c>
      <c r="B14" s="250" t="s">
        <v>45</v>
      </c>
      <c r="C14" s="132">
        <v>1081357939.3933499</v>
      </c>
      <c r="D14" s="133"/>
      <c r="E14" s="134"/>
    </row>
    <row r="15" spans="1:6">
      <c r="A15" s="86">
        <v>6.2</v>
      </c>
      <c r="B15" s="251" t="s">
        <v>46</v>
      </c>
      <c r="C15" s="132">
        <v>-61190534.773121074</v>
      </c>
      <c r="D15" s="133"/>
      <c r="E15" s="134"/>
    </row>
    <row r="16" spans="1:6">
      <c r="A16" s="86" t="s">
        <v>477</v>
      </c>
      <c r="B16" s="251" t="s">
        <v>219</v>
      </c>
      <c r="C16" s="132">
        <v>15587068.873568878</v>
      </c>
      <c r="D16" s="136" t="s">
        <v>475</v>
      </c>
      <c r="E16" s="134"/>
    </row>
    <row r="17" spans="1:5">
      <c r="A17" s="86">
        <v>6</v>
      </c>
      <c r="B17" s="129" t="s">
        <v>47</v>
      </c>
      <c r="C17" s="458">
        <f>C14+C15</f>
        <v>1020167404.6202288</v>
      </c>
      <c r="D17" s="133"/>
      <c r="E17" s="128"/>
    </row>
    <row r="18" spans="1:5">
      <c r="A18" s="86">
        <v>7</v>
      </c>
      <c r="B18" s="129" t="s">
        <v>48</v>
      </c>
      <c r="C18" s="130">
        <v>9478376</v>
      </c>
      <c r="D18" s="131"/>
      <c r="E18" s="128"/>
    </row>
    <row r="19" spans="1:5">
      <c r="A19" s="86">
        <v>8</v>
      </c>
      <c r="B19" s="278" t="s">
        <v>209</v>
      </c>
      <c r="C19" s="130">
        <v>8960783.1300000008</v>
      </c>
      <c r="D19" s="131"/>
      <c r="E19" s="128"/>
    </row>
    <row r="20" spans="1:5">
      <c r="A20" s="86">
        <v>9</v>
      </c>
      <c r="B20" s="129" t="s">
        <v>49</v>
      </c>
      <c r="C20" s="130">
        <v>54000</v>
      </c>
      <c r="D20" s="131"/>
      <c r="E20" s="128"/>
    </row>
    <row r="21" spans="1:5">
      <c r="A21" s="86">
        <v>9.1</v>
      </c>
      <c r="B21" s="135" t="s">
        <v>94</v>
      </c>
      <c r="C21" s="132"/>
      <c r="D21" s="131"/>
      <c r="E21" s="128"/>
    </row>
    <row r="22" spans="1:5">
      <c r="A22" s="86">
        <v>9.1999999999999993</v>
      </c>
      <c r="B22" s="135" t="s">
        <v>95</v>
      </c>
      <c r="C22" s="132"/>
      <c r="D22" s="131"/>
      <c r="E22" s="128"/>
    </row>
    <row r="23" spans="1:5">
      <c r="A23" s="86">
        <v>9.3000000000000007</v>
      </c>
      <c r="B23" s="252" t="s">
        <v>279</v>
      </c>
      <c r="C23" s="132"/>
      <c r="D23" s="131"/>
      <c r="E23" s="128"/>
    </row>
    <row r="24" spans="1:5">
      <c r="A24" s="86">
        <v>10</v>
      </c>
      <c r="B24" s="129" t="s">
        <v>50</v>
      </c>
      <c r="C24" s="130">
        <v>43647825</v>
      </c>
      <c r="D24" s="131"/>
      <c r="E24" s="128"/>
    </row>
    <row r="25" spans="1:5">
      <c r="A25" s="86">
        <v>10.1</v>
      </c>
      <c r="B25" s="135" t="s">
        <v>96</v>
      </c>
      <c r="C25" s="130">
        <v>7482799</v>
      </c>
      <c r="D25" s="136" t="s">
        <v>478</v>
      </c>
      <c r="E25" s="128"/>
    </row>
    <row r="26" spans="1:5">
      <c r="A26" s="86">
        <v>11</v>
      </c>
      <c r="B26" s="137" t="s">
        <v>51</v>
      </c>
      <c r="C26" s="138">
        <v>45162275.989999995</v>
      </c>
      <c r="D26" s="139"/>
      <c r="E26" s="128"/>
    </row>
    <row r="27" spans="1:5">
      <c r="A27" s="86">
        <v>11.1</v>
      </c>
      <c r="B27" s="453" t="s">
        <v>479</v>
      </c>
      <c r="C27" s="454">
        <v>-312831.81</v>
      </c>
      <c r="D27" s="136" t="s">
        <v>478</v>
      </c>
      <c r="E27" s="128"/>
    </row>
    <row r="28" spans="1:5" ht="15">
      <c r="A28" s="86">
        <v>12</v>
      </c>
      <c r="B28" s="140" t="s">
        <v>52</v>
      </c>
      <c r="C28" s="141">
        <f>SUM(C6:C11,C17:C20,C24,C26)</f>
        <v>1526636721.7402289</v>
      </c>
      <c r="D28" s="142"/>
      <c r="E28" s="143"/>
    </row>
    <row r="29" spans="1:5">
      <c r="A29" s="86">
        <v>13</v>
      </c>
      <c r="B29" s="129" t="s">
        <v>54</v>
      </c>
      <c r="C29" s="144">
        <v>9062127</v>
      </c>
      <c r="D29" s="145"/>
      <c r="E29" s="128"/>
    </row>
    <row r="30" spans="1:5">
      <c r="A30" s="86">
        <v>14</v>
      </c>
      <c r="B30" s="129" t="s">
        <v>55</v>
      </c>
      <c r="C30" s="130">
        <v>339753581</v>
      </c>
      <c r="D30" s="131"/>
      <c r="E30" s="128"/>
    </row>
    <row r="31" spans="1:5">
      <c r="A31" s="86">
        <v>15</v>
      </c>
      <c r="B31" s="129" t="s">
        <v>56</v>
      </c>
      <c r="C31" s="130">
        <v>173619093</v>
      </c>
      <c r="D31" s="131"/>
      <c r="E31" s="128"/>
    </row>
    <row r="32" spans="1:5">
      <c r="A32" s="86">
        <v>16</v>
      </c>
      <c r="B32" s="129" t="s">
        <v>57</v>
      </c>
      <c r="C32" s="130">
        <v>508169836</v>
      </c>
      <c r="D32" s="131"/>
      <c r="E32" s="128"/>
    </row>
    <row r="33" spans="1:5">
      <c r="A33" s="86">
        <v>17</v>
      </c>
      <c r="B33" s="129" t="s">
        <v>58</v>
      </c>
      <c r="C33" s="130">
        <v>0</v>
      </c>
      <c r="D33" s="131"/>
      <c r="E33" s="128"/>
    </row>
    <row r="34" spans="1:5">
      <c r="A34" s="86">
        <v>18</v>
      </c>
      <c r="B34" s="129" t="s">
        <v>59</v>
      </c>
      <c r="C34" s="130">
        <v>207372374.34</v>
      </c>
      <c r="D34" s="131"/>
      <c r="E34" s="128"/>
    </row>
    <row r="35" spans="1:5">
      <c r="A35" s="86">
        <v>19</v>
      </c>
      <c r="B35" s="129" t="s">
        <v>60</v>
      </c>
      <c r="C35" s="130">
        <v>11728468</v>
      </c>
      <c r="D35" s="131"/>
      <c r="E35" s="128"/>
    </row>
    <row r="36" spans="1:5">
      <c r="A36" s="86">
        <v>20</v>
      </c>
      <c r="B36" s="129" t="s">
        <v>61</v>
      </c>
      <c r="C36" s="130">
        <v>30987695.560000002</v>
      </c>
      <c r="D36" s="131"/>
      <c r="E36" s="128"/>
    </row>
    <row r="37" spans="1:5" ht="25.5">
      <c r="A37" s="86">
        <v>20.100000000000001</v>
      </c>
      <c r="B37" s="137" t="s">
        <v>480</v>
      </c>
      <c r="C37" s="138">
        <v>0</v>
      </c>
      <c r="D37" s="136" t="s">
        <v>475</v>
      </c>
      <c r="E37" s="128"/>
    </row>
    <row r="38" spans="1:5">
      <c r="A38" s="86">
        <v>21</v>
      </c>
      <c r="B38" s="137" t="s">
        <v>62</v>
      </c>
      <c r="C38" s="138">
        <v>49414614.620000005</v>
      </c>
      <c r="D38" s="139"/>
      <c r="E38" s="128"/>
    </row>
    <row r="39" spans="1:5">
      <c r="A39" s="86">
        <v>21.1</v>
      </c>
      <c r="B39" s="146" t="s">
        <v>97</v>
      </c>
      <c r="C39" s="147">
        <v>37492014.620000005</v>
      </c>
      <c r="D39" s="136" t="s">
        <v>481</v>
      </c>
      <c r="E39" s="128"/>
    </row>
    <row r="40" spans="1:5" ht="15">
      <c r="A40" s="86">
        <v>21.2</v>
      </c>
      <c r="B40" s="455" t="s">
        <v>230</v>
      </c>
      <c r="C40" s="457">
        <v>11922600</v>
      </c>
      <c r="D40" s="136" t="s">
        <v>482</v>
      </c>
      <c r="E40" s="128"/>
    </row>
    <row r="41" spans="1:5" ht="15">
      <c r="A41" s="86">
        <v>22</v>
      </c>
      <c r="B41" s="140" t="s">
        <v>63</v>
      </c>
      <c r="C41" s="141">
        <f>SUM(C29:C38)</f>
        <v>1330107789.52</v>
      </c>
      <c r="D41" s="142"/>
      <c r="E41" s="143"/>
    </row>
    <row r="42" spans="1:5">
      <c r="A42" s="86">
        <v>23</v>
      </c>
      <c r="B42" s="137" t="s">
        <v>65</v>
      </c>
      <c r="C42" s="130">
        <v>209008277</v>
      </c>
      <c r="D42" s="136" t="s">
        <v>483</v>
      </c>
      <c r="E42" s="128"/>
    </row>
    <row r="43" spans="1:5">
      <c r="A43" s="86">
        <v>24</v>
      </c>
      <c r="B43" s="137" t="s">
        <v>66</v>
      </c>
      <c r="C43" s="130"/>
      <c r="D43" s="131"/>
      <c r="E43" s="128"/>
    </row>
    <row r="44" spans="1:5">
      <c r="A44" s="86">
        <v>25</v>
      </c>
      <c r="B44" s="137" t="s">
        <v>67</v>
      </c>
      <c r="C44" s="130"/>
      <c r="D44" s="131"/>
      <c r="E44" s="128"/>
    </row>
    <row r="45" spans="1:5">
      <c r="A45" s="86">
        <v>26</v>
      </c>
      <c r="B45" s="137" t="s">
        <v>68</v>
      </c>
      <c r="C45" s="130"/>
      <c r="D45" s="131"/>
      <c r="E45" s="128"/>
    </row>
    <row r="46" spans="1:5">
      <c r="A46" s="86">
        <v>27</v>
      </c>
      <c r="B46" s="137" t="s">
        <v>69</v>
      </c>
      <c r="C46" s="130">
        <v>0</v>
      </c>
      <c r="D46" s="131"/>
      <c r="E46" s="128"/>
    </row>
    <row r="47" spans="1:5">
      <c r="A47" s="86">
        <v>28</v>
      </c>
      <c r="B47" s="137" t="s">
        <v>70</v>
      </c>
      <c r="C47" s="130">
        <v>-14764276</v>
      </c>
      <c r="D47" s="136" t="s">
        <v>484</v>
      </c>
      <c r="E47" s="128"/>
    </row>
    <row r="48" spans="1:5">
      <c r="A48" s="86">
        <v>29</v>
      </c>
      <c r="B48" s="137" t="s">
        <v>71</v>
      </c>
      <c r="C48" s="130">
        <v>2284931</v>
      </c>
      <c r="D48" s="131"/>
      <c r="E48" s="128"/>
    </row>
    <row r="49" spans="1:5">
      <c r="A49" s="456">
        <v>29.1</v>
      </c>
      <c r="B49" s="137" t="s">
        <v>251</v>
      </c>
      <c r="C49" s="454">
        <v>2284931</v>
      </c>
      <c r="D49" s="136" t="s">
        <v>485</v>
      </c>
      <c r="E49" s="128"/>
    </row>
    <row r="50" spans="1:5">
      <c r="A50" s="456">
        <v>29.2</v>
      </c>
      <c r="B50" s="137" t="s">
        <v>247</v>
      </c>
      <c r="C50" s="454">
        <v>-2284931</v>
      </c>
      <c r="D50" s="136" t="s">
        <v>486</v>
      </c>
      <c r="E50" s="128"/>
    </row>
    <row r="51" spans="1:5" ht="15.75" thickBot="1">
      <c r="A51" s="148">
        <v>30</v>
      </c>
      <c r="B51" s="149" t="s">
        <v>277</v>
      </c>
      <c r="C51" s="150">
        <f>SUM(C42:C48)</f>
        <v>196528932</v>
      </c>
      <c r="D51" s="151"/>
      <c r="E51" s="143"/>
    </row>
  </sheetData>
  <pageMargins left="0.7" right="0.7" top="0.75" bottom="0.75" header="0.3" footer="0.3"/>
  <pageSetup paperSize="9" scale="46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22"/>
  <sheetViews>
    <sheetView zoomScale="70" zoomScaleNormal="7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:R21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8" bestFit="1" customWidth="1"/>
    <col min="17" max="17" width="14.7109375" style="38" customWidth="1"/>
    <col min="18" max="18" width="13" style="38" bestFit="1" customWidth="1"/>
    <col min="19" max="19" width="34.85546875" style="38" customWidth="1"/>
    <col min="20" max="16384" width="9.140625" style="38"/>
  </cols>
  <sheetData>
    <row r="1" spans="1:19">
      <c r="A1" s="2" t="s">
        <v>35</v>
      </c>
      <c r="B1" s="395" t="str">
        <f>'Info '!C2</f>
        <v>JSC "VTB Bank (Georgia)"</v>
      </c>
    </row>
    <row r="2" spans="1:19">
      <c r="A2" s="2" t="s">
        <v>36</v>
      </c>
      <c r="B2" s="396">
        <f>'Info '!D2</f>
        <v>43373</v>
      </c>
    </row>
    <row r="4" spans="1:19" ht="26.25" thickBot="1">
      <c r="A4" s="4" t="s">
        <v>259</v>
      </c>
      <c r="B4" s="298" t="s">
        <v>386</v>
      </c>
    </row>
    <row r="5" spans="1:19" s="288" customFormat="1">
      <c r="A5" s="283"/>
      <c r="B5" s="284"/>
      <c r="C5" s="285" t="s">
        <v>0</v>
      </c>
      <c r="D5" s="285" t="s">
        <v>1</v>
      </c>
      <c r="E5" s="285" t="s">
        <v>2</v>
      </c>
      <c r="F5" s="285" t="s">
        <v>3</v>
      </c>
      <c r="G5" s="285" t="s">
        <v>4</v>
      </c>
      <c r="H5" s="285" t="s">
        <v>10</v>
      </c>
      <c r="I5" s="285" t="s">
        <v>13</v>
      </c>
      <c r="J5" s="285" t="s">
        <v>14</v>
      </c>
      <c r="K5" s="285" t="s">
        <v>15</v>
      </c>
      <c r="L5" s="285" t="s">
        <v>16</v>
      </c>
      <c r="M5" s="285" t="s">
        <v>17</v>
      </c>
      <c r="N5" s="285" t="s">
        <v>18</v>
      </c>
      <c r="O5" s="285" t="s">
        <v>369</v>
      </c>
      <c r="P5" s="285" t="s">
        <v>370</v>
      </c>
      <c r="Q5" s="285" t="s">
        <v>371</v>
      </c>
      <c r="R5" s="286" t="s">
        <v>372</v>
      </c>
      <c r="S5" s="287" t="s">
        <v>373</v>
      </c>
    </row>
    <row r="6" spans="1:19" s="288" customFormat="1" ht="99" customHeight="1">
      <c r="A6" s="289"/>
      <c r="B6" s="513" t="s">
        <v>374</v>
      </c>
      <c r="C6" s="509">
        <v>0</v>
      </c>
      <c r="D6" s="510"/>
      <c r="E6" s="509">
        <v>0.2</v>
      </c>
      <c r="F6" s="510"/>
      <c r="G6" s="509">
        <v>0.35</v>
      </c>
      <c r="H6" s="510"/>
      <c r="I6" s="509">
        <v>0.5</v>
      </c>
      <c r="J6" s="510"/>
      <c r="K6" s="509">
        <v>0.75</v>
      </c>
      <c r="L6" s="510"/>
      <c r="M6" s="509">
        <v>1</v>
      </c>
      <c r="N6" s="510"/>
      <c r="O6" s="509">
        <v>1.5</v>
      </c>
      <c r="P6" s="510"/>
      <c r="Q6" s="509">
        <v>2.5</v>
      </c>
      <c r="R6" s="510"/>
      <c r="S6" s="511" t="s">
        <v>258</v>
      </c>
    </row>
    <row r="7" spans="1:19" s="288" customFormat="1" ht="30.75" customHeight="1">
      <c r="A7" s="289"/>
      <c r="B7" s="514"/>
      <c r="C7" s="279" t="s">
        <v>261</v>
      </c>
      <c r="D7" s="279" t="s">
        <v>260</v>
      </c>
      <c r="E7" s="279" t="s">
        <v>261</v>
      </c>
      <c r="F7" s="279" t="s">
        <v>260</v>
      </c>
      <c r="G7" s="279" t="s">
        <v>261</v>
      </c>
      <c r="H7" s="279" t="s">
        <v>260</v>
      </c>
      <c r="I7" s="279" t="s">
        <v>261</v>
      </c>
      <c r="J7" s="279" t="s">
        <v>260</v>
      </c>
      <c r="K7" s="279" t="s">
        <v>261</v>
      </c>
      <c r="L7" s="279" t="s">
        <v>260</v>
      </c>
      <c r="M7" s="279" t="s">
        <v>261</v>
      </c>
      <c r="N7" s="279" t="s">
        <v>260</v>
      </c>
      <c r="O7" s="279" t="s">
        <v>261</v>
      </c>
      <c r="P7" s="279" t="s">
        <v>260</v>
      </c>
      <c r="Q7" s="279" t="s">
        <v>261</v>
      </c>
      <c r="R7" s="279" t="s">
        <v>260</v>
      </c>
      <c r="S7" s="512"/>
    </row>
    <row r="8" spans="1:19" s="154" customFormat="1">
      <c r="A8" s="152">
        <v>1</v>
      </c>
      <c r="B8" s="1" t="s">
        <v>101</v>
      </c>
      <c r="C8" s="153">
        <v>131471424.22</v>
      </c>
      <c r="D8" s="153"/>
      <c r="E8" s="153">
        <v>0</v>
      </c>
      <c r="F8" s="153"/>
      <c r="G8" s="153">
        <v>0</v>
      </c>
      <c r="H8" s="153"/>
      <c r="I8" s="153">
        <v>0</v>
      </c>
      <c r="J8" s="153"/>
      <c r="K8" s="153">
        <v>0</v>
      </c>
      <c r="L8" s="153"/>
      <c r="M8" s="153">
        <v>155301712.28799999</v>
      </c>
      <c r="N8" s="153"/>
      <c r="O8" s="153">
        <v>0</v>
      </c>
      <c r="P8" s="153"/>
      <c r="Q8" s="153">
        <v>0</v>
      </c>
      <c r="R8" s="153"/>
      <c r="S8" s="299">
        <f>$C$6*SUM(C8:D8)+$E$6*SUM(E8:F8)+$G$6*SUM(G8:H8)+$I$6*SUM(I8:J8)+$K$6*SUM(K8:L8)+$M$6*SUM(M8:N8)+$O$6*SUM(O8:P8)+$Q$6*SUM(Q8:R8)</f>
        <v>155301712.28799999</v>
      </c>
    </row>
    <row r="9" spans="1:19" s="154" customFormat="1">
      <c r="A9" s="152">
        <v>2</v>
      </c>
      <c r="B9" s="1" t="s">
        <v>102</v>
      </c>
      <c r="C9" s="153">
        <v>0</v>
      </c>
      <c r="D9" s="153"/>
      <c r="E9" s="153">
        <v>0</v>
      </c>
      <c r="F9" s="153"/>
      <c r="G9" s="153">
        <v>0</v>
      </c>
      <c r="H9" s="153"/>
      <c r="I9" s="153">
        <v>0</v>
      </c>
      <c r="J9" s="153"/>
      <c r="K9" s="153">
        <v>0</v>
      </c>
      <c r="L9" s="153"/>
      <c r="M9" s="153">
        <v>0</v>
      </c>
      <c r="N9" s="153"/>
      <c r="O9" s="153">
        <v>0</v>
      </c>
      <c r="P9" s="153"/>
      <c r="Q9" s="153">
        <v>0</v>
      </c>
      <c r="R9" s="153"/>
      <c r="S9" s="299">
        <f t="shared" ref="S9:S21" si="0">$C$6*SUM(C9:D9)+$E$6*SUM(E9:F9)+$G$6*SUM(G9:H9)+$I$6*SUM(I9:J9)+$K$6*SUM(K9:L9)+$M$6*SUM(M9:N9)+$O$6*SUM(O9:P9)+$Q$6*SUM(Q9:R9)</f>
        <v>0</v>
      </c>
    </row>
    <row r="10" spans="1:19" s="154" customFormat="1">
      <c r="A10" s="152">
        <v>3</v>
      </c>
      <c r="B10" s="1" t="s">
        <v>280</v>
      </c>
      <c r="C10" s="153">
        <v>0</v>
      </c>
      <c r="D10" s="153"/>
      <c r="E10" s="153">
        <v>0</v>
      </c>
      <c r="F10" s="153"/>
      <c r="G10" s="153">
        <v>0</v>
      </c>
      <c r="H10" s="153"/>
      <c r="I10" s="153">
        <v>0</v>
      </c>
      <c r="J10" s="153"/>
      <c r="K10" s="153">
        <v>0</v>
      </c>
      <c r="L10" s="153"/>
      <c r="M10" s="153">
        <v>0</v>
      </c>
      <c r="N10" s="153"/>
      <c r="O10" s="153">
        <v>0</v>
      </c>
      <c r="P10" s="153"/>
      <c r="Q10" s="153">
        <v>0</v>
      </c>
      <c r="R10" s="153"/>
      <c r="S10" s="299">
        <f t="shared" si="0"/>
        <v>0</v>
      </c>
    </row>
    <row r="11" spans="1:19" s="154" customFormat="1">
      <c r="A11" s="152">
        <v>4</v>
      </c>
      <c r="B11" s="1" t="s">
        <v>103</v>
      </c>
      <c r="C11" s="153">
        <v>0</v>
      </c>
      <c r="D11" s="153"/>
      <c r="E11" s="153">
        <v>0</v>
      </c>
      <c r="F11" s="153"/>
      <c r="G11" s="153">
        <v>0</v>
      </c>
      <c r="H11" s="153"/>
      <c r="I11" s="153">
        <v>0</v>
      </c>
      <c r="J11" s="153"/>
      <c r="K11" s="153">
        <v>0</v>
      </c>
      <c r="L11" s="153"/>
      <c r="M11" s="153">
        <v>0</v>
      </c>
      <c r="N11" s="153"/>
      <c r="O11" s="153">
        <v>0</v>
      </c>
      <c r="P11" s="153"/>
      <c r="Q11" s="153">
        <v>0</v>
      </c>
      <c r="R11" s="153"/>
      <c r="S11" s="299">
        <f t="shared" si="0"/>
        <v>0</v>
      </c>
    </row>
    <row r="12" spans="1:19" s="154" customFormat="1">
      <c r="A12" s="152">
        <v>5</v>
      </c>
      <c r="B12" s="1" t="s">
        <v>104</v>
      </c>
      <c r="C12" s="153">
        <v>0</v>
      </c>
      <c r="D12" s="153"/>
      <c r="E12" s="153">
        <v>0</v>
      </c>
      <c r="F12" s="153"/>
      <c r="G12" s="153">
        <v>0</v>
      </c>
      <c r="H12" s="153"/>
      <c r="I12" s="153">
        <v>0</v>
      </c>
      <c r="J12" s="153"/>
      <c r="K12" s="153">
        <v>0</v>
      </c>
      <c r="L12" s="153"/>
      <c r="M12" s="153">
        <v>0</v>
      </c>
      <c r="N12" s="153"/>
      <c r="O12" s="153">
        <v>0</v>
      </c>
      <c r="P12" s="153"/>
      <c r="Q12" s="153">
        <v>0</v>
      </c>
      <c r="R12" s="153"/>
      <c r="S12" s="299">
        <f t="shared" si="0"/>
        <v>0</v>
      </c>
    </row>
    <row r="13" spans="1:19" s="154" customFormat="1">
      <c r="A13" s="152">
        <v>6</v>
      </c>
      <c r="B13" s="1" t="s">
        <v>105</v>
      </c>
      <c r="C13" s="153">
        <v>0</v>
      </c>
      <c r="D13" s="153"/>
      <c r="E13" s="153">
        <v>19761820.229400001</v>
      </c>
      <c r="F13" s="153"/>
      <c r="G13" s="153">
        <v>0</v>
      </c>
      <c r="H13" s="153"/>
      <c r="I13" s="153">
        <v>28938074.003499996</v>
      </c>
      <c r="J13" s="153"/>
      <c r="K13" s="153">
        <v>0</v>
      </c>
      <c r="L13" s="153"/>
      <c r="M13" s="153">
        <v>2472.2591000000002</v>
      </c>
      <c r="N13" s="153">
        <v>4312186.9269000003</v>
      </c>
      <c r="O13" s="153">
        <v>0</v>
      </c>
      <c r="P13" s="153"/>
      <c r="Q13" s="153">
        <v>0</v>
      </c>
      <c r="R13" s="153"/>
      <c r="S13" s="299">
        <f t="shared" si="0"/>
        <v>22736060.233629998</v>
      </c>
    </row>
    <row r="14" spans="1:19" s="154" customFormat="1">
      <c r="A14" s="152">
        <v>7</v>
      </c>
      <c r="B14" s="1" t="s">
        <v>106</v>
      </c>
      <c r="C14" s="153">
        <v>0</v>
      </c>
      <c r="D14" s="153">
        <v>0</v>
      </c>
      <c r="E14" s="153">
        <v>0</v>
      </c>
      <c r="F14" s="153">
        <v>0</v>
      </c>
      <c r="G14" s="153">
        <v>0</v>
      </c>
      <c r="H14" s="153"/>
      <c r="I14" s="153">
        <v>0</v>
      </c>
      <c r="J14" s="153">
        <v>0</v>
      </c>
      <c r="K14" s="153">
        <v>0</v>
      </c>
      <c r="L14" s="153"/>
      <c r="M14" s="153">
        <v>460820220.32657993</v>
      </c>
      <c r="N14" s="153">
        <v>63275598.076445013</v>
      </c>
      <c r="O14" s="153">
        <v>5724641.4442499997</v>
      </c>
      <c r="P14" s="153">
        <v>170231.69811500001</v>
      </c>
      <c r="Q14" s="153">
        <v>0</v>
      </c>
      <c r="R14" s="153">
        <v>0</v>
      </c>
      <c r="S14" s="299">
        <f t="shared" si="0"/>
        <v>532938128.11657238</v>
      </c>
    </row>
    <row r="15" spans="1:19" s="154" customFormat="1">
      <c r="A15" s="152">
        <v>8</v>
      </c>
      <c r="B15" s="1" t="s">
        <v>107</v>
      </c>
      <c r="C15" s="153">
        <v>0</v>
      </c>
      <c r="D15" s="153"/>
      <c r="E15" s="153">
        <v>0</v>
      </c>
      <c r="F15" s="153"/>
      <c r="G15" s="153">
        <v>0</v>
      </c>
      <c r="H15" s="153"/>
      <c r="I15" s="153">
        <v>0</v>
      </c>
      <c r="J15" s="153"/>
      <c r="K15" s="153">
        <v>276577920.15863001</v>
      </c>
      <c r="L15" s="153">
        <v>15204511.874443002</v>
      </c>
      <c r="M15" s="153">
        <v>26832789.557429999</v>
      </c>
      <c r="N15" s="153">
        <v>384829.69831999997</v>
      </c>
      <c r="O15" s="153">
        <v>91988163.20796001</v>
      </c>
      <c r="P15" s="153">
        <v>3336911.6500000004</v>
      </c>
      <c r="Q15" s="153">
        <v>0</v>
      </c>
      <c r="R15" s="153"/>
      <c r="S15" s="299">
        <f t="shared" si="0"/>
        <v>389042055.56749481</v>
      </c>
    </row>
    <row r="16" spans="1:19" s="154" customFormat="1">
      <c r="A16" s="152">
        <v>9</v>
      </c>
      <c r="B16" s="1" t="s">
        <v>108</v>
      </c>
      <c r="C16" s="153">
        <v>0</v>
      </c>
      <c r="D16" s="153"/>
      <c r="E16" s="153">
        <v>0</v>
      </c>
      <c r="F16" s="153"/>
      <c r="G16" s="153">
        <v>158079485.28292</v>
      </c>
      <c r="H16" s="153">
        <v>573289.64338499994</v>
      </c>
      <c r="I16" s="153">
        <v>0</v>
      </c>
      <c r="J16" s="153"/>
      <c r="K16" s="153">
        <v>0</v>
      </c>
      <c r="L16" s="153"/>
      <c r="M16" s="153">
        <v>0</v>
      </c>
      <c r="N16" s="153"/>
      <c r="O16" s="153">
        <v>0</v>
      </c>
      <c r="P16" s="153"/>
      <c r="Q16" s="153">
        <v>0</v>
      </c>
      <c r="R16" s="153"/>
      <c r="S16" s="299">
        <f t="shared" si="0"/>
        <v>55528471.224206746</v>
      </c>
    </row>
    <row r="17" spans="1:19" s="154" customFormat="1">
      <c r="A17" s="152">
        <v>10</v>
      </c>
      <c r="B17" s="1" t="s">
        <v>109</v>
      </c>
      <c r="C17" s="153">
        <v>0</v>
      </c>
      <c r="D17" s="153"/>
      <c r="E17" s="153">
        <v>0</v>
      </c>
      <c r="F17" s="153"/>
      <c r="G17" s="153">
        <v>0</v>
      </c>
      <c r="H17" s="153"/>
      <c r="I17" s="153">
        <v>511590.10027</v>
      </c>
      <c r="J17" s="153"/>
      <c r="K17" s="153">
        <v>0</v>
      </c>
      <c r="L17" s="153"/>
      <c r="M17" s="153">
        <v>14138304.523629999</v>
      </c>
      <c r="N17" s="153"/>
      <c r="O17" s="153">
        <v>11945157.789799999</v>
      </c>
      <c r="P17" s="153"/>
      <c r="Q17" s="153">
        <v>0</v>
      </c>
      <c r="R17" s="153"/>
      <c r="S17" s="299">
        <f t="shared" si="0"/>
        <v>32311836.258464996</v>
      </c>
    </row>
    <row r="18" spans="1:19" s="154" customFormat="1">
      <c r="A18" s="152">
        <v>11</v>
      </c>
      <c r="B18" s="1" t="s">
        <v>110</v>
      </c>
      <c r="C18" s="153">
        <v>0</v>
      </c>
      <c r="D18" s="153"/>
      <c r="E18" s="153">
        <v>0</v>
      </c>
      <c r="F18" s="153"/>
      <c r="G18" s="153">
        <v>0</v>
      </c>
      <c r="H18" s="153"/>
      <c r="I18" s="153">
        <v>0</v>
      </c>
      <c r="J18" s="153"/>
      <c r="K18" s="153">
        <v>0</v>
      </c>
      <c r="L18" s="153"/>
      <c r="M18" s="153">
        <v>0</v>
      </c>
      <c r="N18" s="153"/>
      <c r="O18" s="153">
        <v>0</v>
      </c>
      <c r="P18" s="153"/>
      <c r="Q18" s="153">
        <v>0</v>
      </c>
      <c r="R18" s="153"/>
      <c r="S18" s="299">
        <f t="shared" si="0"/>
        <v>0</v>
      </c>
    </row>
    <row r="19" spans="1:19" s="154" customFormat="1">
      <c r="A19" s="152">
        <v>12</v>
      </c>
      <c r="B19" s="1" t="s">
        <v>111</v>
      </c>
      <c r="C19" s="153">
        <v>0</v>
      </c>
      <c r="D19" s="153"/>
      <c r="E19" s="153">
        <v>0</v>
      </c>
      <c r="F19" s="153"/>
      <c r="G19" s="153">
        <v>0</v>
      </c>
      <c r="H19" s="153"/>
      <c r="I19" s="153">
        <v>0</v>
      </c>
      <c r="J19" s="153"/>
      <c r="K19" s="153">
        <v>0</v>
      </c>
      <c r="L19" s="153"/>
      <c r="M19" s="153">
        <v>0</v>
      </c>
      <c r="N19" s="153"/>
      <c r="O19" s="153">
        <v>0</v>
      </c>
      <c r="P19" s="153"/>
      <c r="Q19" s="153">
        <v>0</v>
      </c>
      <c r="R19" s="153"/>
      <c r="S19" s="299">
        <f t="shared" si="0"/>
        <v>0</v>
      </c>
    </row>
    <row r="20" spans="1:19" s="154" customFormat="1">
      <c r="A20" s="152">
        <v>13</v>
      </c>
      <c r="B20" s="1" t="s">
        <v>257</v>
      </c>
      <c r="C20" s="153">
        <v>0</v>
      </c>
      <c r="D20" s="153"/>
      <c r="E20" s="153">
        <v>0</v>
      </c>
      <c r="F20" s="153"/>
      <c r="G20" s="153">
        <v>0</v>
      </c>
      <c r="H20" s="153"/>
      <c r="I20" s="153">
        <v>0</v>
      </c>
      <c r="J20" s="153"/>
      <c r="K20" s="153">
        <v>0</v>
      </c>
      <c r="L20" s="153"/>
      <c r="M20" s="153">
        <v>0</v>
      </c>
      <c r="N20" s="153"/>
      <c r="O20" s="153">
        <v>0</v>
      </c>
      <c r="P20" s="153"/>
      <c r="Q20" s="153">
        <v>0</v>
      </c>
      <c r="R20" s="153"/>
      <c r="S20" s="299">
        <f t="shared" si="0"/>
        <v>0</v>
      </c>
    </row>
    <row r="21" spans="1:19" s="154" customFormat="1">
      <c r="A21" s="152">
        <v>14</v>
      </c>
      <c r="B21" s="1" t="s">
        <v>113</v>
      </c>
      <c r="C21" s="153">
        <v>62858058</v>
      </c>
      <c r="D21" s="153"/>
      <c r="E21" s="153">
        <v>0</v>
      </c>
      <c r="F21" s="153"/>
      <c r="G21" s="153">
        <v>0</v>
      </c>
      <c r="H21" s="153"/>
      <c r="I21" s="153">
        <v>0</v>
      </c>
      <c r="J21" s="153"/>
      <c r="K21" s="153">
        <v>0</v>
      </c>
      <c r="L21" s="153"/>
      <c r="M21" s="153">
        <v>91369006.455000013</v>
      </c>
      <c r="N21" s="153"/>
      <c r="O21" s="153">
        <v>0</v>
      </c>
      <c r="P21" s="153"/>
      <c r="Q21" s="153">
        <v>1113680.81</v>
      </c>
      <c r="R21" s="153"/>
      <c r="S21" s="299">
        <f t="shared" si="0"/>
        <v>94153208.480000019</v>
      </c>
    </row>
    <row r="22" spans="1:19" ht="13.5" thickBot="1">
      <c r="A22" s="155"/>
      <c r="B22" s="156" t="s">
        <v>114</v>
      </c>
      <c r="C22" s="157">
        <f>SUM(C8:C21)</f>
        <v>194329482.22</v>
      </c>
      <c r="D22" s="157">
        <f t="shared" ref="D22:J22" si="1">SUM(D8:D21)</f>
        <v>0</v>
      </c>
      <c r="E22" s="157">
        <f t="shared" si="1"/>
        <v>19761820.229400001</v>
      </c>
      <c r="F22" s="157">
        <f t="shared" si="1"/>
        <v>0</v>
      </c>
      <c r="G22" s="157">
        <f t="shared" si="1"/>
        <v>158079485.28292</v>
      </c>
      <c r="H22" s="157">
        <f t="shared" si="1"/>
        <v>573289.64338499994</v>
      </c>
      <c r="I22" s="157">
        <f t="shared" si="1"/>
        <v>29449664.103769995</v>
      </c>
      <c r="J22" s="157">
        <f t="shared" si="1"/>
        <v>0</v>
      </c>
      <c r="K22" s="157">
        <f t="shared" ref="K22:S22" si="2">SUM(K8:K21)</f>
        <v>276577920.15863001</v>
      </c>
      <c r="L22" s="157">
        <f t="shared" si="2"/>
        <v>15204511.874443002</v>
      </c>
      <c r="M22" s="157">
        <f t="shared" si="2"/>
        <v>748464505.40973997</v>
      </c>
      <c r="N22" s="157">
        <f t="shared" si="2"/>
        <v>67972614.701665014</v>
      </c>
      <c r="O22" s="157">
        <f t="shared" si="2"/>
        <v>109657962.44201002</v>
      </c>
      <c r="P22" s="157">
        <f t="shared" si="2"/>
        <v>3507143.3481150004</v>
      </c>
      <c r="Q22" s="157">
        <f t="shared" si="2"/>
        <v>1113680.81</v>
      </c>
      <c r="R22" s="157">
        <f t="shared" si="2"/>
        <v>0</v>
      </c>
      <c r="S22" s="300">
        <f t="shared" si="2"/>
        <v>1282011472.1683691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2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V28"/>
  <sheetViews>
    <sheetView tabSelected="1" zoomScale="80" zoomScaleNormal="80" workbookViewId="0">
      <pane xSplit="2" ySplit="6" topLeftCell="C7" activePane="bottomRight" state="frozen"/>
      <selection activeCell="F18" sqref="F18"/>
      <selection pane="topRight" activeCell="F18" sqref="F18"/>
      <selection pane="bottomLeft" activeCell="F18" sqref="F18"/>
      <selection pane="bottomRight" activeCell="C13" sqref="C13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8"/>
  </cols>
  <sheetData>
    <row r="1" spans="1:22">
      <c r="A1" s="2" t="s">
        <v>35</v>
      </c>
      <c r="B1" s="395" t="str">
        <f>'Info '!C2</f>
        <v>JSC "VTB Bank (Georgia)"</v>
      </c>
    </row>
    <row r="2" spans="1:22">
      <c r="A2" s="2" t="s">
        <v>36</v>
      </c>
      <c r="B2" s="396">
        <f>'Info '!D2</f>
        <v>43373</v>
      </c>
    </row>
    <row r="4" spans="1:22" ht="13.5" thickBot="1">
      <c r="A4" s="4" t="s">
        <v>377</v>
      </c>
      <c r="B4" s="158" t="s">
        <v>100</v>
      </c>
      <c r="V4" s="40" t="s">
        <v>78</v>
      </c>
    </row>
    <row r="5" spans="1:22" ht="12.75" customHeight="1">
      <c r="A5" s="159"/>
      <c r="B5" s="160"/>
      <c r="C5" s="515" t="s">
        <v>288</v>
      </c>
      <c r="D5" s="516"/>
      <c r="E5" s="516"/>
      <c r="F5" s="516"/>
      <c r="G5" s="516"/>
      <c r="H5" s="516"/>
      <c r="I5" s="516"/>
      <c r="J5" s="516"/>
      <c r="K5" s="516"/>
      <c r="L5" s="517"/>
      <c r="M5" s="518" t="s">
        <v>289</v>
      </c>
      <c r="N5" s="519"/>
      <c r="O5" s="519"/>
      <c r="P5" s="519"/>
      <c r="Q5" s="519"/>
      <c r="R5" s="519"/>
      <c r="S5" s="520"/>
      <c r="T5" s="523" t="s">
        <v>375</v>
      </c>
      <c r="U5" s="523" t="s">
        <v>376</v>
      </c>
      <c r="V5" s="521" t="s">
        <v>126</v>
      </c>
    </row>
    <row r="6" spans="1:22" s="92" customFormat="1" ht="102">
      <c r="A6" s="89"/>
      <c r="B6" s="161"/>
      <c r="C6" s="162" t="s">
        <v>115</v>
      </c>
      <c r="D6" s="254" t="s">
        <v>116</v>
      </c>
      <c r="E6" s="189" t="s">
        <v>291</v>
      </c>
      <c r="F6" s="189" t="s">
        <v>292</v>
      </c>
      <c r="G6" s="254" t="s">
        <v>295</v>
      </c>
      <c r="H6" s="254" t="s">
        <v>290</v>
      </c>
      <c r="I6" s="254" t="s">
        <v>117</v>
      </c>
      <c r="J6" s="254" t="s">
        <v>118</v>
      </c>
      <c r="K6" s="163" t="s">
        <v>119</v>
      </c>
      <c r="L6" s="164" t="s">
        <v>120</v>
      </c>
      <c r="M6" s="162" t="s">
        <v>293</v>
      </c>
      <c r="N6" s="163" t="s">
        <v>121</v>
      </c>
      <c r="O6" s="163" t="s">
        <v>122</v>
      </c>
      <c r="P6" s="163" t="s">
        <v>123</v>
      </c>
      <c r="Q6" s="163" t="s">
        <v>124</v>
      </c>
      <c r="R6" s="163" t="s">
        <v>125</v>
      </c>
      <c r="S6" s="281" t="s">
        <v>294</v>
      </c>
      <c r="T6" s="524"/>
      <c r="U6" s="524"/>
      <c r="V6" s="522"/>
    </row>
    <row r="7" spans="1:22" s="154" customFormat="1">
      <c r="A7" s="165">
        <v>1</v>
      </c>
      <c r="B7" s="1" t="s">
        <v>101</v>
      </c>
      <c r="C7" s="166"/>
      <c r="D7" s="153">
        <v>0</v>
      </c>
      <c r="E7" s="153"/>
      <c r="F7" s="153"/>
      <c r="G7" s="153"/>
      <c r="H7" s="153"/>
      <c r="I7" s="153"/>
      <c r="J7" s="153"/>
      <c r="K7" s="153"/>
      <c r="L7" s="167"/>
      <c r="M7" s="166"/>
      <c r="N7" s="153"/>
      <c r="O7" s="153"/>
      <c r="P7" s="153"/>
      <c r="Q7" s="153"/>
      <c r="R7" s="153"/>
      <c r="S7" s="167"/>
      <c r="T7" s="290"/>
      <c r="U7" s="290"/>
      <c r="V7" s="168">
        <f>SUM(C7:S7)</f>
        <v>0</v>
      </c>
    </row>
    <row r="8" spans="1:22" s="154" customFormat="1">
      <c r="A8" s="165">
        <v>2</v>
      </c>
      <c r="B8" s="1" t="s">
        <v>102</v>
      </c>
      <c r="C8" s="166"/>
      <c r="D8" s="153">
        <v>0</v>
      </c>
      <c r="E8" s="153"/>
      <c r="F8" s="153"/>
      <c r="G8" s="153"/>
      <c r="H8" s="153"/>
      <c r="I8" s="153"/>
      <c r="J8" s="153"/>
      <c r="K8" s="153"/>
      <c r="L8" s="167"/>
      <c r="M8" s="166"/>
      <c r="N8" s="153"/>
      <c r="O8" s="153"/>
      <c r="P8" s="153"/>
      <c r="Q8" s="153"/>
      <c r="R8" s="153"/>
      <c r="S8" s="167"/>
      <c r="T8" s="290"/>
      <c r="U8" s="290"/>
      <c r="V8" s="168">
        <f t="shared" ref="V8:V20" si="0">SUM(C8:S8)</f>
        <v>0</v>
      </c>
    </row>
    <row r="9" spans="1:22" s="154" customFormat="1">
      <c r="A9" s="165">
        <v>3</v>
      </c>
      <c r="B9" s="1" t="s">
        <v>281</v>
      </c>
      <c r="C9" s="166"/>
      <c r="D9" s="153">
        <v>0</v>
      </c>
      <c r="E9" s="153"/>
      <c r="F9" s="153"/>
      <c r="G9" s="153"/>
      <c r="H9" s="153"/>
      <c r="I9" s="153"/>
      <c r="J9" s="153"/>
      <c r="K9" s="153"/>
      <c r="L9" s="167"/>
      <c r="M9" s="166"/>
      <c r="N9" s="153"/>
      <c r="O9" s="153"/>
      <c r="P9" s="153"/>
      <c r="Q9" s="153"/>
      <c r="R9" s="153"/>
      <c r="S9" s="167"/>
      <c r="T9" s="290"/>
      <c r="U9" s="290"/>
      <c r="V9" s="168">
        <f t="shared" si="0"/>
        <v>0</v>
      </c>
    </row>
    <row r="10" spans="1:22" s="154" customFormat="1">
      <c r="A10" s="165">
        <v>4</v>
      </c>
      <c r="B10" s="1" t="s">
        <v>103</v>
      </c>
      <c r="C10" s="166"/>
      <c r="D10" s="153">
        <v>0</v>
      </c>
      <c r="E10" s="153"/>
      <c r="F10" s="153"/>
      <c r="G10" s="153"/>
      <c r="H10" s="153"/>
      <c r="I10" s="153"/>
      <c r="J10" s="153"/>
      <c r="K10" s="153"/>
      <c r="L10" s="167"/>
      <c r="M10" s="166"/>
      <c r="N10" s="153"/>
      <c r="O10" s="153"/>
      <c r="P10" s="153"/>
      <c r="Q10" s="153"/>
      <c r="R10" s="153"/>
      <c r="S10" s="167"/>
      <c r="T10" s="290"/>
      <c r="U10" s="290"/>
      <c r="V10" s="168">
        <f t="shared" si="0"/>
        <v>0</v>
      </c>
    </row>
    <row r="11" spans="1:22" s="154" customFormat="1">
      <c r="A11" s="165">
        <v>5</v>
      </c>
      <c r="B11" s="1" t="s">
        <v>104</v>
      </c>
      <c r="C11" s="166"/>
      <c r="D11" s="153">
        <v>0</v>
      </c>
      <c r="E11" s="153"/>
      <c r="F11" s="153"/>
      <c r="G11" s="153"/>
      <c r="H11" s="153"/>
      <c r="I11" s="153"/>
      <c r="J11" s="153"/>
      <c r="K11" s="153"/>
      <c r="L11" s="167"/>
      <c r="M11" s="166"/>
      <c r="N11" s="153"/>
      <c r="O11" s="153"/>
      <c r="P11" s="153"/>
      <c r="Q11" s="153"/>
      <c r="R11" s="153"/>
      <c r="S11" s="167"/>
      <c r="T11" s="290"/>
      <c r="U11" s="290"/>
      <c r="V11" s="168">
        <f t="shared" si="0"/>
        <v>0</v>
      </c>
    </row>
    <row r="12" spans="1:22" s="154" customFormat="1">
      <c r="A12" s="165">
        <v>6</v>
      </c>
      <c r="B12" s="1" t="s">
        <v>105</v>
      </c>
      <c r="C12" s="166"/>
      <c r="D12" s="153">
        <v>0</v>
      </c>
      <c r="E12" s="153"/>
      <c r="F12" s="153"/>
      <c r="G12" s="153"/>
      <c r="H12" s="153"/>
      <c r="I12" s="153"/>
      <c r="J12" s="153"/>
      <c r="K12" s="153"/>
      <c r="L12" s="167"/>
      <c r="M12" s="166"/>
      <c r="N12" s="153"/>
      <c r="O12" s="153"/>
      <c r="P12" s="153"/>
      <c r="Q12" s="153"/>
      <c r="R12" s="153"/>
      <c r="S12" s="167"/>
      <c r="T12" s="290"/>
      <c r="U12" s="290"/>
      <c r="V12" s="168">
        <f t="shared" si="0"/>
        <v>0</v>
      </c>
    </row>
    <row r="13" spans="1:22" s="154" customFormat="1">
      <c r="A13" s="165">
        <v>7</v>
      </c>
      <c r="B13" s="1" t="s">
        <v>106</v>
      </c>
      <c r="C13" s="166"/>
      <c r="D13" s="153">
        <v>27148173.555476494</v>
      </c>
      <c r="E13" s="153"/>
      <c r="F13" s="153"/>
      <c r="G13" s="153"/>
      <c r="H13" s="153"/>
      <c r="I13" s="153"/>
      <c r="J13" s="153"/>
      <c r="K13" s="153"/>
      <c r="L13" s="167"/>
      <c r="M13" s="166"/>
      <c r="N13" s="153"/>
      <c r="O13" s="153"/>
      <c r="P13" s="153"/>
      <c r="Q13" s="153"/>
      <c r="R13" s="153"/>
      <c r="S13" s="167"/>
      <c r="T13" s="290">
        <v>20358801.855523996</v>
      </c>
      <c r="U13" s="290">
        <v>6789371.6999524999</v>
      </c>
      <c r="V13" s="168">
        <f t="shared" si="0"/>
        <v>27148173.555476494</v>
      </c>
    </row>
    <row r="14" spans="1:22" s="154" customFormat="1">
      <c r="A14" s="165">
        <v>8</v>
      </c>
      <c r="B14" s="1" t="s">
        <v>107</v>
      </c>
      <c r="C14" s="166"/>
      <c r="D14" s="153">
        <v>13284226.111632751</v>
      </c>
      <c r="E14" s="153"/>
      <c r="F14" s="153"/>
      <c r="G14" s="153"/>
      <c r="H14" s="153"/>
      <c r="I14" s="153"/>
      <c r="J14" s="153"/>
      <c r="K14" s="153"/>
      <c r="L14" s="167"/>
      <c r="M14" s="166"/>
      <c r="N14" s="153"/>
      <c r="O14" s="153"/>
      <c r="P14" s="153"/>
      <c r="Q14" s="153"/>
      <c r="R14" s="153"/>
      <c r="S14" s="167"/>
      <c r="T14" s="290">
        <v>11909842.262879001</v>
      </c>
      <c r="U14" s="290">
        <v>1374383.8487537501</v>
      </c>
      <c r="V14" s="168">
        <f t="shared" si="0"/>
        <v>13284226.111632751</v>
      </c>
    </row>
    <row r="15" spans="1:22" s="154" customFormat="1">
      <c r="A15" s="165">
        <v>9</v>
      </c>
      <c r="B15" s="1" t="s">
        <v>108</v>
      </c>
      <c r="C15" s="166"/>
      <c r="D15" s="153">
        <v>0</v>
      </c>
      <c r="E15" s="153"/>
      <c r="F15" s="153"/>
      <c r="G15" s="153"/>
      <c r="H15" s="153"/>
      <c r="I15" s="153"/>
      <c r="J15" s="153"/>
      <c r="K15" s="153"/>
      <c r="L15" s="167"/>
      <c r="M15" s="166"/>
      <c r="N15" s="153"/>
      <c r="O15" s="153"/>
      <c r="P15" s="153"/>
      <c r="Q15" s="153"/>
      <c r="R15" s="153"/>
      <c r="S15" s="167"/>
      <c r="T15" s="290"/>
      <c r="U15" s="290"/>
      <c r="V15" s="168">
        <f t="shared" si="0"/>
        <v>0</v>
      </c>
    </row>
    <row r="16" spans="1:22" s="154" customFormat="1">
      <c r="A16" s="165">
        <v>10</v>
      </c>
      <c r="B16" s="1" t="s">
        <v>109</v>
      </c>
      <c r="C16" s="166"/>
      <c r="D16" s="153">
        <v>0</v>
      </c>
      <c r="E16" s="153"/>
      <c r="F16" s="153"/>
      <c r="G16" s="153"/>
      <c r="H16" s="153"/>
      <c r="I16" s="153"/>
      <c r="J16" s="153"/>
      <c r="K16" s="153"/>
      <c r="L16" s="167"/>
      <c r="M16" s="166"/>
      <c r="N16" s="153"/>
      <c r="O16" s="153"/>
      <c r="P16" s="153"/>
      <c r="Q16" s="153"/>
      <c r="R16" s="153"/>
      <c r="S16" s="167"/>
      <c r="T16" s="290"/>
      <c r="U16" s="290"/>
      <c r="V16" s="168">
        <f t="shared" si="0"/>
        <v>0</v>
      </c>
    </row>
    <row r="17" spans="1:22" s="154" customFormat="1">
      <c r="A17" s="165">
        <v>11</v>
      </c>
      <c r="B17" s="1" t="s">
        <v>110</v>
      </c>
      <c r="C17" s="166"/>
      <c r="D17" s="153">
        <v>0</v>
      </c>
      <c r="E17" s="153"/>
      <c r="F17" s="153"/>
      <c r="G17" s="153"/>
      <c r="H17" s="153"/>
      <c r="I17" s="153"/>
      <c r="J17" s="153"/>
      <c r="K17" s="153"/>
      <c r="L17" s="167"/>
      <c r="M17" s="166"/>
      <c r="N17" s="153"/>
      <c r="O17" s="153"/>
      <c r="P17" s="153"/>
      <c r="Q17" s="153"/>
      <c r="R17" s="153"/>
      <c r="S17" s="167"/>
      <c r="T17" s="290"/>
      <c r="U17" s="290"/>
      <c r="V17" s="168">
        <f t="shared" si="0"/>
        <v>0</v>
      </c>
    </row>
    <row r="18" spans="1:22" s="154" customFormat="1">
      <c r="A18" s="165">
        <v>12</v>
      </c>
      <c r="B18" s="1" t="s">
        <v>111</v>
      </c>
      <c r="C18" s="166"/>
      <c r="D18" s="153">
        <v>0</v>
      </c>
      <c r="E18" s="153"/>
      <c r="F18" s="153"/>
      <c r="G18" s="153"/>
      <c r="H18" s="153"/>
      <c r="I18" s="153"/>
      <c r="J18" s="153"/>
      <c r="K18" s="153"/>
      <c r="L18" s="167"/>
      <c r="M18" s="166"/>
      <c r="N18" s="153"/>
      <c r="O18" s="153"/>
      <c r="P18" s="153"/>
      <c r="Q18" s="153"/>
      <c r="R18" s="153"/>
      <c r="S18" s="167"/>
      <c r="T18" s="290"/>
      <c r="U18" s="290"/>
      <c r="V18" s="168">
        <f t="shared" si="0"/>
        <v>0</v>
      </c>
    </row>
    <row r="19" spans="1:22" s="154" customFormat="1">
      <c r="A19" s="165">
        <v>13</v>
      </c>
      <c r="B19" s="1" t="s">
        <v>112</v>
      </c>
      <c r="C19" s="166"/>
      <c r="D19" s="153">
        <v>0</v>
      </c>
      <c r="E19" s="153"/>
      <c r="F19" s="153"/>
      <c r="G19" s="153"/>
      <c r="H19" s="153"/>
      <c r="I19" s="153"/>
      <c r="J19" s="153"/>
      <c r="K19" s="153"/>
      <c r="L19" s="167"/>
      <c r="M19" s="166"/>
      <c r="N19" s="153"/>
      <c r="O19" s="153"/>
      <c r="P19" s="153"/>
      <c r="Q19" s="153"/>
      <c r="R19" s="153"/>
      <c r="S19" s="167"/>
      <c r="T19" s="290"/>
      <c r="U19" s="290"/>
      <c r="V19" s="168">
        <f t="shared" si="0"/>
        <v>0</v>
      </c>
    </row>
    <row r="20" spans="1:22" s="154" customFormat="1">
      <c r="A20" s="165">
        <v>14</v>
      </c>
      <c r="B20" s="1" t="s">
        <v>113</v>
      </c>
      <c r="C20" s="166"/>
      <c r="D20" s="153">
        <v>0</v>
      </c>
      <c r="E20" s="153"/>
      <c r="F20" s="153"/>
      <c r="G20" s="153"/>
      <c r="H20" s="153"/>
      <c r="I20" s="153"/>
      <c r="J20" s="153"/>
      <c r="K20" s="153"/>
      <c r="L20" s="167"/>
      <c r="M20" s="166"/>
      <c r="N20" s="153"/>
      <c r="O20" s="153"/>
      <c r="P20" s="153"/>
      <c r="Q20" s="153"/>
      <c r="R20" s="153"/>
      <c r="S20" s="167"/>
      <c r="T20" s="290"/>
      <c r="U20" s="290"/>
      <c r="V20" s="168">
        <f t="shared" si="0"/>
        <v>0</v>
      </c>
    </row>
    <row r="21" spans="1:22" ht="13.5" thickBot="1">
      <c r="A21" s="155"/>
      <c r="B21" s="169" t="s">
        <v>114</v>
      </c>
      <c r="C21" s="170">
        <f>SUM(C7:C20)</f>
        <v>0</v>
      </c>
      <c r="D21" s="157">
        <f t="shared" ref="D21:V21" si="1">SUM(D7:D20)</f>
        <v>40432399.667109244</v>
      </c>
      <c r="E21" s="157">
        <f t="shared" si="1"/>
        <v>0</v>
      </c>
      <c r="F21" s="157">
        <f t="shared" si="1"/>
        <v>0</v>
      </c>
      <c r="G21" s="157">
        <f t="shared" si="1"/>
        <v>0</v>
      </c>
      <c r="H21" s="157">
        <f t="shared" si="1"/>
        <v>0</v>
      </c>
      <c r="I21" s="157">
        <f t="shared" si="1"/>
        <v>0</v>
      </c>
      <c r="J21" s="157">
        <f t="shared" si="1"/>
        <v>0</v>
      </c>
      <c r="K21" s="157">
        <f t="shared" si="1"/>
        <v>0</v>
      </c>
      <c r="L21" s="171">
        <f t="shared" si="1"/>
        <v>0</v>
      </c>
      <c r="M21" s="170">
        <f t="shared" si="1"/>
        <v>0</v>
      </c>
      <c r="N21" s="157">
        <f t="shared" si="1"/>
        <v>0</v>
      </c>
      <c r="O21" s="157">
        <f t="shared" si="1"/>
        <v>0</v>
      </c>
      <c r="P21" s="157">
        <f t="shared" si="1"/>
        <v>0</v>
      </c>
      <c r="Q21" s="157">
        <f t="shared" si="1"/>
        <v>0</v>
      </c>
      <c r="R21" s="157">
        <f t="shared" si="1"/>
        <v>0</v>
      </c>
      <c r="S21" s="171">
        <f>SUM(S7:S20)</f>
        <v>0</v>
      </c>
      <c r="T21" s="171">
        <f>SUM(T7:T20)</f>
        <v>32268644.118402995</v>
      </c>
      <c r="U21" s="171">
        <f t="shared" ref="U21" si="2">SUM(U7:U20)</f>
        <v>8163755.5487062503</v>
      </c>
      <c r="V21" s="172">
        <f t="shared" si="1"/>
        <v>40432399.667109244</v>
      </c>
    </row>
    <row r="24" spans="1:22">
      <c r="A24" s="7"/>
      <c r="B24" s="7"/>
      <c r="C24" s="66"/>
      <c r="D24" s="66"/>
      <c r="E24" s="66"/>
    </row>
    <row r="25" spans="1:22">
      <c r="A25" s="173"/>
      <c r="B25" s="173"/>
      <c r="C25" s="7"/>
      <c r="D25" s="66"/>
      <c r="E25" s="66"/>
    </row>
    <row r="26" spans="1:22">
      <c r="A26" s="173"/>
      <c r="B26" s="67"/>
      <c r="C26" s="7"/>
      <c r="D26" s="66"/>
      <c r="E26" s="66"/>
    </row>
    <row r="27" spans="1:22">
      <c r="A27" s="173"/>
      <c r="B27" s="173"/>
      <c r="C27" s="7"/>
      <c r="D27" s="66"/>
      <c r="E27" s="66"/>
    </row>
    <row r="28" spans="1:22">
      <c r="A28" s="173"/>
      <c r="B28" s="67"/>
      <c r="C28" s="7"/>
      <c r="D28" s="66"/>
      <c r="E28" s="66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scale="1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I22"/>
  <sheetViews>
    <sheetView zoomScaleNormal="100" workbookViewId="0">
      <pane xSplit="1" ySplit="7" topLeftCell="B8" activePane="bottomRight" state="frozen"/>
      <selection activeCell="F18" sqref="F18"/>
      <selection pane="topRight" activeCell="F18" sqref="F18"/>
      <selection pane="bottomLeft" activeCell="F18" sqref="F18"/>
      <selection pane="bottomRight" activeCell="J21" sqref="J21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91" customWidth="1"/>
    <col min="4" max="4" width="14.85546875" style="291" bestFit="1" customWidth="1"/>
    <col min="5" max="5" width="17.7109375" style="291" customWidth="1"/>
    <col min="6" max="6" width="15.85546875" style="291" customWidth="1"/>
    <col min="7" max="7" width="17.42578125" style="291" customWidth="1"/>
    <col min="8" max="8" width="15.28515625" style="291" customWidth="1"/>
    <col min="9" max="16384" width="9.140625" style="38"/>
  </cols>
  <sheetData>
    <row r="1" spans="1:9">
      <c r="A1" s="2" t="s">
        <v>35</v>
      </c>
      <c r="B1" s="395" t="str">
        <f>'Info '!C2</f>
        <v>JSC "VTB Bank (Georgia)"</v>
      </c>
    </row>
    <row r="2" spans="1:9">
      <c r="A2" s="2" t="s">
        <v>36</v>
      </c>
      <c r="B2" s="396">
        <f>'Info '!D2</f>
        <v>43373</v>
      </c>
    </row>
    <row r="4" spans="1:9" ht="13.5" thickBot="1">
      <c r="A4" s="2" t="s">
        <v>263</v>
      </c>
      <c r="B4" s="158" t="s">
        <v>387</v>
      </c>
    </row>
    <row r="5" spans="1:9">
      <c r="A5" s="159"/>
      <c r="B5" s="174"/>
      <c r="C5" s="292" t="s">
        <v>0</v>
      </c>
      <c r="D5" s="292" t="s">
        <v>1</v>
      </c>
      <c r="E5" s="292" t="s">
        <v>2</v>
      </c>
      <c r="F5" s="292" t="s">
        <v>3</v>
      </c>
      <c r="G5" s="293" t="s">
        <v>4</v>
      </c>
      <c r="H5" s="294" t="s">
        <v>10</v>
      </c>
      <c r="I5" s="175"/>
    </row>
    <row r="6" spans="1:9" s="175" customFormat="1" ht="12.75" customHeight="1">
      <c r="A6" s="176"/>
      <c r="B6" s="527" t="s">
        <v>262</v>
      </c>
      <c r="C6" s="529" t="s">
        <v>379</v>
      </c>
      <c r="D6" s="531" t="s">
        <v>378</v>
      </c>
      <c r="E6" s="532"/>
      <c r="F6" s="529" t="s">
        <v>383</v>
      </c>
      <c r="G6" s="529" t="s">
        <v>384</v>
      </c>
      <c r="H6" s="525" t="s">
        <v>382</v>
      </c>
    </row>
    <row r="7" spans="1:9" ht="38.25">
      <c r="A7" s="178"/>
      <c r="B7" s="528"/>
      <c r="C7" s="530"/>
      <c r="D7" s="295" t="s">
        <v>381</v>
      </c>
      <c r="E7" s="295" t="s">
        <v>380</v>
      </c>
      <c r="F7" s="530"/>
      <c r="G7" s="530"/>
      <c r="H7" s="526"/>
      <c r="I7" s="175"/>
    </row>
    <row r="8" spans="1:9">
      <c r="A8" s="176">
        <v>1</v>
      </c>
      <c r="B8" s="1" t="s">
        <v>101</v>
      </c>
      <c r="C8" s="459">
        <v>286773136.50800002</v>
      </c>
      <c r="D8" s="460">
        <v>0</v>
      </c>
      <c r="E8" s="459">
        <v>0</v>
      </c>
      <c r="F8" s="459">
        <v>155301712.28799999</v>
      </c>
      <c r="G8" s="461">
        <v>155301712.28799999</v>
      </c>
      <c r="H8" s="462">
        <f>IFERROR(G8/(C8+E8),0)</f>
        <v>0.54154902435803143</v>
      </c>
    </row>
    <row r="9" spans="1:9" ht="15" customHeight="1">
      <c r="A9" s="176">
        <v>2</v>
      </c>
      <c r="B9" s="1" t="s">
        <v>102</v>
      </c>
      <c r="C9" s="459">
        <v>0</v>
      </c>
      <c r="D9" s="460">
        <v>0</v>
      </c>
      <c r="E9" s="459">
        <v>0</v>
      </c>
      <c r="F9" s="459">
        <v>0</v>
      </c>
      <c r="G9" s="461">
        <v>0</v>
      </c>
      <c r="H9" s="462">
        <f t="shared" ref="H9:H20" si="0">IFERROR(G9/(C9+E9),0)</f>
        <v>0</v>
      </c>
    </row>
    <row r="10" spans="1:9">
      <c r="A10" s="176">
        <v>3</v>
      </c>
      <c r="B10" s="1" t="s">
        <v>281</v>
      </c>
      <c r="C10" s="459">
        <v>0</v>
      </c>
      <c r="D10" s="460">
        <v>0</v>
      </c>
      <c r="E10" s="459">
        <v>0</v>
      </c>
      <c r="F10" s="459">
        <v>0</v>
      </c>
      <c r="G10" s="461">
        <v>0</v>
      </c>
      <c r="H10" s="462">
        <f t="shared" si="0"/>
        <v>0</v>
      </c>
    </row>
    <row r="11" spans="1:9">
      <c r="A11" s="176">
        <v>4</v>
      </c>
      <c r="B11" s="1" t="s">
        <v>103</v>
      </c>
      <c r="C11" s="459">
        <v>0</v>
      </c>
      <c r="D11" s="460">
        <v>0</v>
      </c>
      <c r="E11" s="459">
        <v>0</v>
      </c>
      <c r="F11" s="459">
        <v>0</v>
      </c>
      <c r="G11" s="461">
        <v>0</v>
      </c>
      <c r="H11" s="462">
        <f t="shared" si="0"/>
        <v>0</v>
      </c>
    </row>
    <row r="12" spans="1:9">
      <c r="A12" s="176">
        <v>5</v>
      </c>
      <c r="B12" s="1" t="s">
        <v>104</v>
      </c>
      <c r="C12" s="459">
        <v>0</v>
      </c>
      <c r="D12" s="460">
        <v>0</v>
      </c>
      <c r="E12" s="459">
        <v>0</v>
      </c>
      <c r="F12" s="459">
        <v>0</v>
      </c>
      <c r="G12" s="461">
        <v>0</v>
      </c>
      <c r="H12" s="462">
        <f t="shared" si="0"/>
        <v>0</v>
      </c>
    </row>
    <row r="13" spans="1:9">
      <c r="A13" s="176">
        <v>6</v>
      </c>
      <c r="B13" s="1" t="s">
        <v>105</v>
      </c>
      <c r="C13" s="459">
        <v>48702366.491999991</v>
      </c>
      <c r="D13" s="460">
        <v>8624373.8538000006</v>
      </c>
      <c r="E13" s="459">
        <v>4312186.9269000003</v>
      </c>
      <c r="F13" s="459">
        <v>22736060.233629998</v>
      </c>
      <c r="G13" s="461">
        <v>22736060.233629998</v>
      </c>
      <c r="H13" s="462">
        <f t="shared" si="0"/>
        <v>0.42886450544963872</v>
      </c>
    </row>
    <row r="14" spans="1:9">
      <c r="A14" s="176">
        <v>7</v>
      </c>
      <c r="B14" s="1" t="s">
        <v>106</v>
      </c>
      <c r="C14" s="459">
        <v>466544861.77082992</v>
      </c>
      <c r="D14" s="460">
        <v>109652736.87290001</v>
      </c>
      <c r="E14" s="459">
        <v>63445829.774560019</v>
      </c>
      <c r="F14" s="460">
        <v>532938128.11657238</v>
      </c>
      <c r="G14" s="463">
        <v>505789954.56109589</v>
      </c>
      <c r="H14" s="462">
        <f t="shared" si="0"/>
        <v>0.95433743012782435</v>
      </c>
    </row>
    <row r="15" spans="1:9">
      <c r="A15" s="176">
        <v>8</v>
      </c>
      <c r="B15" s="1" t="s">
        <v>107</v>
      </c>
      <c r="C15" s="459">
        <v>395398872.92402005</v>
      </c>
      <c r="D15" s="460">
        <v>32380659.275350004</v>
      </c>
      <c r="E15" s="459">
        <v>18926253.162763003</v>
      </c>
      <c r="F15" s="460">
        <v>389042055.52249479</v>
      </c>
      <c r="G15" s="463">
        <v>375757829.41086203</v>
      </c>
      <c r="H15" s="462">
        <f>IFERROR(G15/(C15+E15),0)</f>
        <v>0.90691538058485288</v>
      </c>
    </row>
    <row r="16" spans="1:9">
      <c r="A16" s="176">
        <v>9</v>
      </c>
      <c r="B16" s="1" t="s">
        <v>108</v>
      </c>
      <c r="C16" s="459">
        <v>158079485.28292</v>
      </c>
      <c r="D16" s="460">
        <v>1007579.2867699999</v>
      </c>
      <c r="E16" s="459">
        <v>573289.64338499994</v>
      </c>
      <c r="F16" s="460">
        <v>55528471.224206753</v>
      </c>
      <c r="G16" s="463">
        <v>55528471.224206753</v>
      </c>
      <c r="H16" s="462">
        <f t="shared" si="0"/>
        <v>0.35000000000000003</v>
      </c>
    </row>
    <row r="17" spans="1:8">
      <c r="A17" s="176">
        <v>10</v>
      </c>
      <c r="B17" s="1" t="s">
        <v>109</v>
      </c>
      <c r="C17" s="459">
        <v>26595052.413699999</v>
      </c>
      <c r="D17" s="460">
        <v>0</v>
      </c>
      <c r="E17" s="459">
        <v>0</v>
      </c>
      <c r="F17" s="460">
        <v>32311836.258464996</v>
      </c>
      <c r="G17" s="463">
        <v>32311836.258464996</v>
      </c>
      <c r="H17" s="462">
        <f t="shared" si="0"/>
        <v>1.2149566677229067</v>
      </c>
    </row>
    <row r="18" spans="1:8">
      <c r="A18" s="176">
        <v>11</v>
      </c>
      <c r="B18" s="1" t="s">
        <v>110</v>
      </c>
      <c r="C18" s="459">
        <v>0</v>
      </c>
      <c r="D18" s="460">
        <v>0</v>
      </c>
      <c r="E18" s="459">
        <v>0</v>
      </c>
      <c r="F18" s="460">
        <v>0</v>
      </c>
      <c r="G18" s="463">
        <v>0</v>
      </c>
      <c r="H18" s="462">
        <f t="shared" si="0"/>
        <v>0</v>
      </c>
    </row>
    <row r="19" spans="1:8">
      <c r="A19" s="176">
        <v>12</v>
      </c>
      <c r="B19" s="1" t="s">
        <v>111</v>
      </c>
      <c r="C19" s="459">
        <v>0</v>
      </c>
      <c r="D19" s="460">
        <v>0</v>
      </c>
      <c r="E19" s="459">
        <v>0</v>
      </c>
      <c r="F19" s="460">
        <v>0</v>
      </c>
      <c r="G19" s="463">
        <v>0</v>
      </c>
      <c r="H19" s="462">
        <f t="shared" si="0"/>
        <v>0</v>
      </c>
    </row>
    <row r="20" spans="1:8">
      <c r="A20" s="176">
        <v>13</v>
      </c>
      <c r="B20" s="1" t="s">
        <v>257</v>
      </c>
      <c r="C20" s="459">
        <v>0</v>
      </c>
      <c r="D20" s="460">
        <v>0</v>
      </c>
      <c r="E20" s="459">
        <v>0</v>
      </c>
      <c r="F20" s="460">
        <v>0</v>
      </c>
      <c r="G20" s="463">
        <v>0</v>
      </c>
      <c r="H20" s="462">
        <f t="shared" si="0"/>
        <v>0</v>
      </c>
    </row>
    <row r="21" spans="1:8">
      <c r="A21" s="176">
        <v>14</v>
      </c>
      <c r="B21" s="1" t="s">
        <v>113</v>
      </c>
      <c r="C21" s="459">
        <v>155340745.26500002</v>
      </c>
      <c r="D21" s="460">
        <v>0</v>
      </c>
      <c r="E21" s="459">
        <v>0</v>
      </c>
      <c r="F21" s="460">
        <v>94153208.480000004</v>
      </c>
      <c r="G21" s="463">
        <v>94153208.480000004</v>
      </c>
      <c r="H21" s="462">
        <f>IFERROR(G21/(C21+E21),0)</f>
        <v>0.60610761406726532</v>
      </c>
    </row>
    <row r="22" spans="1:8" ht="13.5" thickBot="1">
      <c r="A22" s="179"/>
      <c r="B22" s="180" t="s">
        <v>114</v>
      </c>
      <c r="C22" s="296">
        <f>SUM(C8:C21)</f>
        <v>1537434520.6564701</v>
      </c>
      <c r="D22" s="296">
        <f>SUM(D8:D21)</f>
        <v>151665349.28882</v>
      </c>
      <c r="E22" s="296">
        <f>SUM(E8:E21)</f>
        <v>87257559.507608011</v>
      </c>
      <c r="F22" s="296">
        <f>SUM(F8:F21)</f>
        <v>1282011472.123369</v>
      </c>
      <c r="G22" s="296">
        <f>SUM(G8:G21)</f>
        <v>1241579072.4562597</v>
      </c>
      <c r="H22" s="297">
        <f>G22/(C22+E22)</f>
        <v>0.76419346632801488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scale="43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27"/>
  <sheetViews>
    <sheetView zoomScale="90" zoomScaleNormal="90" workbookViewId="0">
      <pane xSplit="2" ySplit="6" topLeftCell="C7" activePane="bottomRight" state="frozen"/>
      <selection activeCell="F18" sqref="F18"/>
      <selection pane="topRight" activeCell="F18" sqref="F18"/>
      <selection pane="bottomLeft" activeCell="F18" sqref="F18"/>
      <selection pane="bottomRight" activeCell="J28" sqref="J28"/>
    </sheetView>
  </sheetViews>
  <sheetFormatPr defaultColWidth="9.140625" defaultRowHeight="12.75"/>
  <cols>
    <col min="1" max="1" width="10.5703125" style="291" bestFit="1" customWidth="1"/>
    <col min="2" max="2" width="104.140625" style="291" customWidth="1"/>
    <col min="3" max="4" width="12.7109375" style="291" customWidth="1"/>
    <col min="5" max="5" width="14.140625" style="291" customWidth="1"/>
    <col min="6" max="11" width="12.7109375" style="291" customWidth="1"/>
    <col min="12" max="16384" width="9.140625" style="291"/>
  </cols>
  <sheetData>
    <row r="1" spans="1:11">
      <c r="A1" s="291" t="s">
        <v>35</v>
      </c>
      <c r="B1" s="397" t="str">
        <f>'Info '!C2</f>
        <v>JSC "VTB Bank (Georgia)"</v>
      </c>
    </row>
    <row r="2" spans="1:11">
      <c r="A2" s="291" t="s">
        <v>36</v>
      </c>
      <c r="B2" s="398">
        <f>'Info '!D2</f>
        <v>43373</v>
      </c>
      <c r="C2" s="311"/>
      <c r="D2" s="311"/>
    </row>
    <row r="3" spans="1:11">
      <c r="B3" s="311"/>
      <c r="C3" s="311"/>
      <c r="D3" s="311"/>
    </row>
    <row r="4" spans="1:11" ht="13.5" thickBot="1">
      <c r="A4" s="291" t="s">
        <v>259</v>
      </c>
      <c r="B4" s="338" t="s">
        <v>388</v>
      </c>
      <c r="C4" s="311"/>
      <c r="D4" s="311"/>
    </row>
    <row r="5" spans="1:11" ht="30" customHeight="1">
      <c r="A5" s="533"/>
      <c r="B5" s="534"/>
      <c r="C5" s="535" t="s">
        <v>452</v>
      </c>
      <c r="D5" s="535"/>
      <c r="E5" s="535"/>
      <c r="F5" s="535" t="s">
        <v>453</v>
      </c>
      <c r="G5" s="535"/>
      <c r="H5" s="535"/>
      <c r="I5" s="535" t="s">
        <v>454</v>
      </c>
      <c r="J5" s="535"/>
      <c r="K5" s="536"/>
    </row>
    <row r="6" spans="1:11">
      <c r="A6" s="312"/>
      <c r="B6" s="313"/>
      <c r="C6" s="45" t="s">
        <v>74</v>
      </c>
      <c r="D6" s="45" t="s">
        <v>75</v>
      </c>
      <c r="E6" s="45" t="s">
        <v>76</v>
      </c>
      <c r="F6" s="45" t="s">
        <v>74</v>
      </c>
      <c r="G6" s="45" t="s">
        <v>75</v>
      </c>
      <c r="H6" s="45" t="s">
        <v>76</v>
      </c>
      <c r="I6" s="45" t="s">
        <v>74</v>
      </c>
      <c r="J6" s="45" t="s">
        <v>75</v>
      </c>
      <c r="K6" s="45" t="s">
        <v>76</v>
      </c>
    </row>
    <row r="7" spans="1:11">
      <c r="A7" s="314" t="s">
        <v>391</v>
      </c>
      <c r="B7" s="315"/>
      <c r="C7" s="315"/>
      <c r="D7" s="315"/>
      <c r="E7" s="315"/>
      <c r="F7" s="315"/>
      <c r="G7" s="315"/>
      <c r="H7" s="315"/>
      <c r="I7" s="315"/>
      <c r="J7" s="315"/>
      <c r="K7" s="316"/>
    </row>
    <row r="8" spans="1:11">
      <c r="A8" s="317">
        <v>1</v>
      </c>
      <c r="B8" s="318" t="s">
        <v>389</v>
      </c>
      <c r="C8" s="465"/>
      <c r="D8" s="465"/>
      <c r="E8" s="465"/>
      <c r="F8" s="466">
        <v>128114762.75656526</v>
      </c>
      <c r="G8" s="466">
        <v>207026726.58653596</v>
      </c>
      <c r="H8" s="466">
        <v>335141489.34310102</v>
      </c>
      <c r="I8" s="466">
        <v>126036681.95797823</v>
      </c>
      <c r="J8" s="466">
        <v>174598631.39255643</v>
      </c>
      <c r="K8" s="467">
        <v>300635313.35053468</v>
      </c>
    </row>
    <row r="9" spans="1:11">
      <c r="A9" s="314" t="s">
        <v>392</v>
      </c>
      <c r="B9" s="315"/>
      <c r="C9" s="468"/>
      <c r="D9" s="468"/>
      <c r="E9" s="468"/>
      <c r="F9" s="468"/>
      <c r="G9" s="468"/>
      <c r="H9" s="468"/>
      <c r="I9" s="468"/>
      <c r="J9" s="468"/>
      <c r="K9" s="316"/>
    </row>
    <row r="10" spans="1:11">
      <c r="A10" s="320">
        <v>2</v>
      </c>
      <c r="B10" s="321" t="s">
        <v>400</v>
      </c>
      <c r="C10" s="469">
        <v>97324821.615565255</v>
      </c>
      <c r="D10" s="470">
        <v>297671145.64655328</v>
      </c>
      <c r="E10" s="470">
        <v>394995967.26211828</v>
      </c>
      <c r="F10" s="470">
        <v>10563666.906250546</v>
      </c>
      <c r="G10" s="470">
        <v>35669850.763607763</v>
      </c>
      <c r="H10" s="470">
        <v>46233517.669858314</v>
      </c>
      <c r="I10" s="470">
        <v>2683586.1461923909</v>
      </c>
      <c r="J10" s="470">
        <v>9164695.6773512475</v>
      </c>
      <c r="K10" s="471">
        <v>11848281.823543642</v>
      </c>
    </row>
    <row r="11" spans="1:11">
      <c r="A11" s="320">
        <v>3</v>
      </c>
      <c r="B11" s="321" t="s">
        <v>394</v>
      </c>
      <c r="C11" s="469">
        <v>345948584.76397824</v>
      </c>
      <c r="D11" s="470">
        <v>471344605.06446397</v>
      </c>
      <c r="E11" s="470">
        <v>817293189.8284421</v>
      </c>
      <c r="F11" s="470">
        <v>133475380.16128774</v>
      </c>
      <c r="G11" s="470">
        <v>99174085.671199679</v>
      </c>
      <c r="H11" s="470">
        <v>232649465.83248729</v>
      </c>
      <c r="I11" s="470">
        <v>107356172.84422325</v>
      </c>
      <c r="J11" s="470">
        <v>75410569.756202966</v>
      </c>
      <c r="K11" s="471">
        <v>182766742.60042617</v>
      </c>
    </row>
    <row r="12" spans="1:11">
      <c r="A12" s="320">
        <v>4</v>
      </c>
      <c r="B12" s="321" t="s">
        <v>395</v>
      </c>
      <c r="C12" s="469">
        <v>57897576.086956523</v>
      </c>
      <c r="D12" s="470">
        <v>0</v>
      </c>
      <c r="E12" s="470">
        <v>57897576.086956523</v>
      </c>
      <c r="F12" s="470">
        <v>0</v>
      </c>
      <c r="G12" s="470">
        <v>0</v>
      </c>
      <c r="H12" s="470">
        <v>0</v>
      </c>
      <c r="I12" s="470">
        <v>0</v>
      </c>
      <c r="J12" s="470">
        <v>0</v>
      </c>
      <c r="K12" s="471">
        <v>0</v>
      </c>
    </row>
    <row r="13" spans="1:11">
      <c r="A13" s="320">
        <v>5</v>
      </c>
      <c r="B13" s="321" t="s">
        <v>403</v>
      </c>
      <c r="C13" s="469">
        <v>74109889.841956511</v>
      </c>
      <c r="D13" s="470">
        <v>74036571.787065223</v>
      </c>
      <c r="E13" s="470">
        <v>148146461.62902173</v>
      </c>
      <c r="F13" s="470">
        <v>20088573.767169565</v>
      </c>
      <c r="G13" s="470">
        <v>13797716.866013588</v>
      </c>
      <c r="H13" s="470">
        <v>33886290.633183166</v>
      </c>
      <c r="I13" s="470">
        <v>5780042.6457173927</v>
      </c>
      <c r="J13" s="470">
        <v>4941665.6127228262</v>
      </c>
      <c r="K13" s="471">
        <v>10721708.258440221</v>
      </c>
    </row>
    <row r="14" spans="1:11">
      <c r="A14" s="320">
        <v>6</v>
      </c>
      <c r="B14" s="321" t="s">
        <v>447</v>
      </c>
      <c r="C14" s="469">
        <v>0</v>
      </c>
      <c r="D14" s="470">
        <v>0</v>
      </c>
      <c r="E14" s="470">
        <v>0</v>
      </c>
      <c r="F14" s="470">
        <v>0</v>
      </c>
      <c r="G14" s="470">
        <v>0</v>
      </c>
      <c r="H14" s="470">
        <v>0</v>
      </c>
      <c r="I14" s="470">
        <v>0</v>
      </c>
      <c r="J14" s="470">
        <v>0</v>
      </c>
      <c r="K14" s="471">
        <v>0</v>
      </c>
    </row>
    <row r="15" spans="1:11">
      <c r="A15" s="320">
        <v>7</v>
      </c>
      <c r="B15" s="321" t="s">
        <v>448</v>
      </c>
      <c r="C15" s="469">
        <v>18193055.268586956</v>
      </c>
      <c r="D15" s="470">
        <v>9478097.9502554331</v>
      </c>
      <c r="E15" s="470">
        <v>27671153.218842391</v>
      </c>
      <c r="F15" s="470">
        <v>3306280.8391304347</v>
      </c>
      <c r="G15" s="470">
        <v>3670487.1092684795</v>
      </c>
      <c r="H15" s="470">
        <v>6976767.9483989142</v>
      </c>
      <c r="I15" s="470">
        <v>3306280.8391304347</v>
      </c>
      <c r="J15" s="470">
        <v>3670487.1092684795</v>
      </c>
      <c r="K15" s="471">
        <v>6976767.9483989142</v>
      </c>
    </row>
    <row r="16" spans="1:11">
      <c r="A16" s="320">
        <v>8</v>
      </c>
      <c r="B16" s="322" t="s">
        <v>396</v>
      </c>
      <c r="C16" s="469">
        <v>593473927.57704389</v>
      </c>
      <c r="D16" s="470">
        <v>852530420.44833803</v>
      </c>
      <c r="E16" s="470">
        <v>1446004348.0253813</v>
      </c>
      <c r="F16" s="470">
        <v>167433901.67383829</v>
      </c>
      <c r="G16" s="470">
        <v>152312140.41008952</v>
      </c>
      <c r="H16" s="470">
        <v>319746042.08392763</v>
      </c>
      <c r="I16" s="470">
        <v>119126082.47526345</v>
      </c>
      <c r="J16" s="470">
        <v>93187418.155545488</v>
      </c>
      <c r="K16" s="471">
        <v>212313500.63080913</v>
      </c>
    </row>
    <row r="17" spans="1:11">
      <c r="A17" s="314" t="s">
        <v>393</v>
      </c>
      <c r="B17" s="315"/>
      <c r="C17" s="468"/>
      <c r="D17" s="468"/>
      <c r="E17" s="468"/>
      <c r="F17" s="315"/>
      <c r="G17" s="315"/>
      <c r="H17" s="315"/>
      <c r="I17" s="315"/>
      <c r="J17" s="315"/>
      <c r="K17" s="316"/>
    </row>
    <row r="18" spans="1:11">
      <c r="A18" s="320">
        <v>9</v>
      </c>
      <c r="B18" s="321" t="s">
        <v>399</v>
      </c>
      <c r="C18" s="469">
        <v>0</v>
      </c>
      <c r="D18" s="470">
        <v>0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1">
        <v>0</v>
      </c>
    </row>
    <row r="19" spans="1:11">
      <c r="A19" s="320">
        <v>10</v>
      </c>
      <c r="B19" s="321" t="s">
        <v>449</v>
      </c>
      <c r="C19" s="469">
        <v>540121856.30206525</v>
      </c>
      <c r="D19" s="470">
        <v>589807099.44578707</v>
      </c>
      <c r="E19" s="470">
        <v>1129928955.7478521</v>
      </c>
      <c r="F19" s="470">
        <v>13148406.731413042</v>
      </c>
      <c r="G19" s="470">
        <v>9250940.0021739118</v>
      </c>
      <c r="H19" s="470">
        <v>22399346.733586952</v>
      </c>
      <c r="I19" s="470">
        <v>15226487.529999996</v>
      </c>
      <c r="J19" s="470">
        <v>80375216.741656467</v>
      </c>
      <c r="K19" s="471">
        <v>95601704.271656528</v>
      </c>
    </row>
    <row r="20" spans="1:11">
      <c r="A20" s="320">
        <v>11</v>
      </c>
      <c r="B20" s="321" t="s">
        <v>398</v>
      </c>
      <c r="C20" s="469">
        <v>25504905.052391313</v>
      </c>
      <c r="D20" s="470">
        <v>145588887.44139671</v>
      </c>
      <c r="E20" s="470">
        <v>171093792.49378806</v>
      </c>
      <c r="F20" s="470">
        <v>801837.8474999998</v>
      </c>
      <c r="G20" s="470">
        <v>0</v>
      </c>
      <c r="H20" s="470">
        <v>801837.8474999998</v>
      </c>
      <c r="I20" s="470">
        <v>801837.8474999998</v>
      </c>
      <c r="J20" s="470">
        <v>0</v>
      </c>
      <c r="K20" s="471">
        <v>801837.8474999998</v>
      </c>
    </row>
    <row r="21" spans="1:11" ht="13.5" thickBot="1">
      <c r="A21" s="323">
        <v>12</v>
      </c>
      <c r="B21" s="324" t="s">
        <v>397</v>
      </c>
      <c r="C21" s="472">
        <v>565626761.35445642</v>
      </c>
      <c r="D21" s="473">
        <v>735395986.88718367</v>
      </c>
      <c r="E21" s="472">
        <v>1301022748.2416403</v>
      </c>
      <c r="F21" s="473">
        <v>13950244.578913044</v>
      </c>
      <c r="G21" s="473">
        <v>9250940.0021739118</v>
      </c>
      <c r="H21" s="473">
        <v>23201184.58108696</v>
      </c>
      <c r="I21" s="473">
        <v>16028325.377499998</v>
      </c>
      <c r="J21" s="473">
        <v>80375216.741656467</v>
      </c>
      <c r="K21" s="474">
        <v>96403542.119156525</v>
      </c>
    </row>
    <row r="22" spans="1:11" ht="38.25" customHeight="1" thickBot="1">
      <c r="A22" s="325"/>
      <c r="B22" s="326"/>
      <c r="C22" s="326"/>
      <c r="D22" s="326"/>
      <c r="E22" s="326"/>
      <c r="F22" s="537" t="s">
        <v>451</v>
      </c>
      <c r="G22" s="535"/>
      <c r="H22" s="535"/>
      <c r="I22" s="537" t="s">
        <v>404</v>
      </c>
      <c r="J22" s="535"/>
      <c r="K22" s="536"/>
    </row>
    <row r="23" spans="1:11">
      <c r="A23" s="327">
        <v>13</v>
      </c>
      <c r="B23" s="328" t="s">
        <v>389</v>
      </c>
      <c r="C23" s="329"/>
      <c r="D23" s="329"/>
      <c r="E23" s="329"/>
      <c r="F23" s="475">
        <v>128114762.75656526</v>
      </c>
      <c r="G23" s="475">
        <v>207026726.58653596</v>
      </c>
      <c r="H23" s="475">
        <v>335141489.34310102</v>
      </c>
      <c r="I23" s="475">
        <v>126036681.95797823</v>
      </c>
      <c r="J23" s="475">
        <v>174598631.39255643</v>
      </c>
      <c r="K23" s="476">
        <v>300635313.35053468</v>
      </c>
    </row>
    <row r="24" spans="1:11" ht="13.5" thickBot="1">
      <c r="A24" s="330">
        <v>14</v>
      </c>
      <c r="B24" s="331" t="s">
        <v>401</v>
      </c>
      <c r="C24" s="332"/>
      <c r="D24" s="333"/>
      <c r="E24" s="334"/>
      <c r="F24" s="477">
        <v>153483657.09492525</v>
      </c>
      <c r="G24" s="477">
        <v>143061200.40791562</v>
      </c>
      <c r="H24" s="477">
        <v>296544857.5028407</v>
      </c>
      <c r="I24" s="477">
        <v>103097757.09776345</v>
      </c>
      <c r="J24" s="477">
        <v>23296854.538886372</v>
      </c>
      <c r="K24" s="478">
        <v>115909958.5116526</v>
      </c>
    </row>
    <row r="25" spans="1:11" ht="13.5" thickBot="1">
      <c r="A25" s="335">
        <v>15</v>
      </c>
      <c r="B25" s="336" t="s">
        <v>402</v>
      </c>
      <c r="C25" s="337"/>
      <c r="D25" s="337"/>
      <c r="E25" s="337"/>
      <c r="F25" s="479">
        <v>0.83471273216620023</v>
      </c>
      <c r="G25" s="479">
        <v>1.4471200157431441</v>
      </c>
      <c r="H25" s="479">
        <v>1.1301544466671138</v>
      </c>
      <c r="I25" s="479">
        <v>1.2224968370404288</v>
      </c>
      <c r="J25" s="479">
        <v>7.4945152402922854</v>
      </c>
      <c r="K25" s="480">
        <v>2.5936970145693854</v>
      </c>
    </row>
    <row r="27" spans="1:11" ht="25.5">
      <c r="B27" s="310" t="s">
        <v>450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3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22"/>
  <sheetViews>
    <sheetView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Q17" sqref="Q17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6" width="3.7109375" style="4" bestFit="1" customWidth="1"/>
    <col min="7" max="10" width="4.7109375" style="4" bestFit="1" customWidth="1"/>
    <col min="11" max="11" width="9.7109375" style="4" bestFit="1" customWidth="1"/>
    <col min="12" max="13" width="5.7109375" style="4" bestFit="1" customWidth="1"/>
    <col min="14" max="14" width="20" style="4" customWidth="1"/>
    <col min="15" max="16384" width="9.140625" style="38"/>
  </cols>
  <sheetData>
    <row r="1" spans="1:14">
      <c r="A1" s="4" t="s">
        <v>35</v>
      </c>
      <c r="B1" s="395" t="str">
        <f>'Info '!C2</f>
        <v>JSC "VTB Bank (Georgia)"</v>
      </c>
    </row>
    <row r="2" spans="1:14" ht="14.25" customHeight="1">
      <c r="A2" s="4" t="s">
        <v>36</v>
      </c>
      <c r="B2" s="396">
        <f>'Info '!D2</f>
        <v>43373</v>
      </c>
    </row>
    <row r="3" spans="1:14" ht="14.25" customHeight="1"/>
    <row r="4" spans="1:14" ht="13.5" thickBot="1">
      <c r="A4" s="4" t="s">
        <v>275</v>
      </c>
      <c r="B4" s="253" t="s">
        <v>33</v>
      </c>
    </row>
    <row r="5" spans="1:14" s="186" customFormat="1">
      <c r="A5" s="182"/>
      <c r="B5" s="183"/>
      <c r="C5" s="184" t="s">
        <v>0</v>
      </c>
      <c r="D5" s="184" t="s">
        <v>1</v>
      </c>
      <c r="E5" s="184" t="s">
        <v>2</v>
      </c>
      <c r="F5" s="184" t="s">
        <v>3</v>
      </c>
      <c r="G5" s="184" t="s">
        <v>4</v>
      </c>
      <c r="H5" s="184" t="s">
        <v>10</v>
      </c>
      <c r="I5" s="184" t="s">
        <v>13</v>
      </c>
      <c r="J5" s="184" t="s">
        <v>14</v>
      </c>
      <c r="K5" s="184" t="s">
        <v>15</v>
      </c>
      <c r="L5" s="184" t="s">
        <v>16</v>
      </c>
      <c r="M5" s="184" t="s">
        <v>17</v>
      </c>
      <c r="N5" s="185" t="s">
        <v>18</v>
      </c>
    </row>
    <row r="6" spans="1:14" ht="45">
      <c r="A6" s="187"/>
      <c r="B6" s="188"/>
      <c r="C6" s="189" t="s">
        <v>274</v>
      </c>
      <c r="D6" s="190" t="s">
        <v>273</v>
      </c>
      <c r="E6" s="191" t="s">
        <v>272</v>
      </c>
      <c r="F6" s="192">
        <v>0</v>
      </c>
      <c r="G6" s="192">
        <v>0.2</v>
      </c>
      <c r="H6" s="192">
        <v>0.35</v>
      </c>
      <c r="I6" s="192">
        <v>0.5</v>
      </c>
      <c r="J6" s="192">
        <v>0.75</v>
      </c>
      <c r="K6" s="192">
        <v>1</v>
      </c>
      <c r="L6" s="192">
        <v>1.5</v>
      </c>
      <c r="M6" s="192">
        <v>2.5</v>
      </c>
      <c r="N6" s="464" t="s">
        <v>287</v>
      </c>
    </row>
    <row r="7" spans="1:14" ht="15">
      <c r="A7" s="193">
        <v>1</v>
      </c>
      <c r="B7" s="194" t="s">
        <v>271</v>
      </c>
      <c r="C7" s="195">
        <f>SUM(C8:C13)</f>
        <v>103223276.4428</v>
      </c>
      <c r="D7" s="188"/>
      <c r="E7" s="196">
        <f t="shared" ref="E7:M7" si="0">SUM(E8:E13)</f>
        <v>7386352.5154240001</v>
      </c>
      <c r="F7" s="197">
        <f>SUM(F8:F13)</f>
        <v>0</v>
      </c>
      <c r="G7" s="197">
        <f t="shared" si="0"/>
        <v>0</v>
      </c>
      <c r="H7" s="197">
        <f t="shared" si="0"/>
        <v>0</v>
      </c>
      <c r="I7" s="197">
        <f t="shared" si="0"/>
        <v>0</v>
      </c>
      <c r="J7" s="197">
        <f t="shared" si="0"/>
        <v>0</v>
      </c>
      <c r="K7" s="197">
        <f t="shared" si="0"/>
        <v>7386352.5154240001</v>
      </c>
      <c r="L7" s="197">
        <f t="shared" si="0"/>
        <v>0</v>
      </c>
      <c r="M7" s="197">
        <f t="shared" si="0"/>
        <v>0</v>
      </c>
      <c r="N7" s="198">
        <f>SUM(N8:N13)</f>
        <v>7386352.5154240001</v>
      </c>
    </row>
    <row r="8" spans="1:14" ht="14.25">
      <c r="A8" s="193">
        <v>1.1000000000000001</v>
      </c>
      <c r="B8" s="199" t="s">
        <v>269</v>
      </c>
      <c r="C8" s="197">
        <v>14525160</v>
      </c>
      <c r="D8" s="200">
        <v>0.02</v>
      </c>
      <c r="E8" s="196">
        <f>C8*D8</f>
        <v>290503.2</v>
      </c>
      <c r="F8" s="197"/>
      <c r="G8" s="197"/>
      <c r="H8" s="197"/>
      <c r="I8" s="197"/>
      <c r="J8" s="197"/>
      <c r="K8" s="197">
        <v>290503.2</v>
      </c>
      <c r="L8" s="197"/>
      <c r="M8" s="197"/>
      <c r="N8" s="198">
        <f>SUMPRODUCT($F$6:$M$6,F8:M8)</f>
        <v>290503.2</v>
      </c>
    </row>
    <row r="9" spans="1:14" ht="14.25">
      <c r="A9" s="193">
        <v>1.2</v>
      </c>
      <c r="B9" s="199" t="s">
        <v>268</v>
      </c>
      <c r="C9" s="197">
        <v>0</v>
      </c>
      <c r="D9" s="200">
        <v>0.05</v>
      </c>
      <c r="E9" s="196">
        <f>C9*D9</f>
        <v>0</v>
      </c>
      <c r="F9" s="197"/>
      <c r="G9" s="197"/>
      <c r="H9" s="197"/>
      <c r="I9" s="197"/>
      <c r="J9" s="197"/>
      <c r="K9" s="197">
        <v>0</v>
      </c>
      <c r="L9" s="197"/>
      <c r="M9" s="197"/>
      <c r="N9" s="198">
        <f t="shared" ref="N9:N12" si="1">SUMPRODUCT($F$6:$M$6,F9:M9)</f>
        <v>0</v>
      </c>
    </row>
    <row r="10" spans="1:14" ht="14.25">
      <c r="A10" s="193">
        <v>1.3</v>
      </c>
      <c r="B10" s="199" t="s">
        <v>267</v>
      </c>
      <c r="C10" s="197">
        <v>88698116.4428</v>
      </c>
      <c r="D10" s="200">
        <v>0.08</v>
      </c>
      <c r="E10" s="196">
        <f>C10*D10</f>
        <v>7095849.3154239999</v>
      </c>
      <c r="F10" s="197"/>
      <c r="G10" s="197"/>
      <c r="H10" s="197"/>
      <c r="I10" s="197"/>
      <c r="J10" s="197"/>
      <c r="K10" s="197">
        <v>7095849.3154239999</v>
      </c>
      <c r="L10" s="197"/>
      <c r="M10" s="197"/>
      <c r="N10" s="198">
        <f>SUMPRODUCT($F$6:$M$6,F10:M10)</f>
        <v>7095849.3154239999</v>
      </c>
    </row>
    <row r="11" spans="1:14" ht="14.25">
      <c r="A11" s="193">
        <v>1.4</v>
      </c>
      <c r="B11" s="199" t="s">
        <v>266</v>
      </c>
      <c r="C11" s="197">
        <v>0</v>
      </c>
      <c r="D11" s="200">
        <v>0.11</v>
      </c>
      <c r="E11" s="196">
        <f>C11*D11</f>
        <v>0</v>
      </c>
      <c r="F11" s="197"/>
      <c r="G11" s="197"/>
      <c r="H11" s="197"/>
      <c r="I11" s="197"/>
      <c r="J11" s="197"/>
      <c r="K11" s="197">
        <v>0</v>
      </c>
      <c r="L11" s="197"/>
      <c r="M11" s="197"/>
      <c r="N11" s="198">
        <f t="shared" si="1"/>
        <v>0</v>
      </c>
    </row>
    <row r="12" spans="1:14" ht="14.25">
      <c r="A12" s="193">
        <v>1.5</v>
      </c>
      <c r="B12" s="199" t="s">
        <v>265</v>
      </c>
      <c r="C12" s="197">
        <v>0</v>
      </c>
      <c r="D12" s="200">
        <v>0.14000000000000001</v>
      </c>
      <c r="E12" s="196">
        <f>C12*D12</f>
        <v>0</v>
      </c>
      <c r="F12" s="197"/>
      <c r="G12" s="197"/>
      <c r="H12" s="197"/>
      <c r="I12" s="197"/>
      <c r="J12" s="197"/>
      <c r="K12" s="197"/>
      <c r="L12" s="197"/>
      <c r="M12" s="197"/>
      <c r="N12" s="198">
        <f t="shared" si="1"/>
        <v>0</v>
      </c>
    </row>
    <row r="13" spans="1:14" ht="14.25">
      <c r="A13" s="193">
        <v>1.6</v>
      </c>
      <c r="B13" s="201" t="s">
        <v>264</v>
      </c>
      <c r="C13" s="197">
        <v>0</v>
      </c>
      <c r="D13" s="202"/>
      <c r="E13" s="197"/>
      <c r="F13" s="197"/>
      <c r="G13" s="197"/>
      <c r="H13" s="197"/>
      <c r="I13" s="197"/>
      <c r="J13" s="197"/>
      <c r="K13" s="197"/>
      <c r="L13" s="197"/>
      <c r="M13" s="197"/>
      <c r="N13" s="198">
        <f>SUMPRODUCT($F$6:$M$6,F13:M13)</f>
        <v>0</v>
      </c>
    </row>
    <row r="14" spans="1:14" ht="15">
      <c r="A14" s="193">
        <v>2</v>
      </c>
      <c r="B14" s="203" t="s">
        <v>270</v>
      </c>
      <c r="C14" s="195">
        <f>SUM(C15:C20)</f>
        <v>0</v>
      </c>
      <c r="D14" s="188"/>
      <c r="E14" s="196">
        <f t="shared" ref="E14:M14" si="2">SUM(E15:E20)</f>
        <v>0</v>
      </c>
      <c r="F14" s="197">
        <f t="shared" si="2"/>
        <v>0</v>
      </c>
      <c r="G14" s="197">
        <f t="shared" si="2"/>
        <v>0</v>
      </c>
      <c r="H14" s="197">
        <f t="shared" si="2"/>
        <v>0</v>
      </c>
      <c r="I14" s="197">
        <f t="shared" si="2"/>
        <v>0</v>
      </c>
      <c r="J14" s="197">
        <f t="shared" si="2"/>
        <v>0</v>
      </c>
      <c r="K14" s="197">
        <f t="shared" si="2"/>
        <v>0</v>
      </c>
      <c r="L14" s="197">
        <f t="shared" si="2"/>
        <v>0</v>
      </c>
      <c r="M14" s="197">
        <f t="shared" si="2"/>
        <v>0</v>
      </c>
      <c r="N14" s="198">
        <f>SUM(N15:N20)</f>
        <v>0</v>
      </c>
    </row>
    <row r="15" spans="1:14" ht="14.25">
      <c r="A15" s="193">
        <v>2.1</v>
      </c>
      <c r="B15" s="201" t="s">
        <v>269</v>
      </c>
      <c r="C15" s="197"/>
      <c r="D15" s="200">
        <v>5.0000000000000001E-3</v>
      </c>
      <c r="E15" s="196">
        <f>C15*D15</f>
        <v>0</v>
      </c>
      <c r="F15" s="197"/>
      <c r="G15" s="197"/>
      <c r="H15" s="197"/>
      <c r="I15" s="197"/>
      <c r="J15" s="197"/>
      <c r="K15" s="197"/>
      <c r="L15" s="197"/>
      <c r="M15" s="197"/>
      <c r="N15" s="198">
        <f>SUMPRODUCT($F$6:$M$6,F15:M15)</f>
        <v>0</v>
      </c>
    </row>
    <row r="16" spans="1:14" ht="14.25">
      <c r="A16" s="193">
        <v>2.2000000000000002</v>
      </c>
      <c r="B16" s="201" t="s">
        <v>268</v>
      </c>
      <c r="C16" s="197"/>
      <c r="D16" s="200">
        <v>0.01</v>
      </c>
      <c r="E16" s="196">
        <f>C16*D16</f>
        <v>0</v>
      </c>
      <c r="F16" s="197"/>
      <c r="G16" s="197"/>
      <c r="H16" s="197"/>
      <c r="I16" s="197"/>
      <c r="J16" s="197"/>
      <c r="K16" s="197"/>
      <c r="L16" s="197"/>
      <c r="M16" s="197"/>
      <c r="N16" s="198">
        <f t="shared" ref="N16:N20" si="3">SUMPRODUCT($F$6:$M$6,F16:M16)</f>
        <v>0</v>
      </c>
    </row>
    <row r="17" spans="1:14" ht="14.25">
      <c r="A17" s="193">
        <v>2.2999999999999998</v>
      </c>
      <c r="B17" s="201" t="s">
        <v>267</v>
      </c>
      <c r="C17" s="197"/>
      <c r="D17" s="200">
        <v>0.02</v>
      </c>
      <c r="E17" s="196">
        <f>C17*D17</f>
        <v>0</v>
      </c>
      <c r="F17" s="197"/>
      <c r="G17" s="197"/>
      <c r="H17" s="197"/>
      <c r="I17" s="197"/>
      <c r="J17" s="197"/>
      <c r="K17" s="197"/>
      <c r="L17" s="197"/>
      <c r="M17" s="197"/>
      <c r="N17" s="198">
        <f t="shared" si="3"/>
        <v>0</v>
      </c>
    </row>
    <row r="18" spans="1:14" ht="14.25">
      <c r="A18" s="193">
        <v>2.4</v>
      </c>
      <c r="B18" s="201" t="s">
        <v>266</v>
      </c>
      <c r="C18" s="197"/>
      <c r="D18" s="200">
        <v>0.03</v>
      </c>
      <c r="E18" s="196">
        <f>C18*D18</f>
        <v>0</v>
      </c>
      <c r="F18" s="197"/>
      <c r="G18" s="197"/>
      <c r="H18" s="197"/>
      <c r="I18" s="197"/>
      <c r="J18" s="197"/>
      <c r="K18" s="197"/>
      <c r="L18" s="197"/>
      <c r="M18" s="197"/>
      <c r="N18" s="198">
        <f t="shared" si="3"/>
        <v>0</v>
      </c>
    </row>
    <row r="19" spans="1:14" ht="14.25">
      <c r="A19" s="193">
        <v>2.5</v>
      </c>
      <c r="B19" s="201" t="s">
        <v>265</v>
      </c>
      <c r="C19" s="197"/>
      <c r="D19" s="200">
        <v>0.04</v>
      </c>
      <c r="E19" s="196">
        <f>C19*D19</f>
        <v>0</v>
      </c>
      <c r="F19" s="197"/>
      <c r="G19" s="197"/>
      <c r="H19" s="197"/>
      <c r="I19" s="197"/>
      <c r="J19" s="197"/>
      <c r="K19" s="197"/>
      <c r="L19" s="197"/>
      <c r="M19" s="197"/>
      <c r="N19" s="198">
        <f t="shared" si="3"/>
        <v>0</v>
      </c>
    </row>
    <row r="20" spans="1:14" ht="14.25">
      <c r="A20" s="193">
        <v>2.6</v>
      </c>
      <c r="B20" s="201" t="s">
        <v>264</v>
      </c>
      <c r="C20" s="197"/>
      <c r="D20" s="202"/>
      <c r="E20" s="204"/>
      <c r="F20" s="197"/>
      <c r="G20" s="197"/>
      <c r="H20" s="197"/>
      <c r="I20" s="197"/>
      <c r="J20" s="197"/>
      <c r="K20" s="197"/>
      <c r="L20" s="197"/>
      <c r="M20" s="197"/>
      <c r="N20" s="198">
        <f t="shared" si="3"/>
        <v>0</v>
      </c>
    </row>
    <row r="21" spans="1:14" ht="15.75" thickBot="1">
      <c r="A21" s="205"/>
      <c r="B21" s="206" t="s">
        <v>114</v>
      </c>
      <c r="C21" s="181">
        <f>C14+C7</f>
        <v>103223276.4428</v>
      </c>
      <c r="D21" s="207"/>
      <c r="E21" s="208">
        <f>E14+E7</f>
        <v>7386352.5154240001</v>
      </c>
      <c r="F21" s="209">
        <f>F7+F14</f>
        <v>0</v>
      </c>
      <c r="G21" s="209">
        <f t="shared" ref="G21:L21" si="4">G7+G14</f>
        <v>0</v>
      </c>
      <c r="H21" s="209">
        <f t="shared" si="4"/>
        <v>0</v>
      </c>
      <c r="I21" s="209">
        <f t="shared" si="4"/>
        <v>0</v>
      </c>
      <c r="J21" s="209">
        <f t="shared" si="4"/>
        <v>0</v>
      </c>
      <c r="K21" s="209">
        <f t="shared" si="4"/>
        <v>7386352.5154240001</v>
      </c>
      <c r="L21" s="209">
        <f t="shared" si="4"/>
        <v>0</v>
      </c>
      <c r="M21" s="209">
        <f>M7+M14</f>
        <v>0</v>
      </c>
      <c r="N21" s="210">
        <f>N14+N7</f>
        <v>7386352.5154240001</v>
      </c>
    </row>
    <row r="22" spans="1:14">
      <c r="E22" s="211"/>
      <c r="F22" s="211"/>
      <c r="G22" s="211"/>
      <c r="H22" s="211"/>
      <c r="I22" s="211"/>
      <c r="J22" s="211"/>
      <c r="K22" s="211"/>
      <c r="L22" s="211"/>
      <c r="M22" s="211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scale="4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43"/>
  <sheetViews>
    <sheetView zoomScaleNormal="100" workbookViewId="0">
      <pane xSplit="1" ySplit="5" topLeftCell="B24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:G40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35</v>
      </c>
      <c r="B1" s="393" t="str">
        <f>'Info '!C2</f>
        <v>JSC "VTB Bank (Georgia)"</v>
      </c>
    </row>
    <row r="2" spans="1:8">
      <c r="A2" s="2" t="s">
        <v>36</v>
      </c>
      <c r="B2" s="394">
        <f>'Info '!D2</f>
        <v>43373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149</v>
      </c>
      <c r="B4" s="10" t="s">
        <v>148</v>
      </c>
      <c r="C4" s="10"/>
      <c r="D4" s="10"/>
      <c r="E4" s="10"/>
      <c r="F4" s="10"/>
      <c r="G4" s="10"/>
      <c r="H4" s="8"/>
    </row>
    <row r="5" spans="1:8">
      <c r="A5" s="11" t="s">
        <v>11</v>
      </c>
      <c r="B5" s="12"/>
      <c r="C5" s="13" t="s">
        <v>5</v>
      </c>
      <c r="D5" s="85" t="s">
        <v>6</v>
      </c>
      <c r="E5" s="85" t="s">
        <v>7</v>
      </c>
      <c r="F5" s="85" t="s">
        <v>8</v>
      </c>
      <c r="G5" s="14" t="s">
        <v>9</v>
      </c>
    </row>
    <row r="6" spans="1:8">
      <c r="B6" s="230" t="s">
        <v>147</v>
      </c>
      <c r="C6" s="319"/>
      <c r="D6" s="319"/>
      <c r="E6" s="319"/>
      <c r="F6" s="319"/>
      <c r="G6" s="348"/>
    </row>
    <row r="7" spans="1:8">
      <c r="A7" s="15"/>
      <c r="B7" s="231" t="s">
        <v>141</v>
      </c>
      <c r="C7" s="319"/>
      <c r="D7" s="319"/>
      <c r="E7" s="319"/>
      <c r="F7" s="319"/>
      <c r="G7" s="348"/>
    </row>
    <row r="8" spans="1:8" ht="15">
      <c r="A8" s="384">
        <v>1</v>
      </c>
      <c r="B8" s="16" t="s">
        <v>146</v>
      </c>
      <c r="C8" s="405">
        <v>187074033.81</v>
      </c>
      <c r="D8" s="406">
        <v>184255785</v>
      </c>
      <c r="E8" s="406">
        <v>170274395</v>
      </c>
      <c r="F8" s="406">
        <v>160969014.11000001</v>
      </c>
      <c r="G8" s="407">
        <v>153211008</v>
      </c>
    </row>
    <row r="9" spans="1:8" ht="15">
      <c r="A9" s="384">
        <v>2</v>
      </c>
      <c r="B9" s="16" t="s">
        <v>145</v>
      </c>
      <c r="C9" s="405">
        <v>198996633.81</v>
      </c>
      <c r="D9" s="406">
        <v>195961485</v>
      </c>
      <c r="E9" s="406">
        <v>182898695</v>
      </c>
      <c r="F9" s="406">
        <v>174449514.11000001</v>
      </c>
      <c r="G9" s="407">
        <v>166063908</v>
      </c>
    </row>
    <row r="10" spans="1:8" ht="15">
      <c r="A10" s="384">
        <v>3</v>
      </c>
      <c r="B10" s="16" t="s">
        <v>144</v>
      </c>
      <c r="C10" s="405">
        <v>252100717.3035689</v>
      </c>
      <c r="D10" s="406">
        <v>219221448.08730027</v>
      </c>
      <c r="E10" s="406">
        <v>206157090.39188975</v>
      </c>
      <c r="F10" s="406">
        <v>198148358.76911956</v>
      </c>
      <c r="G10" s="407">
        <v>199976162.74320698</v>
      </c>
    </row>
    <row r="11" spans="1:8" ht="15">
      <c r="A11" s="385"/>
      <c r="B11" s="230" t="s">
        <v>143</v>
      </c>
      <c r="C11" s="319"/>
      <c r="D11" s="319"/>
      <c r="E11" s="319"/>
      <c r="F11" s="319"/>
      <c r="G11" s="348"/>
    </row>
    <row r="12" spans="1:8" ht="15" customHeight="1">
      <c r="A12" s="384">
        <v>4</v>
      </c>
      <c r="B12" s="16" t="s">
        <v>276</v>
      </c>
      <c r="C12" s="408">
        <v>1435729454.0707879</v>
      </c>
      <c r="D12" s="406">
        <v>1336668933.6722581</v>
      </c>
      <c r="E12" s="406">
        <v>1316374443.5258293</v>
      </c>
      <c r="F12" s="406">
        <v>1315637558.3573248</v>
      </c>
      <c r="G12" s="407">
        <v>1551541919.7328928</v>
      </c>
    </row>
    <row r="13" spans="1:8" ht="15">
      <c r="A13" s="385"/>
      <c r="B13" s="230" t="s">
        <v>142</v>
      </c>
      <c r="C13" s="319"/>
      <c r="D13" s="319"/>
      <c r="E13" s="319"/>
      <c r="F13" s="319"/>
      <c r="G13" s="348"/>
    </row>
    <row r="14" spans="1:8" s="17" customFormat="1" ht="15">
      <c r="A14" s="384"/>
      <c r="B14" s="231" t="s">
        <v>141</v>
      </c>
      <c r="C14" s="319"/>
      <c r="D14" s="319"/>
      <c r="E14" s="319"/>
      <c r="F14" s="319"/>
      <c r="G14" s="348"/>
    </row>
    <row r="15" spans="1:8" ht="15">
      <c r="A15" s="386">
        <v>5</v>
      </c>
      <c r="B15" s="16" t="s">
        <v>405</v>
      </c>
      <c r="C15" s="409">
        <v>0.13029894544517467</v>
      </c>
      <c r="D15" s="410">
        <v>0.13784698690781291</v>
      </c>
      <c r="E15" s="410">
        <v>0.12935103369519263</v>
      </c>
      <c r="F15" s="410">
        <v>0.12235057678877932</v>
      </c>
      <c r="G15" s="411">
        <v>9.8747578812679579E-2</v>
      </c>
    </row>
    <row r="16" spans="1:8" ht="15" customHeight="1">
      <c r="A16" s="386">
        <v>6</v>
      </c>
      <c r="B16" s="16" t="s">
        <v>406</v>
      </c>
      <c r="C16" s="409">
        <v>0.13860315621844768</v>
      </c>
      <c r="D16" s="410">
        <v>0.14660435360132967</v>
      </c>
      <c r="E16" s="410">
        <v>0.1389412381101208</v>
      </c>
      <c r="F16" s="410">
        <v>0.13259693978926362</v>
      </c>
      <c r="G16" s="411">
        <v>0.10703153159315792</v>
      </c>
    </row>
    <row r="17" spans="1:7" ht="15">
      <c r="A17" s="386">
        <v>7</v>
      </c>
      <c r="B17" s="16" t="s">
        <v>407</v>
      </c>
      <c r="C17" s="409">
        <v>0.17559068429555197</v>
      </c>
      <c r="D17" s="410">
        <v>0.16400579273210805</v>
      </c>
      <c r="E17" s="410">
        <v>0.15660976358649933</v>
      </c>
      <c r="F17" s="410">
        <v>0.15061014145607329</v>
      </c>
      <c r="G17" s="411">
        <v>0.12888866243306793</v>
      </c>
    </row>
    <row r="18" spans="1:7" ht="15">
      <c r="A18" s="385"/>
      <c r="B18" s="232" t="s">
        <v>140</v>
      </c>
      <c r="C18" s="319"/>
      <c r="D18" s="319"/>
      <c r="E18" s="319"/>
      <c r="F18" s="319"/>
      <c r="G18" s="348"/>
    </row>
    <row r="19" spans="1:7" ht="15" customHeight="1">
      <c r="A19" s="387">
        <v>8</v>
      </c>
      <c r="B19" s="16" t="s">
        <v>139</v>
      </c>
      <c r="C19" s="409">
        <v>7.562758131092126E-2</v>
      </c>
      <c r="D19" s="410">
        <v>7.4821789996772206E-2</v>
      </c>
      <c r="E19" s="410">
        <v>7.571428391012934E-2</v>
      </c>
      <c r="F19" s="410">
        <v>7.8766613136692726E-2</v>
      </c>
      <c r="G19" s="411">
        <v>7.7140741596981685E-2</v>
      </c>
    </row>
    <row r="20" spans="1:7" ht="15">
      <c r="A20" s="387">
        <v>9</v>
      </c>
      <c r="B20" s="16" t="s">
        <v>138</v>
      </c>
      <c r="C20" s="409">
        <v>3.8995828909361638E-2</v>
      </c>
      <c r="D20" s="410">
        <v>3.8673817527660512E-2</v>
      </c>
      <c r="E20" s="410">
        <v>3.8436095238989075E-2</v>
      </c>
      <c r="F20" s="410">
        <v>4.1934300130308362E-2</v>
      </c>
      <c r="G20" s="411">
        <v>4.0166670502027935E-2</v>
      </c>
    </row>
    <row r="21" spans="1:7" ht="15">
      <c r="A21" s="387">
        <v>10</v>
      </c>
      <c r="B21" s="16" t="s">
        <v>137</v>
      </c>
      <c r="C21" s="409">
        <v>6.0334482941334869E-3</v>
      </c>
      <c r="D21" s="410">
        <v>9.8355212825963247E-3</v>
      </c>
      <c r="E21" s="410">
        <v>2.5424254358733481E-2</v>
      </c>
      <c r="F21" s="410">
        <v>2.5677584740430106E-2</v>
      </c>
      <c r="G21" s="411">
        <v>2.4058760236342156E-2</v>
      </c>
    </row>
    <row r="22" spans="1:7" ht="15">
      <c r="A22" s="387">
        <v>11</v>
      </c>
      <c r="B22" s="16" t="s">
        <v>136</v>
      </c>
      <c r="C22" s="409">
        <v>3.6631752401559609E-2</v>
      </c>
      <c r="D22" s="410">
        <v>3.6147972469111701E-2</v>
      </c>
      <c r="E22" s="410">
        <v>3.7278188671140265E-2</v>
      </c>
      <c r="F22" s="410">
        <v>3.6832313006384364E-2</v>
      </c>
      <c r="G22" s="411">
        <v>3.6974071094953764E-2</v>
      </c>
    </row>
    <row r="23" spans="1:7" ht="15">
      <c r="A23" s="387">
        <v>12</v>
      </c>
      <c r="B23" s="16" t="s">
        <v>282</v>
      </c>
      <c r="C23" s="409">
        <v>2.376481098999041E-2</v>
      </c>
      <c r="D23" s="410">
        <v>3.296199959455471E-2</v>
      </c>
      <c r="E23" s="410">
        <v>2.4059901911035391E-2</v>
      </c>
      <c r="F23" s="410">
        <v>1.5743244436125188E-2</v>
      </c>
      <c r="G23" s="411">
        <v>1.4316752747770445E-2</v>
      </c>
    </row>
    <row r="24" spans="1:7" ht="15">
      <c r="A24" s="387">
        <v>13</v>
      </c>
      <c r="B24" s="16" t="s">
        <v>283</v>
      </c>
      <c r="C24" s="409">
        <v>0.19839051280004</v>
      </c>
      <c r="D24" s="410">
        <v>0.28399000099153404</v>
      </c>
      <c r="E24" s="410">
        <v>0.21649639795371808</v>
      </c>
      <c r="F24" s="410">
        <v>0.14597725754196578</v>
      </c>
      <c r="G24" s="411">
        <v>0.13288249826123777</v>
      </c>
    </row>
    <row r="25" spans="1:7" ht="15">
      <c r="A25" s="385"/>
      <c r="B25" s="232" t="s">
        <v>362</v>
      </c>
      <c r="C25" s="319"/>
      <c r="D25" s="319"/>
      <c r="E25" s="319"/>
      <c r="F25" s="319"/>
      <c r="G25" s="348"/>
    </row>
    <row r="26" spans="1:7" ht="15">
      <c r="A26" s="387">
        <v>14</v>
      </c>
      <c r="B26" s="16" t="s">
        <v>135</v>
      </c>
      <c r="C26" s="409">
        <v>5.470245405770563E-2</v>
      </c>
      <c r="D26" s="410">
        <v>5.2442148535654771E-2</v>
      </c>
      <c r="E26" s="410">
        <v>5.8178339028004865E-2</v>
      </c>
      <c r="F26" s="410">
        <v>5.8605053237003282E-2</v>
      </c>
      <c r="G26" s="411">
        <v>5.3106272674766822E-2</v>
      </c>
    </row>
    <row r="27" spans="1:7" ht="15" customHeight="1">
      <c r="A27" s="387">
        <v>15</v>
      </c>
      <c r="B27" s="16" t="s">
        <v>134</v>
      </c>
      <c r="C27" s="409">
        <v>5.6586753140638553E-2</v>
      </c>
      <c r="D27" s="410">
        <v>5.446164263435356E-2</v>
      </c>
      <c r="E27" s="410">
        <v>5.8421335398356582E-2</v>
      </c>
      <c r="F27" s="410">
        <v>5.8014479326150892E-2</v>
      </c>
      <c r="G27" s="411">
        <v>5.7465495632887734E-2</v>
      </c>
    </row>
    <row r="28" spans="1:7" ht="15">
      <c r="A28" s="387">
        <v>16</v>
      </c>
      <c r="B28" s="16" t="s">
        <v>133</v>
      </c>
      <c r="C28" s="409">
        <v>0.50820806280077135</v>
      </c>
      <c r="D28" s="410">
        <v>0.52606383942414447</v>
      </c>
      <c r="E28" s="410">
        <v>0.51972880007973254</v>
      </c>
      <c r="F28" s="410">
        <v>0.52807917728618325</v>
      </c>
      <c r="G28" s="411">
        <v>0.52626239401613795</v>
      </c>
    </row>
    <row r="29" spans="1:7" ht="15" customHeight="1">
      <c r="A29" s="387">
        <v>17</v>
      </c>
      <c r="B29" s="16" t="s">
        <v>132</v>
      </c>
      <c r="C29" s="409">
        <v>0.50508656753169112</v>
      </c>
      <c r="D29" s="410">
        <v>0.50817648949330707</v>
      </c>
      <c r="E29" s="410">
        <v>0.51210914137788699</v>
      </c>
      <c r="F29" s="410">
        <v>0.54933076143514814</v>
      </c>
      <c r="G29" s="411">
        <v>0.55755528382392894</v>
      </c>
    </row>
    <row r="30" spans="1:7" ht="15">
      <c r="A30" s="387">
        <v>18</v>
      </c>
      <c r="B30" s="16" t="s">
        <v>131</v>
      </c>
      <c r="C30" s="409">
        <v>0.10833803104728162</v>
      </c>
      <c r="D30" s="410">
        <v>7.4470351551861894E-2</v>
      </c>
      <c r="E30" s="410">
        <v>-7.9497880991828418E-3</v>
      </c>
      <c r="F30" s="410">
        <v>1.181462114426215E-2</v>
      </c>
      <c r="G30" s="411">
        <v>-6.5116713956711418E-3</v>
      </c>
    </row>
    <row r="31" spans="1:7" ht="15" customHeight="1">
      <c r="A31" s="385"/>
      <c r="B31" s="232" t="s">
        <v>363</v>
      </c>
      <c r="C31" s="319"/>
      <c r="D31" s="319"/>
      <c r="E31" s="319"/>
      <c r="F31" s="319"/>
      <c r="G31" s="348"/>
    </row>
    <row r="32" spans="1:7" ht="15" customHeight="1">
      <c r="A32" s="387">
        <v>19</v>
      </c>
      <c r="B32" s="16" t="s">
        <v>130</v>
      </c>
      <c r="C32" s="409">
        <v>0.23380619892519283</v>
      </c>
      <c r="D32" s="410">
        <v>0.24737253604290804</v>
      </c>
      <c r="E32" s="410">
        <v>0.24373956462664831</v>
      </c>
      <c r="F32" s="410">
        <v>0.25578213893614915</v>
      </c>
      <c r="G32" s="411">
        <v>0.26662398002179055</v>
      </c>
    </row>
    <row r="33" spans="1:7" ht="15" customHeight="1">
      <c r="A33" s="387">
        <v>20</v>
      </c>
      <c r="B33" s="16" t="s">
        <v>129</v>
      </c>
      <c r="C33" s="409">
        <v>0.59247315082215035</v>
      </c>
      <c r="D33" s="410">
        <v>0.59834244554935789</v>
      </c>
      <c r="E33" s="410">
        <v>0.60569179488795333</v>
      </c>
      <c r="F33" s="410">
        <v>0.63976568216960994</v>
      </c>
      <c r="G33" s="411">
        <v>0.651935748048873</v>
      </c>
    </row>
    <row r="34" spans="1:7" ht="15" customHeight="1">
      <c r="A34" s="387">
        <v>21</v>
      </c>
      <c r="B34" s="16" t="s">
        <v>128</v>
      </c>
      <c r="C34" s="409">
        <v>0.33627690641084618</v>
      </c>
      <c r="D34" s="410">
        <v>0.33927693554489874</v>
      </c>
      <c r="E34" s="410">
        <v>0.30777096206503823</v>
      </c>
      <c r="F34" s="410">
        <v>0.32706900587576188</v>
      </c>
      <c r="G34" s="411">
        <v>0.32770021242750946</v>
      </c>
    </row>
    <row r="35" spans="1:7" ht="15" customHeight="1">
      <c r="A35" s="388"/>
      <c r="B35" s="232" t="s">
        <v>409</v>
      </c>
      <c r="C35" s="319"/>
      <c r="D35" s="319"/>
      <c r="E35" s="319"/>
      <c r="F35" s="319"/>
      <c r="G35" s="348"/>
    </row>
    <row r="36" spans="1:7" ht="15">
      <c r="A36" s="387">
        <v>22</v>
      </c>
      <c r="B36" s="16" t="s">
        <v>389</v>
      </c>
      <c r="C36" s="412">
        <v>310923623.191275</v>
      </c>
      <c r="D36" s="412">
        <v>323900478</v>
      </c>
      <c r="E36" s="412">
        <v>411430881.11129993</v>
      </c>
      <c r="F36" s="412">
        <v>375458885.35114998</v>
      </c>
      <c r="G36" s="413"/>
    </row>
    <row r="37" spans="1:7" ht="15" customHeight="1">
      <c r="A37" s="387">
        <v>23</v>
      </c>
      <c r="B37" s="16" t="s">
        <v>401</v>
      </c>
      <c r="C37" s="412">
        <v>286897014.04675293</v>
      </c>
      <c r="D37" s="414">
        <v>308607900</v>
      </c>
      <c r="E37" s="414">
        <v>331500650.6718145</v>
      </c>
      <c r="F37" s="414">
        <v>330970292.1003089</v>
      </c>
      <c r="G37" s="415"/>
    </row>
    <row r="38" spans="1:7" ht="15.75" thickBot="1">
      <c r="A38" s="389">
        <v>24</v>
      </c>
      <c r="B38" s="233" t="s">
        <v>390</v>
      </c>
      <c r="C38" s="416">
        <v>1.0837464594197788</v>
      </c>
      <c r="D38" s="416">
        <v>1.0496000000000001</v>
      </c>
      <c r="E38" s="416">
        <v>1.2411163606391118</v>
      </c>
      <c r="F38" s="416">
        <v>1.1344186904767806</v>
      </c>
      <c r="G38" s="417"/>
    </row>
    <row r="39" spans="1:7">
      <c r="A39" s="18"/>
      <c r="C39" s="418"/>
      <c r="D39" s="291"/>
      <c r="E39" s="291"/>
      <c r="F39" s="291"/>
      <c r="G39" s="291"/>
    </row>
    <row r="40" spans="1:7" ht="38.25">
      <c r="B40" s="310" t="s">
        <v>410</v>
      </c>
      <c r="C40" s="418"/>
      <c r="D40" s="291"/>
      <c r="E40" s="291"/>
      <c r="F40" s="291"/>
      <c r="G40" s="291"/>
    </row>
    <row r="41" spans="1:7" ht="51">
      <c r="B41" s="310" t="s">
        <v>408</v>
      </c>
    </row>
    <row r="43" spans="1:7">
      <c r="B43" s="309"/>
    </row>
  </sheetData>
  <pageMargins left="0.7" right="0.7" top="0.75" bottom="0.75" header="0.3" footer="0.3"/>
  <pageSetup paperSize="9" scale="5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43"/>
  <sheetViews>
    <sheetView workbookViewId="0">
      <pane xSplit="1" ySplit="5" topLeftCell="B13" activePane="bottomRight" state="frozen"/>
      <selection activeCell="F18" sqref="F18"/>
      <selection pane="topRight" activeCell="F18" sqref="F18"/>
      <selection pane="bottomLeft" activeCell="F18" sqref="F18"/>
      <selection pane="bottomRight" activeCell="C7" sqref="C7:H41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35</v>
      </c>
      <c r="B1" s="395" t="str">
        <f>'Info '!C2</f>
        <v>JSC "VTB Bank (Georgia)"</v>
      </c>
    </row>
    <row r="2" spans="1:8">
      <c r="A2" s="2" t="s">
        <v>36</v>
      </c>
      <c r="B2" s="396">
        <f>'Info '!D2</f>
        <v>43373</v>
      </c>
    </row>
    <row r="3" spans="1:8">
      <c r="A3" s="2"/>
    </row>
    <row r="4" spans="1:8" ht="15" thickBot="1">
      <c r="A4" s="19" t="s">
        <v>37</v>
      </c>
      <c r="B4" s="20" t="s">
        <v>38</v>
      </c>
      <c r="C4" s="19"/>
      <c r="D4" s="21"/>
      <c r="E4" s="21"/>
      <c r="F4" s="22"/>
      <c r="G4" s="22"/>
      <c r="H4" s="23" t="s">
        <v>78</v>
      </c>
    </row>
    <row r="5" spans="1:8">
      <c r="A5" s="24"/>
      <c r="B5" s="25"/>
      <c r="C5" s="483" t="s">
        <v>73</v>
      </c>
      <c r="D5" s="484"/>
      <c r="E5" s="485"/>
      <c r="F5" s="483" t="s">
        <v>77</v>
      </c>
      <c r="G5" s="484"/>
      <c r="H5" s="486"/>
    </row>
    <row r="6" spans="1:8">
      <c r="A6" s="26" t="s">
        <v>11</v>
      </c>
      <c r="B6" s="27" t="s">
        <v>39</v>
      </c>
      <c r="C6" s="28" t="s">
        <v>74</v>
      </c>
      <c r="D6" s="28" t="s">
        <v>75</v>
      </c>
      <c r="E6" s="28" t="s">
        <v>76</v>
      </c>
      <c r="F6" s="28" t="s">
        <v>74</v>
      </c>
      <c r="G6" s="28" t="s">
        <v>75</v>
      </c>
      <c r="H6" s="29" t="s">
        <v>76</v>
      </c>
    </row>
    <row r="7" spans="1:8" ht="15.75">
      <c r="A7" s="26">
        <v>1</v>
      </c>
      <c r="B7" s="30" t="s">
        <v>40</v>
      </c>
      <c r="C7" s="419">
        <v>35315822</v>
      </c>
      <c r="D7" s="419">
        <v>27542236</v>
      </c>
      <c r="E7" s="420">
        <f>C7+D7</f>
        <v>62858058</v>
      </c>
      <c r="F7" s="421">
        <v>31031390</v>
      </c>
      <c r="G7" s="422">
        <v>24909188</v>
      </c>
      <c r="H7" s="423">
        <f>F7+G7</f>
        <v>55940578</v>
      </c>
    </row>
    <row r="8" spans="1:8" ht="15.75">
      <c r="A8" s="26">
        <v>2</v>
      </c>
      <c r="B8" s="30" t="s">
        <v>41</v>
      </c>
      <c r="C8" s="419">
        <v>19352255</v>
      </c>
      <c r="D8" s="419">
        <v>155304453</v>
      </c>
      <c r="E8" s="420">
        <f t="shared" ref="E8:E20" si="0">C8+D8</f>
        <v>174656708</v>
      </c>
      <c r="F8" s="421">
        <v>27814643</v>
      </c>
      <c r="G8" s="422">
        <v>121929631</v>
      </c>
      <c r="H8" s="423">
        <f t="shared" ref="H8:H40" si="1">F8+G8</f>
        <v>149744274</v>
      </c>
    </row>
    <row r="9" spans="1:8" ht="15.75">
      <c r="A9" s="26">
        <v>3</v>
      </c>
      <c r="B9" s="30" t="s">
        <v>42</v>
      </c>
      <c r="C9" s="419">
        <v>102736</v>
      </c>
      <c r="D9" s="419">
        <v>48597235</v>
      </c>
      <c r="E9" s="420">
        <f t="shared" si="0"/>
        <v>48699971</v>
      </c>
      <c r="F9" s="421">
        <v>525875</v>
      </c>
      <c r="G9" s="422">
        <v>209365850.13582999</v>
      </c>
      <c r="H9" s="423">
        <f t="shared" si="1"/>
        <v>209891725.13582999</v>
      </c>
    </row>
    <row r="10" spans="1:8" ht="15.75">
      <c r="A10" s="26">
        <v>4</v>
      </c>
      <c r="B10" s="30" t="s">
        <v>43</v>
      </c>
      <c r="C10" s="419">
        <v>0</v>
      </c>
      <c r="D10" s="419">
        <v>0</v>
      </c>
      <c r="E10" s="420">
        <f t="shared" si="0"/>
        <v>0</v>
      </c>
      <c r="F10" s="421">
        <v>0</v>
      </c>
      <c r="G10" s="422">
        <v>0</v>
      </c>
      <c r="H10" s="423">
        <f t="shared" si="1"/>
        <v>0</v>
      </c>
    </row>
    <row r="11" spans="1:8" ht="15.75">
      <c r="A11" s="26">
        <v>5</v>
      </c>
      <c r="B11" s="30" t="s">
        <v>44</v>
      </c>
      <c r="C11" s="419">
        <v>112951320</v>
      </c>
      <c r="D11" s="419">
        <v>0</v>
      </c>
      <c r="E11" s="420">
        <f t="shared" si="0"/>
        <v>112951320</v>
      </c>
      <c r="F11" s="421">
        <v>116408948</v>
      </c>
      <c r="G11" s="422">
        <v>0</v>
      </c>
      <c r="H11" s="423">
        <f t="shared" si="1"/>
        <v>116408948</v>
      </c>
    </row>
    <row r="12" spans="1:8" ht="15.75">
      <c r="A12" s="26">
        <v>6.1</v>
      </c>
      <c r="B12" s="31" t="s">
        <v>45</v>
      </c>
      <c r="C12" s="419">
        <v>531803115.82002169</v>
      </c>
      <c r="D12" s="419">
        <v>549554823.57332826</v>
      </c>
      <c r="E12" s="420">
        <f t="shared" si="0"/>
        <v>1081357939.3933499</v>
      </c>
      <c r="F12" s="421">
        <v>453833883.16910785</v>
      </c>
      <c r="G12" s="422">
        <v>504151882.44597793</v>
      </c>
      <c r="H12" s="423">
        <f t="shared" si="1"/>
        <v>957985765.61508584</v>
      </c>
    </row>
    <row r="13" spans="1:8" ht="15.75">
      <c r="A13" s="26">
        <v>6.2</v>
      </c>
      <c r="B13" s="31" t="s">
        <v>46</v>
      </c>
      <c r="C13" s="419">
        <v>-30026653.87139852</v>
      </c>
      <c r="D13" s="419">
        <v>-31163880.90172255</v>
      </c>
      <c r="E13" s="420">
        <f t="shared" si="0"/>
        <v>-61190534.773121074</v>
      </c>
      <c r="F13" s="421">
        <v>-22051902.784198776</v>
      </c>
      <c r="G13" s="422">
        <v>-32999224.046123546</v>
      </c>
      <c r="H13" s="423">
        <f t="shared" si="1"/>
        <v>-55051126.830322325</v>
      </c>
    </row>
    <row r="14" spans="1:8" ht="15.75">
      <c r="A14" s="26">
        <v>6</v>
      </c>
      <c r="B14" s="30" t="s">
        <v>47</v>
      </c>
      <c r="C14" s="420">
        <f>C12+C13</f>
        <v>501776461.94862318</v>
      </c>
      <c r="D14" s="420">
        <f>D12+D13</f>
        <v>518390942.67160571</v>
      </c>
      <c r="E14" s="420">
        <f t="shared" si="0"/>
        <v>1020167404.6202289</v>
      </c>
      <c r="F14" s="420">
        <f>F12+F13</f>
        <v>431781980.38490909</v>
      </c>
      <c r="G14" s="420">
        <f>G12+G13</f>
        <v>471152658.39985436</v>
      </c>
      <c r="H14" s="423">
        <f t="shared" si="1"/>
        <v>902934638.78476346</v>
      </c>
    </row>
    <row r="15" spans="1:8" ht="15.75">
      <c r="A15" s="26">
        <v>7</v>
      </c>
      <c r="B15" s="30" t="s">
        <v>48</v>
      </c>
      <c r="C15" s="419">
        <v>6622341</v>
      </c>
      <c r="D15" s="419">
        <v>2856035</v>
      </c>
      <c r="E15" s="420">
        <f t="shared" si="0"/>
        <v>9478376</v>
      </c>
      <c r="F15" s="421">
        <v>5865686</v>
      </c>
      <c r="G15" s="422">
        <v>2595040</v>
      </c>
      <c r="H15" s="423">
        <f t="shared" si="1"/>
        <v>8460726</v>
      </c>
    </row>
    <row r="16" spans="1:8" ht="15.75">
      <c r="A16" s="26">
        <v>8</v>
      </c>
      <c r="B16" s="30" t="s">
        <v>209</v>
      </c>
      <c r="C16" s="419">
        <v>8960783.1300000008</v>
      </c>
      <c r="D16" s="419">
        <v>0</v>
      </c>
      <c r="E16" s="420">
        <f t="shared" si="0"/>
        <v>8960783.1300000008</v>
      </c>
      <c r="F16" s="421">
        <v>5286392.4849999994</v>
      </c>
      <c r="G16" s="419">
        <v>0</v>
      </c>
      <c r="H16" s="423">
        <f t="shared" si="1"/>
        <v>5286392.4849999994</v>
      </c>
    </row>
    <row r="17" spans="1:8" ht="15.75">
      <c r="A17" s="26">
        <v>9</v>
      </c>
      <c r="B17" s="30" t="s">
        <v>49</v>
      </c>
      <c r="C17" s="419">
        <v>54000</v>
      </c>
      <c r="D17" s="419">
        <v>0</v>
      </c>
      <c r="E17" s="420">
        <f t="shared" si="0"/>
        <v>54000</v>
      </c>
      <c r="F17" s="421">
        <v>54000</v>
      </c>
      <c r="G17" s="419">
        <v>0</v>
      </c>
      <c r="H17" s="423">
        <f t="shared" si="1"/>
        <v>54000</v>
      </c>
    </row>
    <row r="18" spans="1:8" ht="15.75">
      <c r="A18" s="26">
        <v>10</v>
      </c>
      <c r="B18" s="30" t="s">
        <v>50</v>
      </c>
      <c r="C18" s="419">
        <v>43647825</v>
      </c>
      <c r="D18" s="419">
        <v>0</v>
      </c>
      <c r="E18" s="420">
        <f t="shared" si="0"/>
        <v>43647825</v>
      </c>
      <c r="F18" s="421">
        <v>42204993</v>
      </c>
      <c r="G18" s="419">
        <v>0</v>
      </c>
      <c r="H18" s="423">
        <f t="shared" si="1"/>
        <v>42204993</v>
      </c>
    </row>
    <row r="19" spans="1:8" ht="15.75">
      <c r="A19" s="26">
        <v>11</v>
      </c>
      <c r="B19" s="30" t="s">
        <v>51</v>
      </c>
      <c r="C19" s="419">
        <v>26769476.009999994</v>
      </c>
      <c r="D19" s="419">
        <v>18392799.98</v>
      </c>
      <c r="E19" s="420">
        <f t="shared" si="0"/>
        <v>45162275.989999995</v>
      </c>
      <c r="F19" s="421">
        <v>13870437.839999998</v>
      </c>
      <c r="G19" s="422">
        <v>20465813.432099998</v>
      </c>
      <c r="H19" s="423">
        <f t="shared" si="1"/>
        <v>34336251.272099994</v>
      </c>
    </row>
    <row r="20" spans="1:8" ht="15.75">
      <c r="A20" s="26">
        <v>12</v>
      </c>
      <c r="B20" s="33" t="s">
        <v>52</v>
      </c>
      <c r="C20" s="420">
        <f>SUM(C7:C11)+SUM(C14:C19)</f>
        <v>755553020.08862317</v>
      </c>
      <c r="D20" s="420">
        <f>SUM(D7:D11)+SUM(D14:D19)</f>
        <v>771083701.65160573</v>
      </c>
      <c r="E20" s="420">
        <f t="shared" si="0"/>
        <v>1526636721.7402289</v>
      </c>
      <c r="F20" s="420">
        <f>SUM(F7:F11)+SUM(F14:F19)</f>
        <v>674844345.70990908</v>
      </c>
      <c r="G20" s="420">
        <f>SUM(G7:G11)+SUM(G14:G19)</f>
        <v>850418180.9677844</v>
      </c>
      <c r="H20" s="423">
        <f t="shared" si="1"/>
        <v>1525262526.6776934</v>
      </c>
    </row>
    <row r="21" spans="1:8" ht="15.75">
      <c r="A21" s="26"/>
      <c r="B21" s="27" t="s">
        <v>53</v>
      </c>
      <c r="C21" s="424"/>
      <c r="D21" s="424"/>
      <c r="E21" s="424"/>
      <c r="F21" s="425"/>
      <c r="G21" s="426"/>
      <c r="H21" s="427"/>
    </row>
    <row r="22" spans="1:8" ht="15.75">
      <c r="A22" s="26">
        <v>13</v>
      </c>
      <c r="B22" s="30" t="s">
        <v>54</v>
      </c>
      <c r="C22" s="419">
        <v>8736930</v>
      </c>
      <c r="D22" s="419">
        <v>325197</v>
      </c>
      <c r="E22" s="420">
        <f>C22+D22</f>
        <v>9062127</v>
      </c>
      <c r="F22" s="421">
        <v>3474282</v>
      </c>
      <c r="G22" s="422">
        <v>132056</v>
      </c>
      <c r="H22" s="423">
        <f t="shared" si="1"/>
        <v>3606338</v>
      </c>
    </row>
    <row r="23" spans="1:8" ht="15.75">
      <c r="A23" s="26">
        <v>14</v>
      </c>
      <c r="B23" s="30" t="s">
        <v>55</v>
      </c>
      <c r="C23" s="419">
        <v>190784167</v>
      </c>
      <c r="D23" s="419">
        <v>148969414</v>
      </c>
      <c r="E23" s="420">
        <f t="shared" ref="E23:E40" si="2">C23+D23</f>
        <v>339753581</v>
      </c>
      <c r="F23" s="421">
        <v>132269959</v>
      </c>
      <c r="G23" s="422">
        <v>118357499</v>
      </c>
      <c r="H23" s="423">
        <f t="shared" si="1"/>
        <v>250627458</v>
      </c>
    </row>
    <row r="24" spans="1:8" ht="15.75">
      <c r="A24" s="26">
        <v>15</v>
      </c>
      <c r="B24" s="30" t="s">
        <v>56</v>
      </c>
      <c r="C24" s="419">
        <v>100077278</v>
      </c>
      <c r="D24" s="419">
        <v>73541815</v>
      </c>
      <c r="E24" s="420">
        <f t="shared" si="2"/>
        <v>173619093</v>
      </c>
      <c r="F24" s="421">
        <v>157401346</v>
      </c>
      <c r="G24" s="422">
        <v>91800050</v>
      </c>
      <c r="H24" s="423">
        <f t="shared" si="1"/>
        <v>249201396</v>
      </c>
    </row>
    <row r="25" spans="1:8" ht="15.75">
      <c r="A25" s="26">
        <v>16</v>
      </c>
      <c r="B25" s="30" t="s">
        <v>57</v>
      </c>
      <c r="C25" s="419">
        <v>188614564</v>
      </c>
      <c r="D25" s="419">
        <v>319555272</v>
      </c>
      <c r="E25" s="420">
        <f t="shared" si="2"/>
        <v>508169836</v>
      </c>
      <c r="F25" s="421">
        <v>155300029</v>
      </c>
      <c r="G25" s="422">
        <v>307832426</v>
      </c>
      <c r="H25" s="423">
        <f t="shared" si="1"/>
        <v>463132455</v>
      </c>
    </row>
    <row r="26" spans="1:8" ht="15.75">
      <c r="A26" s="26">
        <v>17</v>
      </c>
      <c r="B26" s="30" t="s">
        <v>58</v>
      </c>
      <c r="C26" s="424"/>
      <c r="D26" s="424"/>
      <c r="E26" s="420">
        <f t="shared" si="2"/>
        <v>0</v>
      </c>
      <c r="F26" s="425"/>
      <c r="G26" s="426"/>
      <c r="H26" s="423">
        <f t="shared" si="1"/>
        <v>0</v>
      </c>
    </row>
    <row r="27" spans="1:8" ht="15.75">
      <c r="A27" s="26">
        <v>18</v>
      </c>
      <c r="B27" s="30" t="s">
        <v>59</v>
      </c>
      <c r="C27" s="419">
        <v>33542000</v>
      </c>
      <c r="D27" s="419">
        <v>173830374.34</v>
      </c>
      <c r="E27" s="420">
        <f t="shared" si="2"/>
        <v>207372374.34</v>
      </c>
      <c r="F27" s="421">
        <v>7248355.6200000001</v>
      </c>
      <c r="G27" s="422">
        <v>295228022.31999999</v>
      </c>
      <c r="H27" s="423">
        <f t="shared" si="1"/>
        <v>302476377.94</v>
      </c>
    </row>
    <row r="28" spans="1:8" ht="15.75">
      <c r="A28" s="26">
        <v>19</v>
      </c>
      <c r="B28" s="30" t="s">
        <v>60</v>
      </c>
      <c r="C28" s="419">
        <v>5155665</v>
      </c>
      <c r="D28" s="419">
        <v>6572803</v>
      </c>
      <c r="E28" s="420">
        <f t="shared" si="2"/>
        <v>11728468</v>
      </c>
      <c r="F28" s="421">
        <v>3257546</v>
      </c>
      <c r="G28" s="422">
        <v>8506824</v>
      </c>
      <c r="H28" s="423">
        <f t="shared" si="1"/>
        <v>11764370</v>
      </c>
    </row>
    <row r="29" spans="1:8" ht="15.75">
      <c r="A29" s="26">
        <v>20</v>
      </c>
      <c r="B29" s="30" t="s">
        <v>61</v>
      </c>
      <c r="C29" s="419">
        <v>15144032.530000001</v>
      </c>
      <c r="D29" s="419">
        <v>15843663.029999999</v>
      </c>
      <c r="E29" s="420">
        <f t="shared" si="2"/>
        <v>30987695.560000002</v>
      </c>
      <c r="F29" s="421">
        <v>14687308.050000023</v>
      </c>
      <c r="G29" s="422">
        <v>17295506.489999998</v>
      </c>
      <c r="H29" s="423">
        <f t="shared" si="1"/>
        <v>31982814.540000021</v>
      </c>
    </row>
    <row r="30" spans="1:8" ht="15.75">
      <c r="A30" s="26">
        <v>21</v>
      </c>
      <c r="B30" s="30" t="s">
        <v>62</v>
      </c>
      <c r="C30" s="419">
        <v>0</v>
      </c>
      <c r="D30" s="419">
        <v>49414614.620000005</v>
      </c>
      <c r="E30" s="420">
        <f t="shared" si="2"/>
        <v>49414614.620000005</v>
      </c>
      <c r="F30" s="421">
        <v>0</v>
      </c>
      <c r="G30" s="422">
        <v>47988655.200000003</v>
      </c>
      <c r="H30" s="423">
        <f t="shared" si="1"/>
        <v>47988655.200000003</v>
      </c>
    </row>
    <row r="31" spans="1:8" ht="15.75">
      <c r="A31" s="26">
        <v>22</v>
      </c>
      <c r="B31" s="33" t="s">
        <v>63</v>
      </c>
      <c r="C31" s="420">
        <f>SUM(C22:C30)</f>
        <v>542054636.52999997</v>
      </c>
      <c r="D31" s="420">
        <f>SUM(D22:D30)</f>
        <v>788053152.99000001</v>
      </c>
      <c r="E31" s="420">
        <f>C31+D31</f>
        <v>1330107789.52</v>
      </c>
      <c r="F31" s="420">
        <f>SUM(F22:F30)</f>
        <v>473638825.67000002</v>
      </c>
      <c r="G31" s="420">
        <f>SUM(G22:G30)</f>
        <v>887141039.00999999</v>
      </c>
      <c r="H31" s="423">
        <f t="shared" si="1"/>
        <v>1360779864.6800001</v>
      </c>
    </row>
    <row r="32" spans="1:8" ht="15.75">
      <c r="A32" s="26"/>
      <c r="B32" s="27" t="s">
        <v>64</v>
      </c>
      <c r="C32" s="424"/>
      <c r="D32" s="424"/>
      <c r="E32" s="419"/>
      <c r="F32" s="425"/>
      <c r="G32" s="426"/>
      <c r="H32" s="427"/>
    </row>
    <row r="33" spans="1:8" ht="15.75">
      <c r="A33" s="26">
        <v>23</v>
      </c>
      <c r="B33" s="30" t="s">
        <v>65</v>
      </c>
      <c r="C33" s="419">
        <v>209008277</v>
      </c>
      <c r="D33" s="424">
        <v>0</v>
      </c>
      <c r="E33" s="420">
        <f t="shared" si="2"/>
        <v>209008277</v>
      </c>
      <c r="F33" s="421">
        <v>209008277</v>
      </c>
      <c r="G33" s="424">
        <v>0</v>
      </c>
      <c r="H33" s="423">
        <f t="shared" si="1"/>
        <v>209008277</v>
      </c>
    </row>
    <row r="34" spans="1:8" ht="15.75">
      <c r="A34" s="26">
        <v>24</v>
      </c>
      <c r="B34" s="30" t="s">
        <v>66</v>
      </c>
      <c r="C34" s="419">
        <v>0</v>
      </c>
      <c r="D34" s="424">
        <v>0</v>
      </c>
      <c r="E34" s="420">
        <f t="shared" si="2"/>
        <v>0</v>
      </c>
      <c r="F34" s="421">
        <v>0</v>
      </c>
      <c r="G34" s="424">
        <v>0</v>
      </c>
      <c r="H34" s="423">
        <f t="shared" si="1"/>
        <v>0</v>
      </c>
    </row>
    <row r="35" spans="1:8" ht="15.75">
      <c r="A35" s="26">
        <v>25</v>
      </c>
      <c r="B35" s="32" t="s">
        <v>67</v>
      </c>
      <c r="C35" s="419">
        <v>0</v>
      </c>
      <c r="D35" s="424">
        <v>0</v>
      </c>
      <c r="E35" s="420">
        <f t="shared" si="2"/>
        <v>0</v>
      </c>
      <c r="F35" s="421">
        <v>0</v>
      </c>
      <c r="G35" s="424">
        <v>0</v>
      </c>
      <c r="H35" s="423">
        <f t="shared" si="1"/>
        <v>0</v>
      </c>
    </row>
    <row r="36" spans="1:8" ht="15.75">
      <c r="A36" s="26">
        <v>26</v>
      </c>
      <c r="B36" s="30" t="s">
        <v>68</v>
      </c>
      <c r="C36" s="419">
        <v>0</v>
      </c>
      <c r="D36" s="424">
        <v>0</v>
      </c>
      <c r="E36" s="420">
        <f t="shared" si="2"/>
        <v>0</v>
      </c>
      <c r="F36" s="421">
        <v>0</v>
      </c>
      <c r="G36" s="424">
        <v>0</v>
      </c>
      <c r="H36" s="423">
        <f t="shared" si="1"/>
        <v>0</v>
      </c>
    </row>
    <row r="37" spans="1:8" ht="15.75">
      <c r="A37" s="26">
        <v>27</v>
      </c>
      <c r="B37" s="30" t="s">
        <v>69</v>
      </c>
      <c r="C37" s="419">
        <v>0</v>
      </c>
      <c r="D37" s="424">
        <v>0</v>
      </c>
      <c r="E37" s="420">
        <f t="shared" si="2"/>
        <v>0</v>
      </c>
      <c r="F37" s="421">
        <v>0</v>
      </c>
      <c r="G37" s="424">
        <v>0</v>
      </c>
      <c r="H37" s="423">
        <f t="shared" si="1"/>
        <v>0</v>
      </c>
    </row>
    <row r="38" spans="1:8" ht="15.75">
      <c r="A38" s="26">
        <v>28</v>
      </c>
      <c r="B38" s="30" t="s">
        <v>70</v>
      </c>
      <c r="C38" s="419">
        <v>-14764276</v>
      </c>
      <c r="D38" s="424">
        <v>0</v>
      </c>
      <c r="E38" s="420">
        <f t="shared" si="2"/>
        <v>-14764276</v>
      </c>
      <c r="F38" s="421">
        <v>-47614018</v>
      </c>
      <c r="G38" s="424">
        <v>0</v>
      </c>
      <c r="H38" s="423">
        <f t="shared" si="1"/>
        <v>-47614018</v>
      </c>
    </row>
    <row r="39" spans="1:8" ht="15.75">
      <c r="A39" s="26">
        <v>29</v>
      </c>
      <c r="B39" s="30" t="s">
        <v>71</v>
      </c>
      <c r="C39" s="419">
        <v>2284931</v>
      </c>
      <c r="D39" s="424">
        <v>0</v>
      </c>
      <c r="E39" s="420">
        <f t="shared" si="2"/>
        <v>2284931</v>
      </c>
      <c r="F39" s="421">
        <v>3088403</v>
      </c>
      <c r="G39" s="424">
        <v>0</v>
      </c>
      <c r="H39" s="423">
        <f t="shared" si="1"/>
        <v>3088403</v>
      </c>
    </row>
    <row r="40" spans="1:8" ht="15.75">
      <c r="A40" s="26">
        <v>30</v>
      </c>
      <c r="B40" s="282" t="s">
        <v>277</v>
      </c>
      <c r="C40" s="419">
        <v>196528932</v>
      </c>
      <c r="D40" s="424">
        <v>0</v>
      </c>
      <c r="E40" s="420">
        <f t="shared" si="2"/>
        <v>196528932</v>
      </c>
      <c r="F40" s="421">
        <v>164482662</v>
      </c>
      <c r="G40" s="424">
        <v>0</v>
      </c>
      <c r="H40" s="423">
        <f t="shared" si="1"/>
        <v>164482662</v>
      </c>
    </row>
    <row r="41" spans="1:8" ht="16.5" thickBot="1">
      <c r="A41" s="34">
        <v>31</v>
      </c>
      <c r="B41" s="35" t="s">
        <v>72</v>
      </c>
      <c r="C41" s="428">
        <f>C31+C40</f>
        <v>738583568.52999997</v>
      </c>
      <c r="D41" s="428">
        <f>D31+D40</f>
        <v>788053152.99000001</v>
      </c>
      <c r="E41" s="428">
        <f>C41+D41</f>
        <v>1526636721.52</v>
      </c>
      <c r="F41" s="428">
        <f>F31+F40</f>
        <v>638121487.67000008</v>
      </c>
      <c r="G41" s="428">
        <f>G31+G40</f>
        <v>887141039.00999999</v>
      </c>
      <c r="H41" s="429">
        <f>F41+G41</f>
        <v>1525262526.6800001</v>
      </c>
    </row>
    <row r="43" spans="1:8">
      <c r="B43" s="37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67"/>
  <sheetViews>
    <sheetView workbookViewId="0">
      <pane xSplit="1" ySplit="6" topLeftCell="B7" activePane="bottomRight" state="frozen"/>
      <selection activeCell="F18" sqref="F18"/>
      <selection pane="topRight" activeCell="F18" sqref="F18"/>
      <selection pane="bottomLeft" activeCell="F18" sqref="F18"/>
      <selection pane="bottomRight" activeCell="D8" sqref="C8:H67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35</v>
      </c>
      <c r="B1" s="393" t="str">
        <f>'Info '!C2</f>
        <v>JSC "VTB Bank (Georgia)"</v>
      </c>
      <c r="C1" s="3"/>
    </row>
    <row r="2" spans="1:8">
      <c r="A2" s="2" t="s">
        <v>36</v>
      </c>
      <c r="B2" s="394">
        <f>'Info '!D2</f>
        <v>43373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9" t="s">
        <v>204</v>
      </c>
      <c r="B4" s="234" t="s">
        <v>27</v>
      </c>
      <c r="C4" s="19"/>
      <c r="D4" s="21"/>
      <c r="E4" s="21"/>
      <c r="F4" s="22"/>
      <c r="G4" s="22"/>
      <c r="H4" s="40" t="s">
        <v>78</v>
      </c>
    </row>
    <row r="5" spans="1:8">
      <c r="A5" s="41" t="s">
        <v>11</v>
      </c>
      <c r="B5" s="42"/>
      <c r="C5" s="483" t="s">
        <v>73</v>
      </c>
      <c r="D5" s="484"/>
      <c r="E5" s="485"/>
      <c r="F5" s="483" t="s">
        <v>77</v>
      </c>
      <c r="G5" s="484"/>
      <c r="H5" s="486"/>
    </row>
    <row r="6" spans="1:8">
      <c r="A6" s="43" t="s">
        <v>11</v>
      </c>
      <c r="B6" s="44"/>
      <c r="C6" s="45" t="s">
        <v>74</v>
      </c>
      <c r="D6" s="45" t="s">
        <v>75</v>
      </c>
      <c r="E6" s="45" t="s">
        <v>76</v>
      </c>
      <c r="F6" s="45" t="s">
        <v>74</v>
      </c>
      <c r="G6" s="45" t="s">
        <v>75</v>
      </c>
      <c r="H6" s="46" t="s">
        <v>76</v>
      </c>
    </row>
    <row r="7" spans="1:8">
      <c r="A7" s="47"/>
      <c r="B7" s="234" t="s">
        <v>203</v>
      </c>
      <c r="C7" s="48"/>
      <c r="D7" s="48"/>
      <c r="E7" s="48"/>
      <c r="F7" s="48"/>
      <c r="G7" s="48"/>
      <c r="H7" s="49"/>
    </row>
    <row r="8" spans="1:8" ht="15">
      <c r="A8" s="47">
        <v>1</v>
      </c>
      <c r="B8" s="50" t="s">
        <v>202</v>
      </c>
      <c r="C8" s="430">
        <v>1395939</v>
      </c>
      <c r="D8" s="430">
        <v>1889679</v>
      </c>
      <c r="E8" s="420">
        <f>C8+D8</f>
        <v>3285618</v>
      </c>
      <c r="F8" s="430">
        <v>1055686</v>
      </c>
      <c r="G8" s="430">
        <v>1901402</v>
      </c>
      <c r="H8" s="431">
        <f>F8+G8</f>
        <v>2957088</v>
      </c>
    </row>
    <row r="9" spans="1:8" ht="15">
      <c r="A9" s="47">
        <v>2</v>
      </c>
      <c r="B9" s="50" t="s">
        <v>201</v>
      </c>
      <c r="C9" s="432">
        <f>SUM(C10:C18)</f>
        <v>47259170</v>
      </c>
      <c r="D9" s="432">
        <f>SUM(D10:D18)</f>
        <v>30642893</v>
      </c>
      <c r="E9" s="420">
        <f t="shared" ref="E9:E67" si="0">C9+D9</f>
        <v>77902063</v>
      </c>
      <c r="F9" s="432">
        <f>SUM(F10:F18)</f>
        <v>40781221</v>
      </c>
      <c r="G9" s="432">
        <f>SUM(G10:G18)</f>
        <v>34875813</v>
      </c>
      <c r="H9" s="431">
        <f t="shared" ref="H9:H67" si="1">F9+G9</f>
        <v>75657034</v>
      </c>
    </row>
    <row r="10" spans="1:8" ht="15">
      <c r="A10" s="47">
        <v>2.1</v>
      </c>
      <c r="B10" s="51" t="s">
        <v>200</v>
      </c>
      <c r="C10" s="430">
        <v>43359</v>
      </c>
      <c r="D10" s="430">
        <v>58879</v>
      </c>
      <c r="E10" s="420">
        <f t="shared" ref="E10:E22" si="2">C10+D10</f>
        <v>102238</v>
      </c>
      <c r="F10" s="430">
        <v>6265</v>
      </c>
      <c r="G10" s="430">
        <v>0</v>
      </c>
      <c r="H10" s="431">
        <f t="shared" si="1"/>
        <v>6265</v>
      </c>
    </row>
    <row r="11" spans="1:8" ht="15">
      <c r="A11" s="47">
        <v>2.2000000000000002</v>
      </c>
      <c r="B11" s="51" t="s">
        <v>199</v>
      </c>
      <c r="C11" s="430">
        <v>5716772.870000001</v>
      </c>
      <c r="D11" s="430">
        <v>10570686.449999999</v>
      </c>
      <c r="E11" s="420">
        <f t="shared" si="2"/>
        <v>16287459.32</v>
      </c>
      <c r="F11" s="430">
        <v>6073091.3900000006</v>
      </c>
      <c r="G11" s="430">
        <v>13202087.299999997</v>
      </c>
      <c r="H11" s="431">
        <f t="shared" si="1"/>
        <v>19275178.689999998</v>
      </c>
    </row>
    <row r="12" spans="1:8" ht="15">
      <c r="A12" s="47">
        <v>2.2999999999999998</v>
      </c>
      <c r="B12" s="51" t="s">
        <v>198</v>
      </c>
      <c r="C12" s="430">
        <v>1698400.2799999998</v>
      </c>
      <c r="D12" s="430">
        <v>1462450.96</v>
      </c>
      <c r="E12" s="420">
        <f t="shared" si="2"/>
        <v>3160851.2399999998</v>
      </c>
      <c r="F12" s="430">
        <v>1581922.4</v>
      </c>
      <c r="G12" s="430">
        <v>1293804.8099999998</v>
      </c>
      <c r="H12" s="431">
        <f t="shared" si="1"/>
        <v>2875727.21</v>
      </c>
    </row>
    <row r="13" spans="1:8" ht="15">
      <c r="A13" s="47">
        <v>2.4</v>
      </c>
      <c r="B13" s="51" t="s">
        <v>197</v>
      </c>
      <c r="C13" s="430">
        <v>1599193.8600000003</v>
      </c>
      <c r="D13" s="430">
        <v>1652313.2899999998</v>
      </c>
      <c r="E13" s="420">
        <f t="shared" si="2"/>
        <v>3251507.1500000004</v>
      </c>
      <c r="F13" s="430">
        <v>1156125.0999999999</v>
      </c>
      <c r="G13" s="430">
        <v>2943742.3400000003</v>
      </c>
      <c r="H13" s="431">
        <f t="shared" si="1"/>
        <v>4099867.4400000004</v>
      </c>
    </row>
    <row r="14" spans="1:8" ht="15">
      <c r="A14" s="47">
        <v>2.5</v>
      </c>
      <c r="B14" s="51" t="s">
        <v>196</v>
      </c>
      <c r="C14" s="430">
        <v>295857.89</v>
      </c>
      <c r="D14" s="430">
        <v>1765768.4000000001</v>
      </c>
      <c r="E14" s="420">
        <f t="shared" si="2"/>
        <v>2061626.29</v>
      </c>
      <c r="F14" s="430">
        <v>385143.54</v>
      </c>
      <c r="G14" s="430">
        <v>2411566.17</v>
      </c>
      <c r="H14" s="431">
        <f t="shared" si="1"/>
        <v>2796709.71</v>
      </c>
    </row>
    <row r="15" spans="1:8" ht="15">
      <c r="A15" s="47">
        <v>2.6</v>
      </c>
      <c r="B15" s="51" t="s">
        <v>195</v>
      </c>
      <c r="C15" s="430">
        <v>1384747.33</v>
      </c>
      <c r="D15" s="430">
        <v>2968055.21</v>
      </c>
      <c r="E15" s="420">
        <f t="shared" si="2"/>
        <v>4352802.54</v>
      </c>
      <c r="F15" s="430">
        <v>975506.14</v>
      </c>
      <c r="G15" s="430">
        <v>3172936.21</v>
      </c>
      <c r="H15" s="431">
        <f t="shared" si="1"/>
        <v>4148442.35</v>
      </c>
    </row>
    <row r="16" spans="1:8" ht="15">
      <c r="A16" s="47">
        <v>2.7</v>
      </c>
      <c r="B16" s="51" t="s">
        <v>194</v>
      </c>
      <c r="C16" s="430">
        <v>147420.99999999997</v>
      </c>
      <c r="D16" s="430">
        <v>1714423.63</v>
      </c>
      <c r="E16" s="420">
        <f t="shared" si="2"/>
        <v>1861844.63</v>
      </c>
      <c r="F16" s="430">
        <v>147013.28</v>
      </c>
      <c r="G16" s="430">
        <v>608547.96</v>
      </c>
      <c r="H16" s="431">
        <f t="shared" si="1"/>
        <v>755561.24</v>
      </c>
    </row>
    <row r="17" spans="1:8" ht="15">
      <c r="A17" s="47">
        <v>2.8</v>
      </c>
      <c r="B17" s="51" t="s">
        <v>193</v>
      </c>
      <c r="C17" s="430">
        <v>34868417</v>
      </c>
      <c r="D17" s="430">
        <v>8437240</v>
      </c>
      <c r="E17" s="420">
        <f t="shared" si="2"/>
        <v>43305657</v>
      </c>
      <c r="F17" s="430">
        <v>28978150</v>
      </c>
      <c r="G17" s="430">
        <v>9809610</v>
      </c>
      <c r="H17" s="431">
        <f t="shared" si="1"/>
        <v>38787760</v>
      </c>
    </row>
    <row r="18" spans="1:8" ht="15">
      <c r="A18" s="47">
        <v>2.9</v>
      </c>
      <c r="B18" s="51" t="s">
        <v>192</v>
      </c>
      <c r="C18" s="430">
        <v>1505000.7699999958</v>
      </c>
      <c r="D18" s="430">
        <v>2013076.0600000024</v>
      </c>
      <c r="E18" s="420">
        <f t="shared" si="2"/>
        <v>3518076.8299999982</v>
      </c>
      <c r="F18" s="430">
        <v>1478004.1499999985</v>
      </c>
      <c r="G18" s="430">
        <v>1433518.2100000046</v>
      </c>
      <c r="H18" s="431">
        <f t="shared" si="1"/>
        <v>2911522.3600000031</v>
      </c>
    </row>
    <row r="19" spans="1:8" ht="15">
      <c r="A19" s="47">
        <v>3</v>
      </c>
      <c r="B19" s="50" t="s">
        <v>191</v>
      </c>
      <c r="C19" s="430"/>
      <c r="D19" s="430"/>
      <c r="E19" s="420">
        <f t="shared" si="2"/>
        <v>0</v>
      </c>
      <c r="F19" s="430"/>
      <c r="G19" s="430"/>
      <c r="H19" s="431">
        <f t="shared" si="1"/>
        <v>0</v>
      </c>
    </row>
    <row r="20" spans="1:8" ht="15">
      <c r="A20" s="47">
        <v>4</v>
      </c>
      <c r="B20" s="50" t="s">
        <v>190</v>
      </c>
      <c r="C20" s="430">
        <v>5998442</v>
      </c>
      <c r="D20" s="430">
        <v>0</v>
      </c>
      <c r="E20" s="420">
        <f t="shared" si="2"/>
        <v>5998442</v>
      </c>
      <c r="F20" s="430">
        <v>5948857</v>
      </c>
      <c r="G20" s="430">
        <v>0</v>
      </c>
      <c r="H20" s="431">
        <f t="shared" si="1"/>
        <v>5948857</v>
      </c>
    </row>
    <row r="21" spans="1:8" ht="15">
      <c r="A21" s="47">
        <v>5</v>
      </c>
      <c r="B21" s="50" t="s">
        <v>189</v>
      </c>
      <c r="C21" s="430">
        <v>129823.18000000001</v>
      </c>
      <c r="D21" s="430">
        <v>473468</v>
      </c>
      <c r="E21" s="420">
        <f t="shared" si="2"/>
        <v>603291.18000000005</v>
      </c>
      <c r="F21" s="430">
        <v>21987</v>
      </c>
      <c r="G21" s="430">
        <v>330692.57</v>
      </c>
      <c r="H21" s="431">
        <f>F21+G21</f>
        <v>352679.57</v>
      </c>
    </row>
    <row r="22" spans="1:8" ht="15">
      <c r="A22" s="47">
        <v>6</v>
      </c>
      <c r="B22" s="52" t="s">
        <v>188</v>
      </c>
      <c r="C22" s="432">
        <f>C8+C9+C19+C20+C21</f>
        <v>54783374.18</v>
      </c>
      <c r="D22" s="432">
        <f>D8+D9+D19+D20+D21</f>
        <v>33006040</v>
      </c>
      <c r="E22" s="420">
        <f t="shared" si="2"/>
        <v>87789414.180000007</v>
      </c>
      <c r="F22" s="432">
        <f>F8+F9+F19+F20+F21</f>
        <v>47807751</v>
      </c>
      <c r="G22" s="432">
        <f>G8+G9+G19+G20+G21</f>
        <v>37107907.57</v>
      </c>
      <c r="H22" s="431">
        <f>F22+G22</f>
        <v>84915658.569999993</v>
      </c>
    </row>
    <row r="23" spans="1:8" ht="15">
      <c r="A23" s="47"/>
      <c r="B23" s="234" t="s">
        <v>187</v>
      </c>
      <c r="C23" s="430"/>
      <c r="D23" s="430"/>
      <c r="E23" s="419"/>
      <c r="F23" s="430"/>
      <c r="G23" s="430"/>
      <c r="H23" s="433"/>
    </row>
    <row r="24" spans="1:8" ht="15">
      <c r="A24" s="47">
        <v>7</v>
      </c>
      <c r="B24" s="50" t="s">
        <v>186</v>
      </c>
      <c r="C24" s="430">
        <v>6542502.1200000001</v>
      </c>
      <c r="D24" s="430">
        <v>1137671.21</v>
      </c>
      <c r="E24" s="420">
        <f t="shared" si="0"/>
        <v>7680173.3300000001</v>
      </c>
      <c r="F24" s="430">
        <v>15535977</v>
      </c>
      <c r="G24" s="430">
        <v>2739315</v>
      </c>
      <c r="H24" s="431">
        <f t="shared" si="1"/>
        <v>18275292</v>
      </c>
    </row>
    <row r="25" spans="1:8" ht="15">
      <c r="A25" s="47">
        <v>8</v>
      </c>
      <c r="B25" s="50" t="s">
        <v>185</v>
      </c>
      <c r="C25" s="430">
        <v>16422820.879999999</v>
      </c>
      <c r="D25" s="430">
        <v>7832799.79</v>
      </c>
      <c r="E25" s="420">
        <f t="shared" si="0"/>
        <v>24255620.669999998</v>
      </c>
      <c r="F25" s="430">
        <v>5152808</v>
      </c>
      <c r="G25" s="430">
        <v>8267525</v>
      </c>
      <c r="H25" s="431">
        <f t="shared" si="1"/>
        <v>13420333</v>
      </c>
    </row>
    <row r="26" spans="1:8" ht="15">
      <c r="A26" s="47">
        <v>9</v>
      </c>
      <c r="B26" s="50" t="s">
        <v>184</v>
      </c>
      <c r="C26" s="430">
        <v>713743</v>
      </c>
      <c r="D26" s="430">
        <v>337627</v>
      </c>
      <c r="E26" s="420">
        <f t="shared" si="0"/>
        <v>1051370</v>
      </c>
      <c r="F26" s="430">
        <v>534422</v>
      </c>
      <c r="G26" s="430">
        <v>122176</v>
      </c>
      <c r="H26" s="431">
        <f t="shared" si="1"/>
        <v>656598</v>
      </c>
    </row>
    <row r="27" spans="1:8" ht="15">
      <c r="A27" s="47">
        <v>10</v>
      </c>
      <c r="B27" s="50" t="s">
        <v>183</v>
      </c>
      <c r="C27" s="430">
        <v>0</v>
      </c>
      <c r="D27" s="430">
        <v>0</v>
      </c>
      <c r="E27" s="420">
        <f t="shared" si="0"/>
        <v>0</v>
      </c>
      <c r="F27" s="430">
        <v>0</v>
      </c>
      <c r="G27" s="430">
        <v>0</v>
      </c>
      <c r="H27" s="431">
        <f t="shared" si="1"/>
        <v>0</v>
      </c>
    </row>
    <row r="28" spans="1:8" ht="15">
      <c r="A28" s="47">
        <v>11</v>
      </c>
      <c r="B28" s="50" t="s">
        <v>182</v>
      </c>
      <c r="C28" s="430">
        <v>1551051</v>
      </c>
      <c r="D28" s="430">
        <v>10513963</v>
      </c>
      <c r="E28" s="420">
        <f t="shared" si="0"/>
        <v>12065014</v>
      </c>
      <c r="F28" s="430">
        <v>1933721</v>
      </c>
      <c r="G28" s="430">
        <v>9514205</v>
      </c>
      <c r="H28" s="431">
        <f t="shared" si="1"/>
        <v>11447926</v>
      </c>
    </row>
    <row r="29" spans="1:8" ht="15">
      <c r="A29" s="47">
        <v>12</v>
      </c>
      <c r="B29" s="50" t="s">
        <v>181</v>
      </c>
      <c r="C29" s="430">
        <v>157380.44</v>
      </c>
      <c r="D29" s="430">
        <v>57273</v>
      </c>
      <c r="E29" s="420">
        <f t="shared" si="0"/>
        <v>214653.44</v>
      </c>
      <c r="F29" s="430">
        <v>405744</v>
      </c>
      <c r="G29" s="430">
        <v>9125</v>
      </c>
      <c r="H29" s="431">
        <f t="shared" si="1"/>
        <v>414869</v>
      </c>
    </row>
    <row r="30" spans="1:8" ht="15">
      <c r="A30" s="47">
        <v>13</v>
      </c>
      <c r="B30" s="53" t="s">
        <v>180</v>
      </c>
      <c r="C30" s="432">
        <f>SUM(C24:C29)</f>
        <v>25387497.440000001</v>
      </c>
      <c r="D30" s="432">
        <f>SUM(D24:D29)</f>
        <v>19879334</v>
      </c>
      <c r="E30" s="420">
        <f t="shared" si="0"/>
        <v>45266831.439999998</v>
      </c>
      <c r="F30" s="432">
        <f>SUM(F24:F29)</f>
        <v>23562672</v>
      </c>
      <c r="G30" s="432">
        <f>SUM(G24:G29)</f>
        <v>20652346</v>
      </c>
      <c r="H30" s="431">
        <f t="shared" si="1"/>
        <v>44215018</v>
      </c>
    </row>
    <row r="31" spans="1:8" ht="15">
      <c r="A31" s="47">
        <v>14</v>
      </c>
      <c r="B31" s="53" t="s">
        <v>179</v>
      </c>
      <c r="C31" s="432">
        <f>C22-C30</f>
        <v>29395876.739999998</v>
      </c>
      <c r="D31" s="432">
        <f>D22-D30</f>
        <v>13126706</v>
      </c>
      <c r="E31" s="420">
        <f t="shared" si="0"/>
        <v>42522582.739999995</v>
      </c>
      <c r="F31" s="432">
        <f>F22-F30</f>
        <v>24245079</v>
      </c>
      <c r="G31" s="432">
        <f>G22-G30</f>
        <v>16455561.57</v>
      </c>
      <c r="H31" s="431">
        <f t="shared" si="1"/>
        <v>40700640.57</v>
      </c>
    </row>
    <row r="32" spans="1:8">
      <c r="A32" s="47"/>
      <c r="B32" s="54"/>
      <c r="C32" s="434"/>
      <c r="D32" s="434"/>
      <c r="E32" s="434"/>
      <c r="F32" s="434"/>
      <c r="G32" s="434"/>
      <c r="H32" s="435"/>
    </row>
    <row r="33" spans="1:8" ht="15">
      <c r="A33" s="47"/>
      <c r="B33" s="54" t="s">
        <v>178</v>
      </c>
      <c r="C33" s="430"/>
      <c r="D33" s="430"/>
      <c r="E33" s="419"/>
      <c r="F33" s="430"/>
      <c r="G33" s="430"/>
      <c r="H33" s="433"/>
    </row>
    <row r="34" spans="1:8" ht="15">
      <c r="A34" s="47">
        <v>15</v>
      </c>
      <c r="B34" s="55" t="s">
        <v>177</v>
      </c>
      <c r="C34" s="436">
        <f>C35-C36</f>
        <v>13265150.109999999</v>
      </c>
      <c r="D34" s="436">
        <f>D35-D36</f>
        <v>645339.44000000041</v>
      </c>
      <c r="E34" s="420">
        <f t="shared" si="0"/>
        <v>13910489.550000001</v>
      </c>
      <c r="F34" s="436">
        <f>F35-F36</f>
        <v>11306247.74</v>
      </c>
      <c r="G34" s="436">
        <f>G35-G36</f>
        <v>1200049.6999999997</v>
      </c>
      <c r="H34" s="431">
        <f t="shared" si="1"/>
        <v>12506297.439999999</v>
      </c>
    </row>
    <row r="35" spans="1:8" ht="15">
      <c r="A35" s="47">
        <v>15.1</v>
      </c>
      <c r="B35" s="51" t="s">
        <v>176</v>
      </c>
      <c r="C35" s="430">
        <v>14559118.109999999</v>
      </c>
      <c r="D35" s="430">
        <v>4909322</v>
      </c>
      <c r="E35" s="420">
        <f t="shared" si="0"/>
        <v>19468440.109999999</v>
      </c>
      <c r="F35" s="430">
        <v>12653393.74</v>
      </c>
      <c r="G35" s="430">
        <v>4622980.43</v>
      </c>
      <c r="H35" s="431">
        <f t="shared" si="1"/>
        <v>17276374.170000002</v>
      </c>
    </row>
    <row r="36" spans="1:8" ht="15">
      <c r="A36" s="47">
        <v>15.2</v>
      </c>
      <c r="B36" s="51" t="s">
        <v>175</v>
      </c>
      <c r="C36" s="430">
        <v>1293968</v>
      </c>
      <c r="D36" s="430">
        <v>4263982.5599999996</v>
      </c>
      <c r="E36" s="420">
        <f t="shared" si="0"/>
        <v>5557950.5599999996</v>
      </c>
      <c r="F36" s="430">
        <v>1347146</v>
      </c>
      <c r="G36" s="430">
        <v>3422930.73</v>
      </c>
      <c r="H36" s="431">
        <f t="shared" si="1"/>
        <v>4770076.7300000004</v>
      </c>
    </row>
    <row r="37" spans="1:8" ht="15">
      <c r="A37" s="47">
        <v>16</v>
      </c>
      <c r="B37" s="50" t="s">
        <v>174</v>
      </c>
      <c r="C37" s="430">
        <v>0</v>
      </c>
      <c r="D37" s="430">
        <v>0</v>
      </c>
      <c r="E37" s="420">
        <f t="shared" si="0"/>
        <v>0</v>
      </c>
      <c r="F37" s="430">
        <v>0</v>
      </c>
      <c r="G37" s="430">
        <v>0</v>
      </c>
      <c r="H37" s="431">
        <f t="shared" si="1"/>
        <v>0</v>
      </c>
    </row>
    <row r="38" spans="1:8" ht="15">
      <c r="A38" s="47">
        <v>17</v>
      </c>
      <c r="B38" s="50" t="s">
        <v>173</v>
      </c>
      <c r="C38" s="430">
        <v>0</v>
      </c>
      <c r="D38" s="430">
        <v>0</v>
      </c>
      <c r="E38" s="420">
        <f t="shared" si="0"/>
        <v>0</v>
      </c>
      <c r="F38" s="430">
        <v>0</v>
      </c>
      <c r="G38" s="430">
        <v>0</v>
      </c>
      <c r="H38" s="431">
        <f t="shared" si="1"/>
        <v>0</v>
      </c>
    </row>
    <row r="39" spans="1:8" ht="15">
      <c r="A39" s="47">
        <v>18</v>
      </c>
      <c r="B39" s="50" t="s">
        <v>172</v>
      </c>
      <c r="C39" s="430">
        <v>0</v>
      </c>
      <c r="D39" s="430">
        <v>0</v>
      </c>
      <c r="E39" s="420">
        <f t="shared" si="0"/>
        <v>0</v>
      </c>
      <c r="F39" s="430">
        <v>0</v>
      </c>
      <c r="G39" s="430">
        <v>0</v>
      </c>
      <c r="H39" s="431">
        <f t="shared" si="1"/>
        <v>0</v>
      </c>
    </row>
    <row r="40" spans="1:8" ht="15">
      <c r="A40" s="47">
        <v>19</v>
      </c>
      <c r="B40" s="50" t="s">
        <v>171</v>
      </c>
      <c r="C40" s="430">
        <v>-5532517</v>
      </c>
      <c r="D40" s="430">
        <v>0</v>
      </c>
      <c r="E40" s="420">
        <f t="shared" si="0"/>
        <v>-5532517</v>
      </c>
      <c r="F40" s="430">
        <v>11485445</v>
      </c>
      <c r="G40" s="430">
        <v>0</v>
      </c>
      <c r="H40" s="431">
        <f t="shared" si="1"/>
        <v>11485445</v>
      </c>
    </row>
    <row r="41" spans="1:8" ht="15">
      <c r="A41" s="47">
        <v>20</v>
      </c>
      <c r="B41" s="50" t="s">
        <v>170</v>
      </c>
      <c r="C41" s="430">
        <v>17244375.352497999</v>
      </c>
      <c r="D41" s="430">
        <v>0</v>
      </c>
      <c r="E41" s="420">
        <f t="shared" si="0"/>
        <v>17244375.352497999</v>
      </c>
      <c r="F41" s="430">
        <v>-3923868</v>
      </c>
      <c r="G41" s="430">
        <v>0</v>
      </c>
      <c r="H41" s="431">
        <f t="shared" si="1"/>
        <v>-3923868</v>
      </c>
    </row>
    <row r="42" spans="1:8" ht="15">
      <c r="A42" s="47">
        <v>21</v>
      </c>
      <c r="B42" s="50" t="s">
        <v>169</v>
      </c>
      <c r="C42" s="430">
        <v>5352150</v>
      </c>
      <c r="D42" s="430">
        <v>0</v>
      </c>
      <c r="E42" s="420">
        <f t="shared" si="0"/>
        <v>5352150</v>
      </c>
      <c r="F42" s="430">
        <v>-1334</v>
      </c>
      <c r="G42" s="430">
        <v>0</v>
      </c>
      <c r="H42" s="431">
        <f t="shared" si="1"/>
        <v>-1334</v>
      </c>
    </row>
    <row r="43" spans="1:8" ht="15">
      <c r="A43" s="47">
        <v>22</v>
      </c>
      <c r="B43" s="50" t="s">
        <v>168</v>
      </c>
      <c r="C43" s="430">
        <v>559009.02999999991</v>
      </c>
      <c r="D43" s="430">
        <v>0</v>
      </c>
      <c r="E43" s="420">
        <f t="shared" si="0"/>
        <v>559009.02999999991</v>
      </c>
      <c r="F43" s="430">
        <v>318472.2</v>
      </c>
      <c r="G43" s="430">
        <v>0</v>
      </c>
      <c r="H43" s="431">
        <f t="shared" si="1"/>
        <v>318472.2</v>
      </c>
    </row>
    <row r="44" spans="1:8" ht="15">
      <c r="A44" s="47">
        <v>23</v>
      </c>
      <c r="B44" s="50" t="s">
        <v>167</v>
      </c>
      <c r="C44" s="430">
        <v>2775296.68</v>
      </c>
      <c r="D44" s="430">
        <v>1215598</v>
      </c>
      <c r="E44" s="420">
        <f t="shared" si="0"/>
        <v>3990894.68</v>
      </c>
      <c r="F44" s="430">
        <v>4344713.0599999996</v>
      </c>
      <c r="G44" s="430">
        <v>1375113</v>
      </c>
      <c r="H44" s="431">
        <f t="shared" si="1"/>
        <v>5719826.0599999996</v>
      </c>
    </row>
    <row r="45" spans="1:8" ht="15">
      <c r="A45" s="47">
        <v>24</v>
      </c>
      <c r="B45" s="53" t="s">
        <v>284</v>
      </c>
      <c r="C45" s="432">
        <f>C34+C37+C38+C39+C40+C41+C42+C43+C44</f>
        <v>33663464.172498003</v>
      </c>
      <c r="D45" s="432">
        <f>D34+D37+D38+D39+D40+D41+D42+D43+D44</f>
        <v>1860937.4400000004</v>
      </c>
      <c r="E45" s="420">
        <f t="shared" si="0"/>
        <v>35524401.612498</v>
      </c>
      <c r="F45" s="432">
        <f>F34+F37+F38+F39+F40+F41+F42+F43+F44</f>
        <v>23529676</v>
      </c>
      <c r="G45" s="432">
        <f>G34+G37+G38+G39+G40+G41+G42+G43+G44</f>
        <v>2575162.6999999997</v>
      </c>
      <c r="H45" s="431">
        <f t="shared" si="1"/>
        <v>26104838.699999999</v>
      </c>
    </row>
    <row r="46" spans="1:8">
      <c r="A46" s="47"/>
      <c r="B46" s="234" t="s">
        <v>166</v>
      </c>
      <c r="C46" s="430"/>
      <c r="D46" s="430"/>
      <c r="E46" s="430"/>
      <c r="F46" s="430"/>
      <c r="G46" s="430"/>
      <c r="H46" s="437"/>
    </row>
    <row r="47" spans="1:8" ht="15">
      <c r="A47" s="47">
        <v>25</v>
      </c>
      <c r="B47" s="50" t="s">
        <v>165</v>
      </c>
      <c r="C47" s="430">
        <v>3990420.56</v>
      </c>
      <c r="D47" s="430">
        <v>1809114.44</v>
      </c>
      <c r="E47" s="420">
        <f t="shared" si="0"/>
        <v>5799535</v>
      </c>
      <c r="F47" s="430">
        <v>2897633</v>
      </c>
      <c r="G47" s="430">
        <v>1382461.27</v>
      </c>
      <c r="H47" s="431">
        <f t="shared" si="1"/>
        <v>4280094.2699999996</v>
      </c>
    </row>
    <row r="48" spans="1:8" ht="15">
      <c r="A48" s="47">
        <v>26</v>
      </c>
      <c r="B48" s="50" t="s">
        <v>164</v>
      </c>
      <c r="C48" s="430">
        <v>3527155</v>
      </c>
      <c r="D48" s="430">
        <v>773035</v>
      </c>
      <c r="E48" s="420">
        <f t="shared" si="0"/>
        <v>4300190</v>
      </c>
      <c r="F48" s="430">
        <v>3421481</v>
      </c>
      <c r="G48" s="430">
        <v>492423</v>
      </c>
      <c r="H48" s="431">
        <f t="shared" si="1"/>
        <v>3913904</v>
      </c>
    </row>
    <row r="49" spans="1:8" ht="15">
      <c r="A49" s="47">
        <v>27</v>
      </c>
      <c r="B49" s="50" t="s">
        <v>163</v>
      </c>
      <c r="C49" s="430">
        <v>29073215</v>
      </c>
      <c r="D49" s="430">
        <v>0</v>
      </c>
      <c r="E49" s="420">
        <f t="shared" si="0"/>
        <v>29073215</v>
      </c>
      <c r="F49" s="430">
        <v>27707216</v>
      </c>
      <c r="G49" s="430">
        <v>0</v>
      </c>
      <c r="H49" s="431">
        <f t="shared" si="1"/>
        <v>27707216</v>
      </c>
    </row>
    <row r="50" spans="1:8" ht="15">
      <c r="A50" s="47">
        <v>28</v>
      </c>
      <c r="B50" s="50" t="s">
        <v>162</v>
      </c>
      <c r="C50" s="430">
        <v>549574</v>
      </c>
      <c r="D50" s="430">
        <v>0</v>
      </c>
      <c r="E50" s="420">
        <f t="shared" si="0"/>
        <v>549574</v>
      </c>
      <c r="F50" s="430">
        <v>505278</v>
      </c>
      <c r="G50" s="430">
        <v>0</v>
      </c>
      <c r="H50" s="431">
        <f t="shared" si="1"/>
        <v>505278</v>
      </c>
    </row>
    <row r="51" spans="1:8" ht="15">
      <c r="A51" s="47">
        <v>29</v>
      </c>
      <c r="B51" s="50" t="s">
        <v>161</v>
      </c>
      <c r="C51" s="430">
        <v>3744956</v>
      </c>
      <c r="D51" s="430">
        <v>0</v>
      </c>
      <c r="E51" s="420">
        <f t="shared" si="0"/>
        <v>3744956</v>
      </c>
      <c r="F51" s="430">
        <v>3657845</v>
      </c>
      <c r="G51" s="430">
        <v>0</v>
      </c>
      <c r="H51" s="431">
        <f t="shared" si="1"/>
        <v>3657845</v>
      </c>
    </row>
    <row r="52" spans="1:8" ht="15">
      <c r="A52" s="47">
        <v>30</v>
      </c>
      <c r="B52" s="50" t="s">
        <v>160</v>
      </c>
      <c r="C52" s="430">
        <v>4888679</v>
      </c>
      <c r="D52" s="430">
        <v>90610</v>
      </c>
      <c r="E52" s="420">
        <f t="shared" si="0"/>
        <v>4979289</v>
      </c>
      <c r="F52" s="430">
        <v>4091323</v>
      </c>
      <c r="G52" s="430">
        <v>91409</v>
      </c>
      <c r="H52" s="431">
        <f t="shared" si="1"/>
        <v>4182732</v>
      </c>
    </row>
    <row r="53" spans="1:8" ht="15">
      <c r="A53" s="47">
        <v>31</v>
      </c>
      <c r="B53" s="53" t="s">
        <v>285</v>
      </c>
      <c r="C53" s="432">
        <f>C47+C48+C49+C50+C51+C52</f>
        <v>45773999.560000002</v>
      </c>
      <c r="D53" s="432">
        <f>D47+D48+D49+D50+D51+D52</f>
        <v>2672759.44</v>
      </c>
      <c r="E53" s="420">
        <f t="shared" si="0"/>
        <v>48446759</v>
      </c>
      <c r="F53" s="432">
        <f>F47+F48+F49+F50+F51+F52</f>
        <v>42280776</v>
      </c>
      <c r="G53" s="432">
        <f>G47+G48+G49+G50+G51+G52</f>
        <v>1966293.27</v>
      </c>
      <c r="H53" s="431">
        <f t="shared" si="1"/>
        <v>44247069.270000003</v>
      </c>
    </row>
    <row r="54" spans="1:8" ht="15">
      <c r="A54" s="47">
        <v>32</v>
      </c>
      <c r="B54" s="53" t="s">
        <v>286</v>
      </c>
      <c r="C54" s="432">
        <f>C45-C53</f>
        <v>-12110535.387502</v>
      </c>
      <c r="D54" s="432">
        <f>D45-D53</f>
        <v>-811821.99999999953</v>
      </c>
      <c r="E54" s="420">
        <f t="shared" si="0"/>
        <v>-12922357.387502</v>
      </c>
      <c r="F54" s="432">
        <f>F45-F53</f>
        <v>-18751100</v>
      </c>
      <c r="G54" s="432">
        <f>G45-G53</f>
        <v>608869.4299999997</v>
      </c>
      <c r="H54" s="431">
        <f t="shared" si="1"/>
        <v>-18142230.57</v>
      </c>
    </row>
    <row r="55" spans="1:8">
      <c r="A55" s="47"/>
      <c r="B55" s="54"/>
      <c r="C55" s="434"/>
      <c r="D55" s="434"/>
      <c r="E55" s="434"/>
      <c r="F55" s="434"/>
      <c r="G55" s="434"/>
      <c r="H55" s="435"/>
    </row>
    <row r="56" spans="1:8" ht="15">
      <c r="A56" s="47">
        <v>33</v>
      </c>
      <c r="B56" s="53" t="s">
        <v>159</v>
      </c>
      <c r="C56" s="432">
        <f>C31+C54</f>
        <v>17285341.352497999</v>
      </c>
      <c r="D56" s="432">
        <f>D31+D54</f>
        <v>12314884</v>
      </c>
      <c r="E56" s="420">
        <f t="shared" si="0"/>
        <v>29600225.352497999</v>
      </c>
      <c r="F56" s="432">
        <f>F31+F54</f>
        <v>5493979</v>
      </c>
      <c r="G56" s="432">
        <f>G31+G54</f>
        <v>17064431</v>
      </c>
      <c r="H56" s="431">
        <f t="shared" si="1"/>
        <v>22558410</v>
      </c>
    </row>
    <row r="57" spans="1:8">
      <c r="A57" s="47"/>
      <c r="B57" s="54"/>
      <c r="C57" s="434"/>
      <c r="D57" s="434"/>
      <c r="E57" s="434"/>
      <c r="F57" s="434"/>
      <c r="G57" s="434"/>
      <c r="H57" s="435"/>
    </row>
    <row r="58" spans="1:8" ht="15">
      <c r="A58" s="47">
        <v>34</v>
      </c>
      <c r="B58" s="50" t="s">
        <v>158</v>
      </c>
      <c r="C58" s="430">
        <v>10788904</v>
      </c>
      <c r="D58" s="438">
        <v>0</v>
      </c>
      <c r="E58" s="420">
        <f t="shared" si="0"/>
        <v>10788904</v>
      </c>
      <c r="F58" s="430">
        <v>-3850963</v>
      </c>
      <c r="G58" s="438">
        <v>0</v>
      </c>
      <c r="H58" s="431">
        <f t="shared" si="1"/>
        <v>-3850963</v>
      </c>
    </row>
    <row r="59" spans="1:8" s="235" customFormat="1" ht="15">
      <c r="A59" s="47">
        <v>35</v>
      </c>
      <c r="B59" s="50" t="s">
        <v>157</v>
      </c>
      <c r="C59" s="438">
        <v>0</v>
      </c>
      <c r="D59" s="438">
        <v>0</v>
      </c>
      <c r="E59" s="439">
        <f t="shared" si="0"/>
        <v>0</v>
      </c>
      <c r="F59" s="440">
        <v>125000</v>
      </c>
      <c r="G59" s="438">
        <v>0</v>
      </c>
      <c r="H59" s="441">
        <f t="shared" si="1"/>
        <v>125000</v>
      </c>
    </row>
    <row r="60" spans="1:8" ht="15">
      <c r="A60" s="47">
        <v>36</v>
      </c>
      <c r="B60" s="50" t="s">
        <v>156</v>
      </c>
      <c r="C60" s="430">
        <v>-12535102.647502</v>
      </c>
      <c r="D60" s="438">
        <v>0</v>
      </c>
      <c r="E60" s="420">
        <f t="shared" si="0"/>
        <v>-12535102.647502</v>
      </c>
      <c r="F60" s="430">
        <v>9290264</v>
      </c>
      <c r="G60" s="438">
        <v>0</v>
      </c>
      <c r="H60" s="431">
        <f t="shared" si="1"/>
        <v>9290264</v>
      </c>
    </row>
    <row r="61" spans="1:8" ht="15">
      <c r="A61" s="47">
        <v>37</v>
      </c>
      <c r="B61" s="53" t="s">
        <v>155</v>
      </c>
      <c r="C61" s="432">
        <f>C58+C59+C60</f>
        <v>-1746198.6475019995</v>
      </c>
      <c r="D61" s="432">
        <f>D58+D59+D60</f>
        <v>0</v>
      </c>
      <c r="E61" s="420">
        <f t="shared" si="0"/>
        <v>-1746198.6475019995</v>
      </c>
      <c r="F61" s="432">
        <f>F58+F59+F60</f>
        <v>5564301</v>
      </c>
      <c r="G61" s="432">
        <f>G58+G59+G60</f>
        <v>0</v>
      </c>
      <c r="H61" s="431">
        <f t="shared" si="1"/>
        <v>5564301</v>
      </c>
    </row>
    <row r="62" spans="1:8">
      <c r="A62" s="47"/>
      <c r="B62" s="56"/>
      <c r="C62" s="430"/>
      <c r="D62" s="430"/>
      <c r="E62" s="430"/>
      <c r="F62" s="430"/>
      <c r="G62" s="430"/>
      <c r="H62" s="437"/>
    </row>
    <row r="63" spans="1:8" ht="15">
      <c r="A63" s="47">
        <v>38</v>
      </c>
      <c r="B63" s="57" t="s">
        <v>154</v>
      </c>
      <c r="C63" s="432">
        <f>C56-C61</f>
        <v>19031540</v>
      </c>
      <c r="D63" s="432">
        <f>D56-D61</f>
        <v>12314884</v>
      </c>
      <c r="E63" s="420">
        <f t="shared" si="0"/>
        <v>31346424</v>
      </c>
      <c r="F63" s="432">
        <f>F56-F61</f>
        <v>-70322</v>
      </c>
      <c r="G63" s="432">
        <f>G56-G61</f>
        <v>17064431</v>
      </c>
      <c r="H63" s="431">
        <f t="shared" si="1"/>
        <v>16994109</v>
      </c>
    </row>
    <row r="64" spans="1:8" ht="15">
      <c r="A64" s="43">
        <v>39</v>
      </c>
      <c r="B64" s="50" t="s">
        <v>153</v>
      </c>
      <c r="C64" s="442">
        <v>3759943</v>
      </c>
      <c r="D64" s="442"/>
      <c r="E64" s="420">
        <f t="shared" si="0"/>
        <v>3759943</v>
      </c>
      <c r="F64" s="442">
        <v>1234389</v>
      </c>
      <c r="G64" s="442"/>
      <c r="H64" s="431">
        <f t="shared" si="1"/>
        <v>1234389</v>
      </c>
    </row>
    <row r="65" spans="1:8" ht="15">
      <c r="A65" s="47">
        <v>40</v>
      </c>
      <c r="B65" s="53" t="s">
        <v>152</v>
      </c>
      <c r="C65" s="432">
        <f>C63-C64</f>
        <v>15271597</v>
      </c>
      <c r="D65" s="432">
        <f>D63-D64</f>
        <v>12314884</v>
      </c>
      <c r="E65" s="420">
        <f t="shared" si="0"/>
        <v>27586481</v>
      </c>
      <c r="F65" s="432">
        <f>F63-F64</f>
        <v>-1304711</v>
      </c>
      <c r="G65" s="432">
        <f>G63-G64</f>
        <v>17064431</v>
      </c>
      <c r="H65" s="431">
        <f t="shared" si="1"/>
        <v>15759720</v>
      </c>
    </row>
    <row r="66" spans="1:8" ht="15">
      <c r="A66" s="43">
        <v>41</v>
      </c>
      <c r="B66" s="50" t="s">
        <v>151</v>
      </c>
      <c r="C66" s="442"/>
      <c r="D66" s="442"/>
      <c r="E66" s="420">
        <f t="shared" si="0"/>
        <v>0</v>
      </c>
      <c r="F66" s="442"/>
      <c r="G66" s="442"/>
      <c r="H66" s="431">
        <f t="shared" si="1"/>
        <v>0</v>
      </c>
    </row>
    <row r="67" spans="1:8" ht="15.75" thickBot="1">
      <c r="A67" s="58">
        <v>42</v>
      </c>
      <c r="B67" s="59" t="s">
        <v>150</v>
      </c>
      <c r="C67" s="443">
        <f>C65+C66</f>
        <v>15271597</v>
      </c>
      <c r="D67" s="443">
        <f>D65+D66</f>
        <v>12314884</v>
      </c>
      <c r="E67" s="428">
        <f t="shared" si="0"/>
        <v>27586481</v>
      </c>
      <c r="F67" s="443">
        <f>F65+F66</f>
        <v>-1304711</v>
      </c>
      <c r="G67" s="443">
        <f>G65+G66</f>
        <v>17064431</v>
      </c>
      <c r="H67" s="444">
        <f t="shared" si="1"/>
        <v>15759720</v>
      </c>
    </row>
  </sheetData>
  <mergeCells count="2">
    <mergeCell ref="C5:E5"/>
    <mergeCell ref="F5:H5"/>
  </mergeCells>
  <pageMargins left="0.7" right="0.7" top="0.75" bottom="0.75" header="0.3" footer="0.3"/>
  <pageSetup paperSize="9" scale="4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53"/>
  <sheetViews>
    <sheetView zoomScaleNormal="100" workbookViewId="0">
      <selection activeCell="C7" sqref="C7:H52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3" width="12.7109375" style="5" customWidth="1"/>
    <col min="4" max="5" width="13.85546875" style="5" bestFit="1" customWidth="1"/>
    <col min="6" max="6" width="12.7109375" style="5" customWidth="1"/>
    <col min="7" max="8" width="13.85546875" style="5" bestFit="1" customWidth="1"/>
    <col min="9" max="16384" width="9.140625" style="5"/>
  </cols>
  <sheetData>
    <row r="1" spans="1:8">
      <c r="A1" s="2" t="s">
        <v>35</v>
      </c>
      <c r="B1" s="403" t="str">
        <f>'Info '!C2</f>
        <v>JSC "VTB Bank (Georgia)"</v>
      </c>
    </row>
    <row r="2" spans="1:8">
      <c r="A2" s="2" t="s">
        <v>36</v>
      </c>
      <c r="B2" s="404">
        <f>'Info '!D2</f>
        <v>43373</v>
      </c>
    </row>
    <row r="3" spans="1:8">
      <c r="A3" s="4"/>
    </row>
    <row r="4" spans="1:8" ht="15" thickBot="1">
      <c r="A4" s="4" t="s">
        <v>79</v>
      </c>
      <c r="B4" s="4"/>
      <c r="C4" s="212"/>
      <c r="D4" s="212"/>
      <c r="E4" s="212"/>
      <c r="F4" s="213"/>
      <c r="G4" s="213"/>
      <c r="H4" s="214" t="s">
        <v>78</v>
      </c>
    </row>
    <row r="5" spans="1:8">
      <c r="A5" s="487" t="s">
        <v>11</v>
      </c>
      <c r="B5" s="489" t="s">
        <v>351</v>
      </c>
      <c r="C5" s="483" t="s">
        <v>73</v>
      </c>
      <c r="D5" s="484"/>
      <c r="E5" s="485"/>
      <c r="F5" s="483" t="s">
        <v>77</v>
      </c>
      <c r="G5" s="484"/>
      <c r="H5" s="486"/>
    </row>
    <row r="6" spans="1:8">
      <c r="A6" s="488"/>
      <c r="B6" s="490"/>
      <c r="C6" s="28" t="s">
        <v>298</v>
      </c>
      <c r="D6" s="28" t="s">
        <v>127</v>
      </c>
      <c r="E6" s="28" t="s">
        <v>114</v>
      </c>
      <c r="F6" s="28" t="s">
        <v>298</v>
      </c>
      <c r="G6" s="28" t="s">
        <v>127</v>
      </c>
      <c r="H6" s="29" t="s">
        <v>114</v>
      </c>
    </row>
    <row r="7" spans="1:8" s="17" customFormat="1" ht="15.75">
      <c r="A7" s="215">
        <v>1</v>
      </c>
      <c r="B7" s="216" t="s">
        <v>385</v>
      </c>
      <c r="C7" s="422">
        <v>74088337</v>
      </c>
      <c r="D7" s="422">
        <v>77671134</v>
      </c>
      <c r="E7" s="445">
        <f>C7+D7</f>
        <v>151759471</v>
      </c>
      <c r="F7" s="422">
        <v>75733090</v>
      </c>
      <c r="G7" s="422">
        <v>67932437</v>
      </c>
      <c r="H7" s="423">
        <f t="shared" ref="H7:H52" si="0">F7+G7</f>
        <v>143665527</v>
      </c>
    </row>
    <row r="8" spans="1:8" s="17" customFormat="1" ht="15.75">
      <c r="A8" s="215">
        <v>1.1000000000000001</v>
      </c>
      <c r="B8" s="269" t="s">
        <v>316</v>
      </c>
      <c r="C8" s="422">
        <v>36423951</v>
      </c>
      <c r="D8" s="422">
        <v>37239156</v>
      </c>
      <c r="E8" s="445">
        <f t="shared" ref="E8:E52" si="1">C8+D8</f>
        <v>73663107</v>
      </c>
      <c r="F8" s="422">
        <v>28144027</v>
      </c>
      <c r="G8" s="422">
        <v>48460508</v>
      </c>
      <c r="H8" s="423">
        <f t="shared" si="0"/>
        <v>76604535</v>
      </c>
    </row>
    <row r="9" spans="1:8" s="17" customFormat="1" ht="15.75">
      <c r="A9" s="215">
        <v>1.2</v>
      </c>
      <c r="B9" s="269" t="s">
        <v>317</v>
      </c>
      <c r="C9" s="422">
        <v>0</v>
      </c>
      <c r="D9" s="422">
        <v>5478272.9900000002</v>
      </c>
      <c r="E9" s="445">
        <f t="shared" si="1"/>
        <v>5478272.9900000002</v>
      </c>
      <c r="F9" s="422">
        <v>0</v>
      </c>
      <c r="G9" s="422">
        <v>1441206.8599999999</v>
      </c>
      <c r="H9" s="423">
        <f t="shared" si="0"/>
        <v>1441206.8599999999</v>
      </c>
    </row>
    <row r="10" spans="1:8" s="17" customFormat="1" ht="15.75">
      <c r="A10" s="215">
        <v>1.3</v>
      </c>
      <c r="B10" s="269" t="s">
        <v>318</v>
      </c>
      <c r="C10" s="422">
        <v>37664386</v>
      </c>
      <c r="D10" s="422">
        <v>34953705.009999998</v>
      </c>
      <c r="E10" s="445">
        <f t="shared" si="1"/>
        <v>72618091.00999999</v>
      </c>
      <c r="F10" s="422">
        <v>47589063</v>
      </c>
      <c r="G10" s="422">
        <v>18030722.140000001</v>
      </c>
      <c r="H10" s="423">
        <f t="shared" si="0"/>
        <v>65619785.140000001</v>
      </c>
    </row>
    <row r="11" spans="1:8" s="17" customFormat="1" ht="15.75">
      <c r="A11" s="215">
        <v>1.4</v>
      </c>
      <c r="B11" s="269" t="s">
        <v>299</v>
      </c>
      <c r="C11" s="422">
        <v>12800</v>
      </c>
      <c r="D11" s="422">
        <v>0</v>
      </c>
      <c r="E11" s="445">
        <f t="shared" si="1"/>
        <v>12800</v>
      </c>
      <c r="F11" s="422">
        <v>101800</v>
      </c>
      <c r="G11" s="422">
        <v>0</v>
      </c>
      <c r="H11" s="423">
        <f t="shared" si="0"/>
        <v>101800</v>
      </c>
    </row>
    <row r="12" spans="1:8" s="17" customFormat="1" ht="29.25" customHeight="1">
      <c r="A12" s="215">
        <v>2</v>
      </c>
      <c r="B12" s="218" t="s">
        <v>320</v>
      </c>
      <c r="C12" s="422">
        <v>0</v>
      </c>
      <c r="D12" s="422">
        <v>0</v>
      </c>
      <c r="E12" s="445">
        <f t="shared" si="1"/>
        <v>0</v>
      </c>
      <c r="F12" s="422">
        <v>0</v>
      </c>
      <c r="G12" s="422">
        <v>0</v>
      </c>
      <c r="H12" s="423">
        <f t="shared" si="0"/>
        <v>0</v>
      </c>
    </row>
    <row r="13" spans="1:8" s="17" customFormat="1" ht="19.899999999999999" customHeight="1">
      <c r="A13" s="215">
        <v>3</v>
      </c>
      <c r="B13" s="218" t="s">
        <v>319</v>
      </c>
      <c r="C13" s="422">
        <v>68122812</v>
      </c>
      <c r="D13" s="422">
        <v>0</v>
      </c>
      <c r="E13" s="445">
        <f t="shared" si="1"/>
        <v>68122812</v>
      </c>
      <c r="F13" s="422">
        <v>52778217</v>
      </c>
      <c r="G13" s="422">
        <v>0</v>
      </c>
      <c r="H13" s="423">
        <f t="shared" si="0"/>
        <v>52778217</v>
      </c>
    </row>
    <row r="14" spans="1:8" s="17" customFormat="1" ht="15.75">
      <c r="A14" s="215">
        <v>3.1</v>
      </c>
      <c r="B14" s="270" t="s">
        <v>300</v>
      </c>
      <c r="C14" s="422">
        <v>68122812</v>
      </c>
      <c r="D14" s="422">
        <v>0</v>
      </c>
      <c r="E14" s="445">
        <f t="shared" si="1"/>
        <v>68122812</v>
      </c>
      <c r="F14" s="422">
        <v>52778217</v>
      </c>
      <c r="G14" s="422">
        <v>0</v>
      </c>
      <c r="H14" s="423">
        <f t="shared" si="0"/>
        <v>52778217</v>
      </c>
    </row>
    <row r="15" spans="1:8" s="17" customFormat="1" ht="15.75">
      <c r="A15" s="215">
        <v>3.2</v>
      </c>
      <c r="B15" s="270" t="s">
        <v>301</v>
      </c>
      <c r="C15" s="422">
        <v>0</v>
      </c>
      <c r="D15" s="422">
        <v>0</v>
      </c>
      <c r="E15" s="445">
        <f t="shared" si="1"/>
        <v>0</v>
      </c>
      <c r="F15" s="422">
        <v>0</v>
      </c>
      <c r="G15" s="422">
        <v>0</v>
      </c>
      <c r="H15" s="423">
        <f t="shared" si="0"/>
        <v>0</v>
      </c>
    </row>
    <row r="16" spans="1:8" s="17" customFormat="1" ht="15.75">
      <c r="A16" s="215">
        <v>4</v>
      </c>
      <c r="B16" s="273" t="s">
        <v>330</v>
      </c>
      <c r="C16" s="422">
        <v>434015482</v>
      </c>
      <c r="D16" s="422">
        <v>28220071038</v>
      </c>
      <c r="E16" s="445">
        <f t="shared" si="1"/>
        <v>28654086520</v>
      </c>
      <c r="F16" s="422">
        <v>370685958</v>
      </c>
      <c r="G16" s="422">
        <v>22775789066</v>
      </c>
      <c r="H16" s="423">
        <f t="shared" si="0"/>
        <v>23146475024</v>
      </c>
    </row>
    <row r="17" spans="1:8" s="17" customFormat="1" ht="15.75">
      <c r="A17" s="215">
        <v>4.0999999999999996</v>
      </c>
      <c r="B17" s="270" t="s">
        <v>321</v>
      </c>
      <c r="C17" s="422">
        <v>434015482</v>
      </c>
      <c r="D17" s="422">
        <v>28149447361.781502</v>
      </c>
      <c r="E17" s="445">
        <f t="shared" si="1"/>
        <v>28583462843.781502</v>
      </c>
      <c r="F17" s="422">
        <v>370685958</v>
      </c>
      <c r="G17" s="422">
        <v>22765722563.07</v>
      </c>
      <c r="H17" s="423">
        <f t="shared" si="0"/>
        <v>23136408521.07</v>
      </c>
    </row>
    <row r="18" spans="1:8" s="17" customFormat="1" ht="15.75">
      <c r="A18" s="215">
        <v>4.2</v>
      </c>
      <c r="B18" s="270" t="s">
        <v>315</v>
      </c>
      <c r="C18" s="422">
        <v>0</v>
      </c>
      <c r="D18" s="422">
        <v>70623676.218500003</v>
      </c>
      <c r="E18" s="445">
        <f t="shared" si="1"/>
        <v>70623676.218500003</v>
      </c>
      <c r="F18" s="422">
        <v>0</v>
      </c>
      <c r="G18" s="422">
        <v>10066502.93</v>
      </c>
      <c r="H18" s="423">
        <f t="shared" si="0"/>
        <v>10066502.93</v>
      </c>
    </row>
    <row r="19" spans="1:8" s="17" customFormat="1" ht="15.75">
      <c r="A19" s="215">
        <v>5</v>
      </c>
      <c r="B19" s="218" t="s">
        <v>329</v>
      </c>
      <c r="C19" s="422">
        <v>68170003.430000007</v>
      </c>
      <c r="D19" s="422">
        <v>3838314017.9983006</v>
      </c>
      <c r="E19" s="445">
        <f t="shared" si="1"/>
        <v>3906484021.4283004</v>
      </c>
      <c r="F19" s="422">
        <v>70565060.879999995</v>
      </c>
      <c r="G19" s="422">
        <v>3018294896.1633997</v>
      </c>
      <c r="H19" s="423">
        <f t="shared" si="0"/>
        <v>3088859957.0433998</v>
      </c>
    </row>
    <row r="20" spans="1:8" s="17" customFormat="1" ht="15.75">
      <c r="A20" s="215">
        <v>5.0999999999999996</v>
      </c>
      <c r="B20" s="271" t="s">
        <v>304</v>
      </c>
      <c r="C20" s="422">
        <v>14327178.76</v>
      </c>
      <c r="D20" s="422">
        <v>49597883.441299997</v>
      </c>
      <c r="E20" s="445">
        <f t="shared" si="1"/>
        <v>63925062.201299995</v>
      </c>
      <c r="F20" s="422">
        <v>19940205.329999998</v>
      </c>
      <c r="G20" s="422">
        <v>55537473.262000002</v>
      </c>
      <c r="H20" s="423">
        <f t="shared" si="0"/>
        <v>75477678.592000008</v>
      </c>
    </row>
    <row r="21" spans="1:8" s="17" customFormat="1" ht="15.75">
      <c r="A21" s="215">
        <v>5.2</v>
      </c>
      <c r="B21" s="271" t="s">
        <v>303</v>
      </c>
      <c r="C21" s="422">
        <v>1</v>
      </c>
      <c r="D21" s="422">
        <v>18212780.580699999</v>
      </c>
      <c r="E21" s="445">
        <f t="shared" si="1"/>
        <v>18212781.580699999</v>
      </c>
      <c r="F21" s="422">
        <v>1</v>
      </c>
      <c r="G21" s="422">
        <v>17736812.4518</v>
      </c>
      <c r="H21" s="423">
        <f t="shared" si="0"/>
        <v>17736813.4518</v>
      </c>
    </row>
    <row r="22" spans="1:8" s="17" customFormat="1" ht="15.75">
      <c r="A22" s="215">
        <v>5.3</v>
      </c>
      <c r="B22" s="271" t="s">
        <v>302</v>
      </c>
      <c r="C22" s="422">
        <v>37964162.600000001</v>
      </c>
      <c r="D22" s="422">
        <v>2849789287.4527006</v>
      </c>
      <c r="E22" s="445">
        <f t="shared" si="1"/>
        <v>2887753450.0527005</v>
      </c>
      <c r="F22" s="422">
        <v>37408582.700000003</v>
      </c>
      <c r="G22" s="422">
        <v>2521598497.3483</v>
      </c>
      <c r="H22" s="423">
        <f t="shared" si="0"/>
        <v>2559007080.0482998</v>
      </c>
    </row>
    <row r="23" spans="1:8" s="17" customFormat="1" ht="15.75">
      <c r="A23" s="215" t="s">
        <v>20</v>
      </c>
      <c r="B23" s="219" t="s">
        <v>80</v>
      </c>
      <c r="C23" s="422">
        <v>7026438.7999999998</v>
      </c>
      <c r="D23" s="422">
        <v>1008729991.2515</v>
      </c>
      <c r="E23" s="445">
        <f t="shared" si="1"/>
        <v>1015756430.0515</v>
      </c>
      <c r="F23" s="422">
        <v>6546871.7000000002</v>
      </c>
      <c r="G23" s="422">
        <v>808073559.30680001</v>
      </c>
      <c r="H23" s="423">
        <f t="shared" si="0"/>
        <v>814620431.00680006</v>
      </c>
    </row>
    <row r="24" spans="1:8" s="17" customFormat="1" ht="15.75">
      <c r="A24" s="215" t="s">
        <v>21</v>
      </c>
      <c r="B24" s="219" t="s">
        <v>81</v>
      </c>
      <c r="C24" s="422">
        <v>23553578</v>
      </c>
      <c r="D24" s="422">
        <v>1115724132.9783001</v>
      </c>
      <c r="E24" s="445">
        <f t="shared" si="1"/>
        <v>1139277710.9783001</v>
      </c>
      <c r="F24" s="422">
        <v>23590784</v>
      </c>
      <c r="G24" s="422">
        <v>1038090903.4372</v>
      </c>
      <c r="H24" s="423">
        <f t="shared" si="0"/>
        <v>1061681687.4372</v>
      </c>
    </row>
    <row r="25" spans="1:8" s="17" customFormat="1" ht="15.75">
      <c r="A25" s="215" t="s">
        <v>22</v>
      </c>
      <c r="B25" s="219" t="s">
        <v>82</v>
      </c>
      <c r="C25" s="422">
        <v>0</v>
      </c>
      <c r="D25" s="422">
        <v>31376450.978399999</v>
      </c>
      <c r="E25" s="445">
        <f t="shared" si="1"/>
        <v>31376450.978399999</v>
      </c>
      <c r="F25" s="422">
        <v>0</v>
      </c>
      <c r="G25" s="422">
        <v>35334296.262800001</v>
      </c>
      <c r="H25" s="423">
        <f t="shared" si="0"/>
        <v>35334296.262800001</v>
      </c>
    </row>
    <row r="26" spans="1:8" s="17" customFormat="1" ht="15.75">
      <c r="A26" s="215" t="s">
        <v>23</v>
      </c>
      <c r="B26" s="219" t="s">
        <v>83</v>
      </c>
      <c r="C26" s="422">
        <v>7340601.7999999998</v>
      </c>
      <c r="D26" s="422">
        <v>317768912.38639998</v>
      </c>
      <c r="E26" s="445">
        <f t="shared" si="1"/>
        <v>325109514.1864</v>
      </c>
      <c r="F26" s="422">
        <v>7227383</v>
      </c>
      <c r="G26" s="422">
        <v>281918723.06260002</v>
      </c>
      <c r="H26" s="423">
        <f t="shared" si="0"/>
        <v>289146106.06260002</v>
      </c>
    </row>
    <row r="27" spans="1:8" s="17" customFormat="1" ht="15.75">
      <c r="A27" s="215" t="s">
        <v>24</v>
      </c>
      <c r="B27" s="219" t="s">
        <v>84</v>
      </c>
      <c r="C27" s="422">
        <v>43544</v>
      </c>
      <c r="D27" s="422">
        <v>376189799.8581</v>
      </c>
      <c r="E27" s="445">
        <f t="shared" si="1"/>
        <v>376233343.8581</v>
      </c>
      <c r="F27" s="422">
        <v>43544</v>
      </c>
      <c r="G27" s="422">
        <v>358181015.27890003</v>
      </c>
      <c r="H27" s="423">
        <f t="shared" si="0"/>
        <v>358224559.27890003</v>
      </c>
    </row>
    <row r="28" spans="1:8" s="17" customFormat="1" ht="15.75">
      <c r="A28" s="215">
        <v>5.4</v>
      </c>
      <c r="B28" s="271" t="s">
        <v>305</v>
      </c>
      <c r="C28" s="422">
        <v>12659858.07</v>
      </c>
      <c r="D28" s="422">
        <v>306637066.43769997</v>
      </c>
      <c r="E28" s="445">
        <f t="shared" si="1"/>
        <v>319296924.50769997</v>
      </c>
      <c r="F28" s="422">
        <v>9485454.8499999996</v>
      </c>
      <c r="G28" s="422">
        <v>245181294.79229999</v>
      </c>
      <c r="H28" s="423">
        <f t="shared" si="0"/>
        <v>254666749.64229998</v>
      </c>
    </row>
    <row r="29" spans="1:8" s="17" customFormat="1" ht="15.75">
      <c r="A29" s="215">
        <v>5.5</v>
      </c>
      <c r="B29" s="271" t="s">
        <v>306</v>
      </c>
      <c r="C29" s="422">
        <v>0</v>
      </c>
      <c r="D29" s="422">
        <v>486296404.83539999</v>
      </c>
      <c r="E29" s="445">
        <f t="shared" si="1"/>
        <v>486296404.83539999</v>
      </c>
      <c r="F29" s="422">
        <v>1</v>
      </c>
      <c r="G29" s="422">
        <v>64718139.060099997</v>
      </c>
      <c r="H29" s="423">
        <f t="shared" si="0"/>
        <v>64718140.060099997</v>
      </c>
    </row>
    <row r="30" spans="1:8" s="17" customFormat="1" ht="15.75">
      <c r="A30" s="215">
        <v>5.6</v>
      </c>
      <c r="B30" s="271" t="s">
        <v>307</v>
      </c>
      <c r="C30" s="422">
        <v>0</v>
      </c>
      <c r="D30" s="422">
        <v>54300323.277900003</v>
      </c>
      <c r="E30" s="445">
        <f t="shared" si="1"/>
        <v>54300323.277900003</v>
      </c>
      <c r="F30" s="422">
        <v>79173</v>
      </c>
      <c r="G30" s="422">
        <v>43472063.6052</v>
      </c>
      <c r="H30" s="423">
        <f t="shared" si="0"/>
        <v>43551236.6052</v>
      </c>
    </row>
    <row r="31" spans="1:8" s="17" customFormat="1" ht="15.75">
      <c r="A31" s="215">
        <v>5.7</v>
      </c>
      <c r="B31" s="271" t="s">
        <v>84</v>
      </c>
      <c r="C31" s="422">
        <v>3218803</v>
      </c>
      <c r="D31" s="422">
        <v>73480271.972599998</v>
      </c>
      <c r="E31" s="445">
        <f t="shared" si="1"/>
        <v>76699074.972599998</v>
      </c>
      <c r="F31" s="422">
        <v>3651643</v>
      </c>
      <c r="G31" s="422">
        <v>70050615.643700004</v>
      </c>
      <c r="H31" s="423">
        <f t="shared" si="0"/>
        <v>73702258.643700004</v>
      </c>
    </row>
    <row r="32" spans="1:8" s="17" customFormat="1" ht="15.75">
      <c r="A32" s="215">
        <v>6</v>
      </c>
      <c r="B32" s="218" t="s">
        <v>335</v>
      </c>
      <c r="C32" s="422">
        <v>8638200</v>
      </c>
      <c r="D32" s="422">
        <v>210311512</v>
      </c>
      <c r="E32" s="445">
        <f t="shared" si="1"/>
        <v>218949712</v>
      </c>
      <c r="F32" s="422">
        <v>650100</v>
      </c>
      <c r="G32" s="422">
        <v>279767178</v>
      </c>
      <c r="H32" s="423">
        <f t="shared" si="0"/>
        <v>280417278</v>
      </c>
    </row>
    <row r="33" spans="1:8" s="17" customFormat="1" ht="15.75">
      <c r="A33" s="215">
        <v>6.1</v>
      </c>
      <c r="B33" s="272" t="s">
        <v>325</v>
      </c>
      <c r="C33" s="422">
        <v>8638200</v>
      </c>
      <c r="D33" s="422">
        <v>104107586</v>
      </c>
      <c r="E33" s="445">
        <f t="shared" si="1"/>
        <v>112745786</v>
      </c>
      <c r="F33" s="422">
        <v>650100</v>
      </c>
      <c r="G33" s="422">
        <v>140132786</v>
      </c>
      <c r="H33" s="423">
        <f t="shared" si="0"/>
        <v>140782886</v>
      </c>
    </row>
    <row r="34" spans="1:8" s="17" customFormat="1" ht="15.75">
      <c r="A34" s="215">
        <v>6.2</v>
      </c>
      <c r="B34" s="272" t="s">
        <v>326</v>
      </c>
      <c r="C34" s="422">
        <v>0</v>
      </c>
      <c r="D34" s="422">
        <v>106203926</v>
      </c>
      <c r="E34" s="445">
        <f t="shared" si="1"/>
        <v>106203926</v>
      </c>
      <c r="F34" s="422">
        <v>0</v>
      </c>
      <c r="G34" s="422">
        <v>139634392</v>
      </c>
      <c r="H34" s="423">
        <f t="shared" si="0"/>
        <v>139634392</v>
      </c>
    </row>
    <row r="35" spans="1:8" s="17" customFormat="1" ht="15.75">
      <c r="A35" s="215">
        <v>6.3</v>
      </c>
      <c r="B35" s="272" t="s">
        <v>322</v>
      </c>
      <c r="C35" s="422">
        <v>0</v>
      </c>
      <c r="D35" s="422">
        <v>0</v>
      </c>
      <c r="E35" s="445">
        <f t="shared" si="1"/>
        <v>0</v>
      </c>
      <c r="F35" s="422">
        <v>0</v>
      </c>
      <c r="G35" s="422">
        <v>0</v>
      </c>
      <c r="H35" s="423">
        <f t="shared" si="0"/>
        <v>0</v>
      </c>
    </row>
    <row r="36" spans="1:8" s="17" customFormat="1" ht="15.75">
      <c r="A36" s="215">
        <v>6.4</v>
      </c>
      <c r="B36" s="272" t="s">
        <v>323</v>
      </c>
      <c r="C36" s="422">
        <v>0</v>
      </c>
      <c r="D36" s="422">
        <v>0</v>
      </c>
      <c r="E36" s="445">
        <f t="shared" si="1"/>
        <v>0</v>
      </c>
      <c r="F36" s="422">
        <v>0</v>
      </c>
      <c r="G36" s="422">
        <v>0</v>
      </c>
      <c r="H36" s="423">
        <f t="shared" si="0"/>
        <v>0</v>
      </c>
    </row>
    <row r="37" spans="1:8" s="17" customFormat="1" ht="15.75">
      <c r="A37" s="215">
        <v>6.5</v>
      </c>
      <c r="B37" s="272" t="s">
        <v>324</v>
      </c>
      <c r="C37" s="422">
        <v>0</v>
      </c>
      <c r="D37" s="422">
        <v>0</v>
      </c>
      <c r="E37" s="445">
        <f t="shared" si="1"/>
        <v>0</v>
      </c>
      <c r="F37" s="422">
        <v>0</v>
      </c>
      <c r="G37" s="422">
        <v>0</v>
      </c>
      <c r="H37" s="423">
        <f t="shared" si="0"/>
        <v>0</v>
      </c>
    </row>
    <row r="38" spans="1:8" s="17" customFormat="1" ht="15.75">
      <c r="A38" s="215">
        <v>6.6</v>
      </c>
      <c r="B38" s="272" t="s">
        <v>327</v>
      </c>
      <c r="C38" s="422">
        <v>0</v>
      </c>
      <c r="D38" s="422">
        <v>0</v>
      </c>
      <c r="E38" s="445">
        <f t="shared" si="1"/>
        <v>0</v>
      </c>
      <c r="F38" s="422">
        <v>0</v>
      </c>
      <c r="G38" s="422">
        <v>0</v>
      </c>
      <c r="H38" s="423">
        <f t="shared" si="0"/>
        <v>0</v>
      </c>
    </row>
    <row r="39" spans="1:8" s="17" customFormat="1" ht="15.75">
      <c r="A39" s="215">
        <v>6.7</v>
      </c>
      <c r="B39" s="272" t="s">
        <v>328</v>
      </c>
      <c r="C39" s="422">
        <v>0</v>
      </c>
      <c r="D39" s="422">
        <v>0</v>
      </c>
      <c r="E39" s="445">
        <f t="shared" si="1"/>
        <v>0</v>
      </c>
      <c r="F39" s="422">
        <v>0</v>
      </c>
      <c r="G39" s="422">
        <v>0</v>
      </c>
      <c r="H39" s="423">
        <f t="shared" si="0"/>
        <v>0</v>
      </c>
    </row>
    <row r="40" spans="1:8" s="17" customFormat="1" ht="15.75">
      <c r="A40" s="215">
        <v>7</v>
      </c>
      <c r="B40" s="218" t="s">
        <v>331</v>
      </c>
      <c r="C40" s="422">
        <v>16304666.27</v>
      </c>
      <c r="D40" s="422">
        <v>15545545.249999996</v>
      </c>
      <c r="E40" s="445">
        <f t="shared" si="1"/>
        <v>31850211.519999996</v>
      </c>
      <c r="F40" s="422">
        <v>13531200.829999998</v>
      </c>
      <c r="G40" s="422">
        <v>15718851.010000004</v>
      </c>
      <c r="H40" s="423">
        <f t="shared" si="0"/>
        <v>29250051.840000004</v>
      </c>
    </row>
    <row r="41" spans="1:8" s="17" customFormat="1" ht="15.75">
      <c r="A41" s="215">
        <v>7.1</v>
      </c>
      <c r="B41" s="217" t="s">
        <v>332</v>
      </c>
      <c r="C41" s="422">
        <v>55704.450000000004</v>
      </c>
      <c r="D41" s="422">
        <v>0</v>
      </c>
      <c r="E41" s="445">
        <f t="shared" si="1"/>
        <v>55704.450000000004</v>
      </c>
      <c r="F41" s="422">
        <v>3476.81</v>
      </c>
      <c r="G41" s="422">
        <v>0</v>
      </c>
      <c r="H41" s="423">
        <f t="shared" si="0"/>
        <v>3476.81</v>
      </c>
    </row>
    <row r="42" spans="1:8" s="17" customFormat="1" ht="25.5">
      <c r="A42" s="215">
        <v>7.2</v>
      </c>
      <c r="B42" s="217" t="s">
        <v>333</v>
      </c>
      <c r="C42" s="422">
        <v>105.53000000000002</v>
      </c>
      <c r="D42" s="422">
        <v>0</v>
      </c>
      <c r="E42" s="445">
        <f t="shared" si="1"/>
        <v>105.53000000000002</v>
      </c>
      <c r="F42" s="422">
        <v>40.590000000000003</v>
      </c>
      <c r="G42" s="422">
        <v>0</v>
      </c>
      <c r="H42" s="423">
        <f t="shared" si="0"/>
        <v>40.590000000000003</v>
      </c>
    </row>
    <row r="43" spans="1:8" s="17" customFormat="1" ht="25.5">
      <c r="A43" s="215">
        <v>7.3</v>
      </c>
      <c r="B43" s="217" t="s">
        <v>336</v>
      </c>
      <c r="C43" s="422">
        <v>11535985.33</v>
      </c>
      <c r="D43" s="422">
        <v>10566039.509999998</v>
      </c>
      <c r="E43" s="445">
        <f t="shared" si="1"/>
        <v>22102024.839999996</v>
      </c>
      <c r="F43" s="422">
        <v>10193489.539999999</v>
      </c>
      <c r="G43" s="422">
        <v>8852123.7800000012</v>
      </c>
      <c r="H43" s="423">
        <f t="shared" si="0"/>
        <v>19045613.32</v>
      </c>
    </row>
    <row r="44" spans="1:8" s="17" customFormat="1" ht="25.5">
      <c r="A44" s="215">
        <v>7.4</v>
      </c>
      <c r="B44" s="217" t="s">
        <v>337</v>
      </c>
      <c r="C44" s="422">
        <v>4768680.9400000004</v>
      </c>
      <c r="D44" s="422">
        <v>4979505.7399999984</v>
      </c>
      <c r="E44" s="445">
        <f t="shared" si="1"/>
        <v>9748186.6799999997</v>
      </c>
      <c r="F44" s="422">
        <v>3337711.29</v>
      </c>
      <c r="G44" s="422">
        <v>6866727.2300000023</v>
      </c>
      <c r="H44" s="423">
        <f t="shared" si="0"/>
        <v>10204438.520000003</v>
      </c>
    </row>
    <row r="45" spans="1:8" s="17" customFormat="1" ht="15.75">
      <c r="A45" s="215">
        <v>8</v>
      </c>
      <c r="B45" s="218" t="s">
        <v>314</v>
      </c>
      <c r="C45" s="422">
        <v>11663.749333333333</v>
      </c>
      <c r="D45" s="422">
        <v>5723538.5731584011</v>
      </c>
      <c r="E45" s="445">
        <f t="shared" si="1"/>
        <v>5735202.3224917343</v>
      </c>
      <c r="F45" s="422">
        <v>20070.389333333333</v>
      </c>
      <c r="G45" s="422">
        <v>5791996.0239813337</v>
      </c>
      <c r="H45" s="423">
        <f t="shared" si="0"/>
        <v>5812066.4133146666</v>
      </c>
    </row>
    <row r="46" spans="1:8" s="17" customFormat="1" ht="15.75">
      <c r="A46" s="215">
        <v>8.1</v>
      </c>
      <c r="B46" s="270" t="s">
        <v>338</v>
      </c>
      <c r="C46" s="422">
        <v>0</v>
      </c>
      <c r="D46" s="422">
        <v>0</v>
      </c>
      <c r="E46" s="445">
        <f t="shared" si="1"/>
        <v>0</v>
      </c>
      <c r="F46" s="422">
        <v>0</v>
      </c>
      <c r="G46" s="422">
        <v>0</v>
      </c>
      <c r="H46" s="423">
        <f t="shared" si="0"/>
        <v>0</v>
      </c>
    </row>
    <row r="47" spans="1:8" s="17" customFormat="1" ht="15.75">
      <c r="A47" s="215">
        <v>8.1999999999999993</v>
      </c>
      <c r="B47" s="270" t="s">
        <v>339</v>
      </c>
      <c r="C47" s="422">
        <v>6456.96</v>
      </c>
      <c r="D47" s="422">
        <v>1203579.0023890003</v>
      </c>
      <c r="E47" s="445">
        <f t="shared" si="1"/>
        <v>1210035.9623890002</v>
      </c>
      <c r="F47" s="422">
        <v>8316.9599999999991</v>
      </c>
      <c r="G47" s="422">
        <v>1009349.8269173333</v>
      </c>
      <c r="H47" s="423">
        <f t="shared" si="0"/>
        <v>1017666.7869173333</v>
      </c>
    </row>
    <row r="48" spans="1:8" s="17" customFormat="1" ht="15.75">
      <c r="A48" s="215">
        <v>8.3000000000000007</v>
      </c>
      <c r="B48" s="270" t="s">
        <v>340</v>
      </c>
      <c r="C48" s="422">
        <v>887.35999999999967</v>
      </c>
      <c r="D48" s="422">
        <v>1141961.554188</v>
      </c>
      <c r="E48" s="445">
        <f t="shared" si="1"/>
        <v>1142848.9141880001</v>
      </c>
      <c r="F48" s="422">
        <v>6456.96</v>
      </c>
      <c r="G48" s="422">
        <v>930272.098184</v>
      </c>
      <c r="H48" s="423">
        <f t="shared" si="0"/>
        <v>936729.05818399996</v>
      </c>
    </row>
    <row r="49" spans="1:8" s="17" customFormat="1" ht="15.75">
      <c r="A49" s="215">
        <v>8.4</v>
      </c>
      <c r="B49" s="270" t="s">
        <v>341</v>
      </c>
      <c r="C49" s="422">
        <v>792.96</v>
      </c>
      <c r="D49" s="422">
        <v>1141961.554188</v>
      </c>
      <c r="E49" s="445">
        <f t="shared" si="1"/>
        <v>1142754.514188</v>
      </c>
      <c r="F49" s="422">
        <v>966.02666666666687</v>
      </c>
      <c r="G49" s="422">
        <v>873258.46418399992</v>
      </c>
      <c r="H49" s="423">
        <f t="shared" si="0"/>
        <v>874224.49085066654</v>
      </c>
    </row>
    <row r="50" spans="1:8" s="17" customFormat="1" ht="15.75">
      <c r="A50" s="215">
        <v>8.5</v>
      </c>
      <c r="B50" s="270" t="s">
        <v>342</v>
      </c>
      <c r="C50" s="422">
        <v>792.96</v>
      </c>
      <c r="D50" s="422">
        <v>915377.9772654</v>
      </c>
      <c r="E50" s="445">
        <f t="shared" si="1"/>
        <v>916170.93726539996</v>
      </c>
      <c r="F50" s="422">
        <v>792.96</v>
      </c>
      <c r="G50" s="422">
        <v>873258.46418399992</v>
      </c>
      <c r="H50" s="423">
        <f t="shared" si="0"/>
        <v>874051.42418399989</v>
      </c>
    </row>
    <row r="51" spans="1:8" s="17" customFormat="1" ht="15.75">
      <c r="A51" s="215">
        <v>8.6</v>
      </c>
      <c r="B51" s="270" t="s">
        <v>343</v>
      </c>
      <c r="C51" s="422">
        <v>792.96</v>
      </c>
      <c r="D51" s="422">
        <v>497561.47848000017</v>
      </c>
      <c r="E51" s="445">
        <f t="shared" si="1"/>
        <v>498354.43848000019</v>
      </c>
      <c r="F51" s="422">
        <v>792.96</v>
      </c>
      <c r="G51" s="422">
        <v>855029.95218400005</v>
      </c>
      <c r="H51" s="423">
        <f t="shared" si="0"/>
        <v>855822.91218400002</v>
      </c>
    </row>
    <row r="52" spans="1:8" s="17" customFormat="1" ht="15.75">
      <c r="A52" s="215">
        <v>8.6999999999999993</v>
      </c>
      <c r="B52" s="270" t="s">
        <v>344</v>
      </c>
      <c r="C52" s="422">
        <v>1940.5493333333329</v>
      </c>
      <c r="D52" s="422">
        <v>823097.0066480001</v>
      </c>
      <c r="E52" s="445">
        <f t="shared" si="1"/>
        <v>825037.55598133348</v>
      </c>
      <c r="F52" s="422">
        <v>2744.5226666666663</v>
      </c>
      <c r="G52" s="422">
        <v>1250827.2183279998</v>
      </c>
      <c r="H52" s="423">
        <f t="shared" si="0"/>
        <v>1253571.7409946665</v>
      </c>
    </row>
    <row r="53" spans="1:8" s="17" customFormat="1" ht="15" thickBot="1">
      <c r="A53" s="220">
        <v>9</v>
      </c>
      <c r="B53" s="221" t="s">
        <v>334</v>
      </c>
      <c r="C53" s="222"/>
      <c r="D53" s="222"/>
      <c r="E53" s="223">
        <f t="shared" ref="E53" si="2">C53+D53</f>
        <v>0</v>
      </c>
      <c r="F53" s="222"/>
      <c r="G53" s="222"/>
      <c r="H53" s="36">
        <f t="shared" ref="H53" si="3">F53+G53</f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29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D7" sqref="D7:D12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8" customWidth="1"/>
    <col min="12" max="16384" width="9.140625" style="38"/>
  </cols>
  <sheetData>
    <row r="1" spans="1:8">
      <c r="A1" s="2" t="s">
        <v>35</v>
      </c>
      <c r="B1" s="393" t="str">
        <f>'Info '!C2</f>
        <v>JSC "VTB Bank (Georgia)"</v>
      </c>
      <c r="C1" s="3"/>
    </row>
    <row r="2" spans="1:8">
      <c r="A2" s="2" t="s">
        <v>36</v>
      </c>
      <c r="B2" s="394">
        <f>'Info '!D2</f>
        <v>43373</v>
      </c>
      <c r="C2" s="6"/>
      <c r="D2" s="7"/>
      <c r="E2" s="60"/>
      <c r="F2" s="60"/>
      <c r="G2" s="60"/>
      <c r="H2" s="60"/>
    </row>
    <row r="3" spans="1:8">
      <c r="A3" s="2"/>
      <c r="B3" s="3"/>
      <c r="C3" s="6"/>
      <c r="D3" s="7"/>
      <c r="E3" s="60"/>
      <c r="F3" s="60"/>
      <c r="G3" s="60"/>
      <c r="H3" s="60"/>
    </row>
    <row r="4" spans="1:8" ht="15" customHeight="1" thickBot="1">
      <c r="A4" s="7" t="s">
        <v>208</v>
      </c>
      <c r="B4" s="158" t="s">
        <v>308</v>
      </c>
      <c r="D4" s="61" t="s">
        <v>78</v>
      </c>
    </row>
    <row r="5" spans="1:8" ht="15" customHeight="1">
      <c r="A5" s="255" t="s">
        <v>11</v>
      </c>
      <c r="B5" s="256"/>
      <c r="C5" s="376" t="s">
        <v>5</v>
      </c>
      <c r="D5" s="377" t="s">
        <v>6</v>
      </c>
    </row>
    <row r="6" spans="1:8" ht="15" customHeight="1">
      <c r="A6" s="62">
        <v>1</v>
      </c>
      <c r="B6" s="367" t="s">
        <v>312</v>
      </c>
      <c r="C6" s="369">
        <f>C7+C9+C10</f>
        <v>1248965424.9266837</v>
      </c>
      <c r="D6" s="370">
        <f>D7+D9+D10</f>
        <v>1153353770.1840222</v>
      </c>
    </row>
    <row r="7" spans="1:8" ht="15" customHeight="1">
      <c r="A7" s="62">
        <v>1.1000000000000001</v>
      </c>
      <c r="B7" s="367" t="s">
        <v>207</v>
      </c>
      <c r="C7" s="371">
        <v>1164905463.0451114</v>
      </c>
      <c r="D7" s="372">
        <v>1080739801.978667</v>
      </c>
    </row>
    <row r="8" spans="1:8">
      <c r="A8" s="62" t="s">
        <v>19</v>
      </c>
      <c r="B8" s="367" t="s">
        <v>206</v>
      </c>
      <c r="C8" s="371">
        <v>2784202.0250000004</v>
      </c>
      <c r="D8" s="372">
        <v>2859228.4750000006</v>
      </c>
    </row>
    <row r="9" spans="1:8" ht="15" customHeight="1">
      <c r="A9" s="62">
        <v>1.2</v>
      </c>
      <c r="B9" s="368" t="s">
        <v>205</v>
      </c>
      <c r="C9" s="371">
        <v>76673609.366148248</v>
      </c>
      <c r="D9" s="372">
        <v>70936188.174635261</v>
      </c>
    </row>
    <row r="10" spans="1:8" ht="15" customHeight="1">
      <c r="A10" s="62">
        <v>1.3</v>
      </c>
      <c r="B10" s="367" t="s">
        <v>33</v>
      </c>
      <c r="C10" s="373">
        <v>7386352.5154240001</v>
      </c>
      <c r="D10" s="372">
        <v>1677780.0307199999</v>
      </c>
    </row>
    <row r="11" spans="1:8" ht="15" customHeight="1">
      <c r="A11" s="62">
        <v>2</v>
      </c>
      <c r="B11" s="367" t="s">
        <v>309</v>
      </c>
      <c r="C11" s="371">
        <v>24849344.200354338</v>
      </c>
      <c r="D11" s="372">
        <v>21400478.523485877</v>
      </c>
    </row>
    <row r="12" spans="1:8" ht="15" customHeight="1">
      <c r="A12" s="62">
        <v>3</v>
      </c>
      <c r="B12" s="367" t="s">
        <v>310</v>
      </c>
      <c r="C12" s="373">
        <v>161914684.94374996</v>
      </c>
      <c r="D12" s="372">
        <v>161914684.94374996</v>
      </c>
    </row>
    <row r="13" spans="1:8" ht="15" customHeight="1" thickBot="1">
      <c r="A13" s="64">
        <v>4</v>
      </c>
      <c r="B13" s="65" t="s">
        <v>311</v>
      </c>
      <c r="C13" s="374">
        <f>C6+C11+C12</f>
        <v>1435729454.0707879</v>
      </c>
      <c r="D13" s="375">
        <f>D6+D11+D12</f>
        <v>1336668933.651258</v>
      </c>
    </row>
    <row r="14" spans="1:8">
      <c r="B14" s="68"/>
    </row>
    <row r="15" spans="1:8">
      <c r="B15" s="69"/>
    </row>
    <row r="16" spans="1:8">
      <c r="B16" s="69"/>
    </row>
    <row r="17" spans="1:4" ht="11.25">
      <c r="A17" s="38"/>
      <c r="B17" s="38"/>
      <c r="C17" s="38"/>
      <c r="D17" s="38"/>
    </row>
    <row r="18" spans="1:4" ht="11.25">
      <c r="A18" s="38"/>
      <c r="B18" s="38"/>
      <c r="C18" s="38"/>
      <c r="D18" s="38"/>
    </row>
    <row r="19" spans="1:4" ht="11.25">
      <c r="A19" s="38"/>
      <c r="B19" s="38"/>
      <c r="C19" s="38"/>
      <c r="D19" s="38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/>
      <c r="B22" s="38"/>
      <c r="C22" s="38"/>
      <c r="D22" s="38"/>
    </row>
    <row r="23" spans="1:4" ht="11.25">
      <c r="A23" s="38"/>
      <c r="B23" s="38"/>
      <c r="C23" s="38"/>
      <c r="D23" s="38"/>
    </row>
    <row r="24" spans="1:4" ht="11.25">
      <c r="A24" s="38"/>
      <c r="B24" s="38"/>
      <c r="C24" s="38"/>
      <c r="D24" s="38"/>
    </row>
    <row r="25" spans="1:4" ht="11.25">
      <c r="A25" s="38"/>
      <c r="B25" s="38"/>
      <c r="C25" s="38"/>
      <c r="D25" s="38"/>
    </row>
    <row r="26" spans="1:4" ht="11.25">
      <c r="A26" s="38"/>
      <c r="B26" s="38"/>
      <c r="C26" s="38"/>
      <c r="D26" s="38"/>
    </row>
    <row r="27" spans="1:4" ht="11.25">
      <c r="A27" s="38"/>
      <c r="B27" s="38"/>
      <c r="C27" s="38"/>
      <c r="D27" s="38"/>
    </row>
    <row r="28" spans="1:4" ht="11.25">
      <c r="A28" s="38"/>
      <c r="B28" s="38"/>
      <c r="C28" s="38"/>
      <c r="D28" s="38"/>
    </row>
    <row r="29" spans="1:4" ht="11.25">
      <c r="A29" s="38"/>
      <c r="B29" s="38"/>
      <c r="C29" s="38"/>
      <c r="D29" s="38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C26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M14" sqref="M14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3">
      <c r="A1" s="2" t="s">
        <v>35</v>
      </c>
      <c r="B1" s="395" t="str">
        <f>'Info '!C2</f>
        <v>JSC "VTB Bank (Georgia)"</v>
      </c>
    </row>
    <row r="2" spans="1:3">
      <c r="A2" s="2" t="s">
        <v>36</v>
      </c>
      <c r="B2" s="396">
        <f>'Info '!D2</f>
        <v>43373</v>
      </c>
    </row>
    <row r="4" spans="1:3" ht="16.5" customHeight="1" thickBot="1">
      <c r="A4" s="70" t="s">
        <v>85</v>
      </c>
      <c r="B4" s="71" t="s">
        <v>278</v>
      </c>
      <c r="C4" s="72"/>
    </row>
    <row r="5" spans="1:3">
      <c r="A5" s="73"/>
      <c r="B5" s="491" t="s">
        <v>86</v>
      </c>
      <c r="C5" s="492"/>
    </row>
    <row r="6" spans="1:3">
      <c r="A6" s="74">
        <v>1</v>
      </c>
      <c r="B6" s="446" t="s">
        <v>456</v>
      </c>
      <c r="C6" s="447"/>
    </row>
    <row r="7" spans="1:3">
      <c r="A7" s="74">
        <v>2</v>
      </c>
      <c r="B7" s="446" t="s">
        <v>459</v>
      </c>
      <c r="C7" s="447"/>
    </row>
    <row r="8" spans="1:3">
      <c r="A8" s="74">
        <v>3</v>
      </c>
      <c r="B8" s="446" t="s">
        <v>460</v>
      </c>
      <c r="C8" s="447"/>
    </row>
    <row r="9" spans="1:3">
      <c r="A9" s="74">
        <v>4</v>
      </c>
      <c r="B9" s="446" t="s">
        <v>461</v>
      </c>
      <c r="C9" s="447"/>
    </row>
    <row r="10" spans="1:3">
      <c r="A10" s="74">
        <v>5</v>
      </c>
      <c r="B10" s="446" t="s">
        <v>462</v>
      </c>
      <c r="C10" s="447"/>
    </row>
    <row r="11" spans="1:3">
      <c r="A11" s="74">
        <v>6</v>
      </c>
      <c r="B11" s="446" t="s">
        <v>463</v>
      </c>
      <c r="C11" s="447"/>
    </row>
    <row r="12" spans="1:3">
      <c r="A12" s="74"/>
      <c r="B12" s="493"/>
      <c r="C12" s="494"/>
    </row>
    <row r="13" spans="1:3">
      <c r="A13" s="74"/>
      <c r="B13" s="495" t="s">
        <v>87</v>
      </c>
      <c r="C13" s="496"/>
    </row>
    <row r="14" spans="1:3">
      <c r="A14" s="74">
        <v>1</v>
      </c>
      <c r="B14" s="446" t="s">
        <v>457</v>
      </c>
      <c r="C14" s="448"/>
    </row>
    <row r="15" spans="1:3">
      <c r="A15" s="74">
        <v>2</v>
      </c>
      <c r="B15" s="446" t="s">
        <v>464</v>
      </c>
      <c r="C15" s="448"/>
    </row>
    <row r="16" spans="1:3">
      <c r="A16" s="74">
        <v>3</v>
      </c>
      <c r="B16" s="446" t="s">
        <v>465</v>
      </c>
      <c r="C16" s="448"/>
    </row>
    <row r="17" spans="1:3">
      <c r="A17" s="74">
        <v>4</v>
      </c>
      <c r="B17" s="446" t="s">
        <v>466</v>
      </c>
      <c r="C17" s="448"/>
    </row>
    <row r="18" spans="1:3">
      <c r="A18" s="74">
        <v>5</v>
      </c>
      <c r="B18" s="446" t="s">
        <v>467</v>
      </c>
      <c r="C18" s="448"/>
    </row>
    <row r="19" spans="1:3">
      <c r="A19" s="74">
        <v>6</v>
      </c>
      <c r="B19" s="446" t="s">
        <v>468</v>
      </c>
      <c r="C19" s="448"/>
    </row>
    <row r="20" spans="1:3" ht="15.75" customHeight="1">
      <c r="A20" s="74"/>
      <c r="B20" s="75"/>
      <c r="C20" s="76"/>
    </row>
    <row r="21" spans="1:3" ht="30" customHeight="1">
      <c r="A21" s="74"/>
      <c r="B21" s="497" t="s">
        <v>88</v>
      </c>
      <c r="C21" s="498"/>
    </row>
    <row r="22" spans="1:3">
      <c r="A22" s="74">
        <v>1</v>
      </c>
      <c r="B22" s="446" t="s">
        <v>469</v>
      </c>
      <c r="C22" s="449">
        <v>0.97384321770185212</v>
      </c>
    </row>
    <row r="23" spans="1:3" ht="15.75" customHeight="1">
      <c r="A23" s="74">
        <v>2</v>
      </c>
      <c r="B23" s="446" t="s">
        <v>470</v>
      </c>
      <c r="C23" s="449">
        <v>1.472765597699272E-2</v>
      </c>
    </row>
    <row r="24" spans="1:3" ht="29.25" customHeight="1">
      <c r="A24" s="74"/>
      <c r="B24" s="497" t="s">
        <v>89</v>
      </c>
      <c r="C24" s="498"/>
    </row>
    <row r="25" spans="1:3">
      <c r="A25" s="74">
        <v>1</v>
      </c>
      <c r="B25" s="446" t="s">
        <v>471</v>
      </c>
      <c r="C25" s="449">
        <v>0.59336267254573849</v>
      </c>
    </row>
    <row r="26" spans="1:3" ht="15" thickBot="1">
      <c r="A26" s="77"/>
      <c r="B26" s="78"/>
      <c r="C26" s="79"/>
    </row>
  </sheetData>
  <mergeCells count="5">
    <mergeCell ref="B5:C5"/>
    <mergeCell ref="B12:C12"/>
    <mergeCell ref="B13:C13"/>
    <mergeCell ref="B24:C24"/>
    <mergeCell ref="B21:C21"/>
  </mergeCells>
  <pageMargins left="0.7" right="0.7" top="0.75" bottom="0.75" header="0.3" footer="0.3"/>
  <pageSetup scale="82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G37"/>
  <sheetViews>
    <sheetView zoomScale="90" zoomScaleNormal="90" workbookViewId="0">
      <pane xSplit="1" ySplit="5" topLeftCell="B6" activePane="bottomRight" state="frozen"/>
      <selection activeCell="F18" sqref="F18"/>
      <selection pane="topRight" activeCell="F18" sqref="F18"/>
      <selection pane="bottomLeft" activeCell="F18" sqref="F18"/>
      <selection pane="bottomRight" activeCell="C8" sqref="C8:E20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301" t="s">
        <v>35</v>
      </c>
      <c r="B1" s="402" t="str">
        <f>'Info '!C2</f>
        <v>JSC "VTB Bank (Georgia)"</v>
      </c>
      <c r="C1" s="93"/>
      <c r="D1" s="93"/>
      <c r="E1" s="93"/>
      <c r="F1" s="17"/>
    </row>
    <row r="2" spans="1:7" s="80" customFormat="1" ht="15.75" customHeight="1">
      <c r="A2" s="301" t="s">
        <v>36</v>
      </c>
      <c r="B2" s="399">
        <f>'Info '!D2</f>
        <v>43373</v>
      </c>
    </row>
    <row r="3" spans="1:7" s="80" customFormat="1" ht="15.75" customHeight="1">
      <c r="A3" s="301"/>
    </row>
    <row r="4" spans="1:7" s="80" customFormat="1" ht="15.75" customHeight="1" thickBot="1">
      <c r="A4" s="302" t="s">
        <v>212</v>
      </c>
      <c r="B4" s="503" t="s">
        <v>358</v>
      </c>
      <c r="C4" s="504"/>
      <c r="D4" s="504"/>
      <c r="E4" s="504"/>
    </row>
    <row r="5" spans="1:7" s="84" customFormat="1" ht="17.45" customHeight="1">
      <c r="A5" s="236"/>
      <c r="B5" s="237"/>
      <c r="C5" s="82" t="s">
        <v>0</v>
      </c>
      <c r="D5" s="82" t="s">
        <v>1</v>
      </c>
      <c r="E5" s="83" t="s">
        <v>2</v>
      </c>
    </row>
    <row r="6" spans="1:7" s="17" customFormat="1" ht="14.45" customHeight="1">
      <c r="A6" s="303"/>
      <c r="B6" s="499" t="s">
        <v>365</v>
      </c>
      <c r="C6" s="499" t="s">
        <v>98</v>
      </c>
      <c r="D6" s="501" t="s">
        <v>211</v>
      </c>
      <c r="E6" s="502"/>
      <c r="G6" s="5"/>
    </row>
    <row r="7" spans="1:7" s="17" customFormat="1" ht="99.6" customHeight="1">
      <c r="A7" s="303"/>
      <c r="B7" s="500"/>
      <c r="C7" s="499"/>
      <c r="D7" s="339" t="s">
        <v>210</v>
      </c>
      <c r="E7" s="340" t="s">
        <v>366</v>
      </c>
      <c r="G7" s="5"/>
    </row>
    <row r="8" spans="1:7">
      <c r="A8" s="304">
        <v>1</v>
      </c>
      <c r="B8" s="341" t="s">
        <v>40</v>
      </c>
      <c r="C8" s="342">
        <v>62858058</v>
      </c>
      <c r="D8" s="342"/>
      <c r="E8" s="343">
        <v>62858058</v>
      </c>
      <c r="F8" s="17"/>
    </row>
    <row r="9" spans="1:7">
      <c r="A9" s="304">
        <v>2</v>
      </c>
      <c r="B9" s="341" t="s">
        <v>41</v>
      </c>
      <c r="C9" s="342">
        <v>174656708</v>
      </c>
      <c r="D9" s="342"/>
      <c r="E9" s="343">
        <v>174656708</v>
      </c>
      <c r="F9" s="17"/>
    </row>
    <row r="10" spans="1:7">
      <c r="A10" s="304">
        <v>3</v>
      </c>
      <c r="B10" s="341" t="s">
        <v>42</v>
      </c>
      <c r="C10" s="342">
        <v>48699971</v>
      </c>
      <c r="D10" s="342"/>
      <c r="E10" s="343">
        <v>48699971</v>
      </c>
      <c r="F10" s="17"/>
    </row>
    <row r="11" spans="1:7">
      <c r="A11" s="304">
        <v>4</v>
      </c>
      <c r="B11" s="341" t="s">
        <v>43</v>
      </c>
      <c r="C11" s="342">
        <v>0</v>
      </c>
      <c r="D11" s="342"/>
      <c r="E11" s="343">
        <v>0</v>
      </c>
      <c r="F11" s="17"/>
    </row>
    <row r="12" spans="1:7">
      <c r="A12" s="304">
        <v>5</v>
      </c>
      <c r="B12" s="341" t="s">
        <v>44</v>
      </c>
      <c r="C12" s="342">
        <v>112951320</v>
      </c>
      <c r="D12" s="342"/>
      <c r="E12" s="343">
        <v>112951320</v>
      </c>
      <c r="F12" s="17"/>
    </row>
    <row r="13" spans="1:7">
      <c r="A13" s="304">
        <v>6.1</v>
      </c>
      <c r="B13" s="344" t="s">
        <v>45</v>
      </c>
      <c r="C13" s="345">
        <v>1081357939.3933499</v>
      </c>
      <c r="D13" s="342"/>
      <c r="E13" s="343">
        <v>1081357939.3933499</v>
      </c>
      <c r="F13" s="17"/>
    </row>
    <row r="14" spans="1:7">
      <c r="A14" s="304">
        <v>6.2</v>
      </c>
      <c r="B14" s="346" t="s">
        <v>46</v>
      </c>
      <c r="C14" s="345">
        <v>-61190534.773121074</v>
      </c>
      <c r="D14" s="342"/>
      <c r="E14" s="343">
        <v>-61190534.773121074</v>
      </c>
      <c r="F14" s="17"/>
    </row>
    <row r="15" spans="1:7">
      <c r="A15" s="304">
        <v>6</v>
      </c>
      <c r="B15" s="341" t="s">
        <v>47</v>
      </c>
      <c r="C15" s="342">
        <v>1020167404.6202289</v>
      </c>
      <c r="D15" s="342"/>
      <c r="E15" s="343">
        <v>1020167404.6202289</v>
      </c>
      <c r="F15" s="17"/>
    </row>
    <row r="16" spans="1:7">
      <c r="A16" s="304">
        <v>7</v>
      </c>
      <c r="B16" s="341" t="s">
        <v>48</v>
      </c>
      <c r="C16" s="342">
        <v>9478376</v>
      </c>
      <c r="D16" s="342"/>
      <c r="E16" s="343">
        <v>9478376</v>
      </c>
      <c r="F16" s="17"/>
    </row>
    <row r="17" spans="1:7">
      <c r="A17" s="304">
        <v>8</v>
      </c>
      <c r="B17" s="341" t="s">
        <v>209</v>
      </c>
      <c r="C17" s="342">
        <v>8960783.1300000008</v>
      </c>
      <c r="D17" s="342"/>
      <c r="E17" s="343">
        <v>8960783.1300000008</v>
      </c>
      <c r="F17" s="305"/>
      <c r="G17" s="87"/>
    </row>
    <row r="18" spans="1:7">
      <c r="A18" s="304">
        <v>9</v>
      </c>
      <c r="B18" s="341" t="s">
        <v>49</v>
      </c>
      <c r="C18" s="342">
        <v>54000</v>
      </c>
      <c r="D18" s="342"/>
      <c r="E18" s="343">
        <v>54000</v>
      </c>
      <c r="F18" s="17"/>
      <c r="G18" s="87"/>
    </row>
    <row r="19" spans="1:7">
      <c r="A19" s="304">
        <v>10</v>
      </c>
      <c r="B19" s="341" t="s">
        <v>50</v>
      </c>
      <c r="C19" s="342">
        <v>43647825</v>
      </c>
      <c r="D19" s="342">
        <v>7482799</v>
      </c>
      <c r="E19" s="343">
        <v>36165026</v>
      </c>
      <c r="F19" s="17"/>
      <c r="G19" s="87"/>
    </row>
    <row r="20" spans="1:7">
      <c r="A20" s="304">
        <v>11</v>
      </c>
      <c r="B20" s="341" t="s">
        <v>51</v>
      </c>
      <c r="C20" s="342">
        <v>45162275.989999995</v>
      </c>
      <c r="D20" s="342"/>
      <c r="E20" s="343">
        <v>45162275.989999995</v>
      </c>
      <c r="F20" s="17"/>
    </row>
    <row r="21" spans="1:7" ht="26.25" thickBot="1">
      <c r="A21" s="179"/>
      <c r="B21" s="306" t="s">
        <v>368</v>
      </c>
      <c r="C21" s="238">
        <f>SUM(C8:C12, C15:C20)</f>
        <v>1526636721.7402289</v>
      </c>
      <c r="D21" s="238">
        <f>SUM(D8:D12, D15:D20)</f>
        <v>7482799</v>
      </c>
      <c r="E21" s="347">
        <f>SUM(E8:E12, E15:E20)</f>
        <v>1519153922.7402289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8"/>
      <c r="F25" s="5"/>
      <c r="G25" s="5"/>
    </row>
    <row r="26" spans="1:7" s="4" customFormat="1">
      <c r="B26" s="88"/>
      <c r="F26" s="5"/>
      <c r="G26" s="5"/>
    </row>
    <row r="27" spans="1:7" s="4" customFormat="1">
      <c r="B27" s="88"/>
      <c r="F27" s="5"/>
      <c r="G27" s="5"/>
    </row>
    <row r="28" spans="1:7" s="4" customFormat="1">
      <c r="B28" s="88"/>
      <c r="F28" s="5"/>
      <c r="G28" s="5"/>
    </row>
    <row r="29" spans="1:7" s="4" customFormat="1">
      <c r="B29" s="88"/>
      <c r="F29" s="5"/>
      <c r="G29" s="5"/>
    </row>
    <row r="30" spans="1:7" s="4" customFormat="1">
      <c r="B30" s="88"/>
      <c r="F30" s="5"/>
      <c r="G30" s="5"/>
    </row>
    <row r="31" spans="1:7" s="4" customFormat="1">
      <c r="B31" s="88"/>
      <c r="F31" s="5"/>
      <c r="G31" s="5"/>
    </row>
    <row r="32" spans="1:7" s="4" customFormat="1">
      <c r="B32" s="88"/>
      <c r="F32" s="5"/>
      <c r="G32" s="5"/>
    </row>
    <row r="33" spans="2:7" s="4" customFormat="1">
      <c r="B33" s="88"/>
      <c r="F33" s="5"/>
      <c r="G33" s="5"/>
    </row>
    <row r="34" spans="2:7" s="4" customFormat="1">
      <c r="B34" s="88"/>
      <c r="F34" s="5"/>
      <c r="G34" s="5"/>
    </row>
    <row r="35" spans="2:7" s="4" customFormat="1">
      <c r="B35" s="88"/>
      <c r="F35" s="5"/>
      <c r="G35" s="5"/>
    </row>
    <row r="36" spans="2:7" s="4" customFormat="1">
      <c r="B36" s="88"/>
      <c r="F36" s="5"/>
      <c r="G36" s="5"/>
    </row>
    <row r="37" spans="2:7" s="4" customFormat="1">
      <c r="B37" s="88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scale="67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F33"/>
  <sheetViews>
    <sheetView zoomScaleNormal="100" workbookViewId="0">
      <pane xSplit="1" ySplit="4" topLeftCell="B5" activePane="bottomRight" state="frozen"/>
      <selection activeCell="F18" sqref="F18"/>
      <selection pane="topRight" activeCell="F18" sqref="F18"/>
      <selection pane="bottomLeft" activeCell="F18" sqref="F18"/>
      <selection pane="bottomRight" activeCell="C9" sqref="C9:C12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35</v>
      </c>
      <c r="B1" s="395" t="str">
        <f>'Info '!C2</f>
        <v>JSC "VTB Bank (Georgia)"</v>
      </c>
    </row>
    <row r="2" spans="1:6" s="80" customFormat="1" ht="15.75" customHeight="1">
      <c r="A2" s="2" t="s">
        <v>36</v>
      </c>
      <c r="B2" s="396">
        <f>'Info '!D2</f>
        <v>43373</v>
      </c>
      <c r="C2" s="4"/>
      <c r="D2" s="4"/>
      <c r="E2" s="4"/>
      <c r="F2" s="4"/>
    </row>
    <row r="3" spans="1:6" s="80" customFormat="1" ht="15.75" customHeight="1">
      <c r="C3" s="4"/>
      <c r="D3" s="4"/>
      <c r="E3" s="4"/>
      <c r="F3" s="4"/>
    </row>
    <row r="4" spans="1:6" s="80" customFormat="1" ht="13.5" thickBot="1">
      <c r="A4" s="80" t="s">
        <v>90</v>
      </c>
      <c r="B4" s="307" t="s">
        <v>345</v>
      </c>
      <c r="C4" s="81" t="s">
        <v>78</v>
      </c>
      <c r="D4" s="4"/>
      <c r="E4" s="4"/>
      <c r="F4" s="4"/>
    </row>
    <row r="5" spans="1:6">
      <c r="A5" s="243">
        <v>1</v>
      </c>
      <c r="B5" s="308" t="s">
        <v>367</v>
      </c>
      <c r="C5" s="244">
        <f>'7. LI1 '!E21</f>
        <v>1519153922.7402289</v>
      </c>
    </row>
    <row r="6" spans="1:6" s="245" customFormat="1">
      <c r="A6" s="89">
        <v>2.1</v>
      </c>
      <c r="B6" s="240" t="s">
        <v>346</v>
      </c>
      <c r="C6" s="167">
        <v>151665349.28882</v>
      </c>
    </row>
    <row r="7" spans="1:6" s="68" customFormat="1" outlineLevel="1">
      <c r="A7" s="62">
        <v>2.2000000000000002</v>
      </c>
      <c r="B7" s="63" t="s">
        <v>347</v>
      </c>
      <c r="C7" s="246">
        <v>103223276.4428</v>
      </c>
    </row>
    <row r="8" spans="1:6" s="68" customFormat="1" ht="25.5">
      <c r="A8" s="62">
        <v>3</v>
      </c>
      <c r="B8" s="241" t="s">
        <v>348</v>
      </c>
      <c r="C8" s="247">
        <f>SUM(C5:C7)</f>
        <v>1774042548.471849</v>
      </c>
    </row>
    <row r="9" spans="1:6" s="245" customFormat="1">
      <c r="A9" s="89">
        <v>4</v>
      </c>
      <c r="B9" s="91" t="s">
        <v>93</v>
      </c>
      <c r="C9" s="167">
        <v>17967766.821732257</v>
      </c>
    </row>
    <row r="10" spans="1:6" s="68" customFormat="1" outlineLevel="1">
      <c r="A10" s="62">
        <v>5.0999999999999996</v>
      </c>
      <c r="B10" s="63" t="s">
        <v>349</v>
      </c>
      <c r="C10" s="246">
        <v>-64407789.781211987</v>
      </c>
    </row>
    <row r="11" spans="1:6" s="68" customFormat="1" outlineLevel="1">
      <c r="A11" s="62">
        <v>5.2</v>
      </c>
      <c r="B11" s="63" t="s">
        <v>350</v>
      </c>
      <c r="C11" s="246">
        <v>-95836923.927376002</v>
      </c>
    </row>
    <row r="12" spans="1:6" s="68" customFormat="1">
      <c r="A12" s="62">
        <v>6</v>
      </c>
      <c r="B12" s="239" t="s">
        <v>92</v>
      </c>
      <c r="C12" s="246">
        <v>312831.81</v>
      </c>
    </row>
    <row r="13" spans="1:6" s="68" customFormat="1" ht="13.5" thickBot="1">
      <c r="A13" s="64">
        <v>7</v>
      </c>
      <c r="B13" s="242" t="s">
        <v>296</v>
      </c>
      <c r="C13" s="248">
        <f>SUM(C8:C12)</f>
        <v>1632078433.3949931</v>
      </c>
    </row>
    <row r="15" spans="1:6">
      <c r="A15" s="262"/>
      <c r="B15" s="262"/>
    </row>
    <row r="16" spans="1:6">
      <c r="A16" s="262"/>
      <c r="B16" s="262"/>
    </row>
    <row r="17" spans="1:5" ht="15">
      <c r="A17" s="257"/>
      <c r="B17" s="258"/>
      <c r="C17" s="262"/>
      <c r="D17" s="262"/>
      <c r="E17" s="262"/>
    </row>
    <row r="18" spans="1:5" ht="15">
      <c r="A18" s="263"/>
      <c r="B18" s="264"/>
      <c r="C18" s="262"/>
      <c r="D18" s="262"/>
      <c r="E18" s="262"/>
    </row>
    <row r="19" spans="1:5">
      <c r="A19" s="265"/>
      <c r="B19" s="259"/>
      <c r="C19" s="262"/>
      <c r="D19" s="262"/>
      <c r="E19" s="262"/>
    </row>
    <row r="20" spans="1:5">
      <c r="A20" s="266"/>
      <c r="B20" s="260"/>
      <c r="C20" s="262"/>
      <c r="D20" s="262"/>
      <c r="E20" s="262"/>
    </row>
    <row r="21" spans="1:5">
      <c r="A21" s="266"/>
      <c r="B21" s="264"/>
      <c r="C21" s="262"/>
      <c r="D21" s="262"/>
      <c r="E21" s="262"/>
    </row>
    <row r="22" spans="1:5">
      <c r="A22" s="265"/>
      <c r="B22" s="261"/>
      <c r="C22" s="262"/>
      <c r="D22" s="262"/>
      <c r="E22" s="262"/>
    </row>
    <row r="23" spans="1:5">
      <c r="A23" s="266"/>
      <c r="B23" s="260"/>
      <c r="C23" s="262"/>
      <c r="D23" s="262"/>
      <c r="E23" s="262"/>
    </row>
    <row r="24" spans="1:5">
      <c r="A24" s="266"/>
      <c r="B24" s="260"/>
      <c r="C24" s="262"/>
      <c r="D24" s="262"/>
      <c r="E24" s="262"/>
    </row>
    <row r="25" spans="1:5">
      <c r="A25" s="266"/>
      <c r="B25" s="267"/>
      <c r="C25" s="262"/>
      <c r="D25" s="262"/>
      <c r="E25" s="262"/>
    </row>
    <row r="26" spans="1:5">
      <c r="A26" s="266"/>
      <c r="B26" s="264"/>
      <c r="C26" s="262"/>
      <c r="D26" s="262"/>
      <c r="E26" s="262"/>
    </row>
    <row r="27" spans="1:5">
      <c r="A27" s="262"/>
      <c r="B27" s="268"/>
      <c r="C27" s="262"/>
      <c r="D27" s="262"/>
      <c r="E27" s="262"/>
    </row>
    <row r="28" spans="1:5">
      <c r="A28" s="262"/>
      <c r="B28" s="268"/>
      <c r="C28" s="262"/>
      <c r="D28" s="262"/>
      <c r="E28" s="262"/>
    </row>
    <row r="29" spans="1:5">
      <c r="A29" s="262"/>
      <c r="B29" s="268"/>
      <c r="C29" s="262"/>
      <c r="D29" s="262"/>
      <c r="E29" s="262"/>
    </row>
    <row r="30" spans="1:5">
      <c r="A30" s="262"/>
      <c r="B30" s="268"/>
      <c r="C30" s="262"/>
      <c r="D30" s="262"/>
      <c r="E30" s="262"/>
    </row>
    <row r="31" spans="1:5">
      <c r="A31" s="262"/>
      <c r="B31" s="268"/>
      <c r="C31" s="262"/>
      <c r="D31" s="262"/>
      <c r="E31" s="262"/>
    </row>
    <row r="32" spans="1:5">
      <c r="A32" s="262"/>
      <c r="B32" s="268"/>
      <c r="C32" s="262"/>
      <c r="D32" s="262"/>
      <c r="E32" s="262"/>
    </row>
    <row r="33" spans="1:5">
      <c r="A33" s="262"/>
      <c r="B33" s="268"/>
      <c r="C33" s="262"/>
      <c r="D33" s="262"/>
      <c r="E33" s="262"/>
    </row>
  </sheetData>
  <pageMargins left="0.7" right="0.7" top="0.75" bottom="0.75" header="0.3" footer="0.3"/>
  <pageSetup paperSize="9" scale="61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pQp62sdQTfhYn5/rjYZgJ5hVZkzrSpp5kJaBM5hIR9A=</DigestValue>
    </Reference>
    <Reference Type="http://www.w3.org/2000/09/xmldsig#Object" URI="#idOfficeObject">
      <DigestMethod Algorithm="http://www.w3.org/2001/04/xmlenc#sha256"/>
      <DigestValue>Xu6gEdRyZWCln/vNCWzg9G6+8+fOfKeK2r5UQXES0z8=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R6YvNop1vFiq5vbzLKkD5VDvALf9VpH9LTYli9QAUVc=</DigestValue>
    </Reference>
  </SignedInfo>
  <SignatureValue>S23JLJw1xdYdG+nU0+o+ldyrQj2pM6wCjWL0K5aEICSJ1ZtUhrR5MO0JZZtlW8nJ2et6ZiUeeO2U
2a49fMHpTpkJSyYVJzUCroCF9aEW1yt2TNG85iJNq+vNBIziTBWgxC+3RHiE9lhb+wBVWwsTedWP
8WGqQyoS43zqDat1ux0Gp0ZgNQgFzNPUdFKhS7SwsOj2AyZDuQT1LM8/ZaoydIMM9gtFG3ZlCKRU
fu2tVqsLZ2VZKOJeIokKM3TWdAcNWd7v6MGD8t6fzb/EJetbCtVckBQK7o5ZdKQJ1NOEXOtgWCfk
5Qg21DpGWt6AgzWtoTdIou7OIEfYBkNv/cvBzw==</SignatureValue>
  <KeyInfo>
    <X509Data>
      <X509Certificate>MIIGRjCCBS6gAwIBAgIKfDjd0gACAAAc8jANBgkqhkiG9w0BAQsFADBKMRIwEAYKCZImiZPyLGQBGRYCZ2UxEzARBgoJkiaJk/IsZAEZFgNuYmcxHzAdBgNVBAMTFk5CRyBDbGFzcyAyIElOVCBTdWIgQ0EwHhcNMTcwMjE1MTQwMzUxWhcNMTkwMjE1MTQwMzUxWjBEMR0wGwYDVQQKExRKU0MgVlRCIEJhbmsgR2VvcmdpYTEjMCEGA1UEAxMaQlZUIC0gSXJha2xpIENoYWtobmFzaHZpbGkwggEiMA0GCSqGSIb3DQEBAQUAA4IBDwAwggEKAoIBAQCxiGLThxYQeGn4FuZNM9noJRo9aIVyE/DUxVWijsXuBo3bOSd8GS+htVeNMBTh3RgGVtsfBzi9FrGBHyLySpHVbyxDpf4B/yWV+FjWhH31N6MXsFpXS3xjuPNODCtNdt+A/xHmgUggUfnIhrVg3/FyJglYOwVgHsiWGQT0DGNoDC9apsWmHdsSVUohOiIQx3OSjQqAKk2fIp4808hi2U2dgNLk2GRVdQQe7ojjsfIkJI/cbqok4aephw5tRYbz4QQ9m+NIAyisdUFJUnWEJsRGxisGGFPEMrEJfY6cB3Ix7ZpNGqppp1d0fEHB5lNMO/cHHqqPsZdGxZu36HdEKHcNAgMBAAGjggMyMIIDLjA8BgkrBgEEAYI3FQcELzAtBiUrBgEEAYI3FQjmsmCDjfVEhoGZCYO4oUqDvoRxBIHPkBGGr54RAgFkAgEbMB0GA1UdJQQWMBQGCCsGAQUFBwMCBggrBgEFBQcDBDALBgNVHQ8EBAMCB4AwJwYJKwYBBAGCNxUKBBowGDAKBggrBgEFBQcDAjAKBggrBgEFBQcDBDAdBgNVHQ4EFgQU+lTZw8paNUKj1la805ElgWahjMs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JDTni8aCYhYPDilYMrOLroqTQXHPkDBrYvpC8FrzCK65+n0pacE6n/L1pkGm6+HqaDiYleRdshj8tcBTFU/K7d+SrE+UB4eGXv/UPcvrLSlPd3ro2ZVN/ucbOgbbpPRQ9838hTccZtg3HLyk3Sx2tmdu1Rz/ABtv/uO1oHyFylZppJKy3+oM1Mz3cBMtaaEXskmA900BC89lmBli7Cn1ppQzhVvf9H1/VCLdBlMwE4YvKqsr21GTrwgnfbBOQ8AHSkiB1DU9579jNijmlADADyDajNh7gQXkjg1Wv89j+QvA5Gtl4zNgr+lCnmFYbjL4E7vNbT1K3jj/DoWlco9nKI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IGZXBdBJmsYTq3m+l38nnnnjU6/XesMT1CkLFZFelBY=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nSU6Ja+boudedB8K0u9M+ifvL+ZLW0HIST7Eq0a8PU8=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XcV3FqCLT4LsIsLXJBZX4yckpdak6V9uxC4B4k3rHfQ=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8zG/lV0CZAyygPmx3xsx3X7+mdIdezQWhJEEzxghhyk=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t1wdpuFpKo4x5km02kRAC4k7XBTDuW8EkI4il10o/nQ=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KmqqTC+EYbzxnVNb+Ww/iG4Tt5f0mE1lt9mnj3IdeUg=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nSU6Ja+boudedB8K0u9M+ifvL+ZLW0HIST7Eq0a8PU8=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sharedStrings.xml?ContentType=application/vnd.openxmlformats-officedocument.spreadsheetml.sharedStrings+xml">
        <DigestMethod Algorithm="http://www.w3.org/2001/04/xmlenc#sha256"/>
        <DigestValue>LoJ1DrVFd3Gp2PkiD9G1+IWpgdSK1G/Ik4p74zNh45k=</DigestValue>
      </Reference>
      <Reference URI="/xl/styles.xml?ContentType=application/vnd.openxmlformats-officedocument.spreadsheetml.styles+xml">
        <DigestMethod Algorithm="http://www.w3.org/2001/04/xmlenc#sha256"/>
        <DigestValue>61PqlKxfatVLBUhpPkk4PbEdao+2HSrJNi0iEFvMqlU=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YJffYr3SMbv5umjV2y1kk2HexYemRuqdWngN9jMALfo=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vof2lq9Sp9Xb1pynJLIWABhHoS2CADPSbzK0qDQ6Uvk=</DigestValue>
      </Reference>
      <Reference URI="/xl/worksheets/sheet10.xml?ContentType=application/vnd.openxmlformats-officedocument.spreadsheetml.worksheet+xml">
        <DigestMethod Algorithm="http://www.w3.org/2001/04/xmlenc#sha256"/>
        <DigestValue>zsFT/L/DlO69QPdYuGC13N+mUKirTv06DzhGse4ie4s=</DigestValue>
      </Reference>
      <Reference URI="/xl/worksheets/sheet11.xml?ContentType=application/vnd.openxmlformats-officedocument.spreadsheetml.worksheet+xml">
        <DigestMethod Algorithm="http://www.w3.org/2001/04/xmlenc#sha256"/>
        <DigestValue>AlGlkABJJ9wc8mDhuuHeMJnof59ka2i0OFKFk8o0JyY=</DigestValue>
      </Reference>
      <Reference URI="/xl/worksheets/sheet12.xml?ContentType=application/vnd.openxmlformats-officedocument.spreadsheetml.worksheet+xml">
        <DigestMethod Algorithm="http://www.w3.org/2001/04/xmlenc#sha256"/>
        <DigestValue>6c1ywderOv9gnSFc3Ko9yJ49Lfb4EMUq+QgB4PTWgSc=</DigestValue>
      </Reference>
      <Reference URI="/xl/worksheets/sheet13.xml?ContentType=application/vnd.openxmlformats-officedocument.spreadsheetml.worksheet+xml">
        <DigestMethod Algorithm="http://www.w3.org/2001/04/xmlenc#sha256"/>
        <DigestValue>W7P+9vBs1Tpp7RbeYhYkDEPG6NnruCACU4tNE5n9B+Q=</DigestValue>
      </Reference>
      <Reference URI="/xl/worksheets/sheet14.xml?ContentType=application/vnd.openxmlformats-officedocument.spreadsheetml.worksheet+xml">
        <DigestMethod Algorithm="http://www.w3.org/2001/04/xmlenc#sha256"/>
        <DigestValue>NthuyTcbsO12gpBLiP8l8ehfn2jVMWA4BHm99uxj1R0=</DigestValue>
      </Reference>
      <Reference URI="/xl/worksheets/sheet15.xml?ContentType=application/vnd.openxmlformats-officedocument.spreadsheetml.worksheet+xml">
        <DigestMethod Algorithm="http://www.w3.org/2001/04/xmlenc#sha256"/>
        <DigestValue>UCp8o3p7OHwI0y3qSOMxYYpGgIIpOS1QTgOb0BlT8BA=</DigestValue>
      </Reference>
      <Reference URI="/xl/worksheets/sheet16.xml?ContentType=application/vnd.openxmlformats-officedocument.spreadsheetml.worksheet+xml">
        <DigestMethod Algorithm="http://www.w3.org/2001/04/xmlenc#sha256"/>
        <DigestValue>2iUiHoF7o8HtZ0GfS60AwFTlXezFU5ge5jSU2w8W2Ms=</DigestValue>
      </Reference>
      <Reference URI="/xl/worksheets/sheet17.xml?ContentType=application/vnd.openxmlformats-officedocument.spreadsheetml.worksheet+xml">
        <DigestMethod Algorithm="http://www.w3.org/2001/04/xmlenc#sha256"/>
        <DigestValue>GrS/M+A9J5akPfnSBYigkckSll5gapc2zrOeziwlKNo=</DigestValue>
      </Reference>
      <Reference URI="/xl/worksheets/sheet2.xml?ContentType=application/vnd.openxmlformats-officedocument.spreadsheetml.worksheet+xml">
        <DigestMethod Algorithm="http://www.w3.org/2001/04/xmlenc#sha256"/>
        <DigestValue>aDUfNfASvVF72G10Cjn05FoXNRmNJKyeegm7SNDw+hw=</DigestValue>
      </Reference>
      <Reference URI="/xl/worksheets/sheet3.xml?ContentType=application/vnd.openxmlformats-officedocument.spreadsheetml.worksheet+xml">
        <DigestMethod Algorithm="http://www.w3.org/2001/04/xmlenc#sha256"/>
        <DigestValue>yqjkW67REnkiAO63wB1iXVVYTH1nl7jxlfE7wbeWJYc=</DigestValue>
      </Reference>
      <Reference URI="/xl/worksheets/sheet4.xml?ContentType=application/vnd.openxmlformats-officedocument.spreadsheetml.worksheet+xml">
        <DigestMethod Algorithm="http://www.w3.org/2001/04/xmlenc#sha256"/>
        <DigestValue>qTrN1D/swUWFzO2430rp00g78HWgiljuOLRZH/Ewu5E=</DigestValue>
      </Reference>
      <Reference URI="/xl/worksheets/sheet5.xml?ContentType=application/vnd.openxmlformats-officedocument.spreadsheetml.worksheet+xml">
        <DigestMethod Algorithm="http://www.w3.org/2001/04/xmlenc#sha256"/>
        <DigestValue>KvbBLnF1kppNCRjyEus79buXq94TtPjwnBX1y4sF4Og=</DigestValue>
      </Reference>
      <Reference URI="/xl/worksheets/sheet6.xml?ContentType=application/vnd.openxmlformats-officedocument.spreadsheetml.worksheet+xml">
        <DigestMethod Algorithm="http://www.w3.org/2001/04/xmlenc#sha256"/>
        <DigestValue>UUteuvVw3tcdESuoH/e6nN+Yyn82pVinxAutcpT9iHo=</DigestValue>
      </Reference>
      <Reference URI="/xl/worksheets/sheet7.xml?ContentType=application/vnd.openxmlformats-officedocument.spreadsheetml.worksheet+xml">
        <DigestMethod Algorithm="http://www.w3.org/2001/04/xmlenc#sha256"/>
        <DigestValue>xAGLyD2w+reRK68xNBcB1zb5r7HQd/Q/+sc/ejZ1NsI=</DigestValue>
      </Reference>
      <Reference URI="/xl/worksheets/sheet8.xml?ContentType=application/vnd.openxmlformats-officedocument.spreadsheetml.worksheet+xml">
        <DigestMethod Algorithm="http://www.w3.org/2001/04/xmlenc#sha256"/>
        <DigestValue>QYfCzfWBpKxfWVBb7bNWGKuylfnzNgeS8wiS3GDPiF4=</DigestValue>
      </Reference>
      <Reference URI="/xl/worksheets/sheet9.xml?ContentType=application/vnd.openxmlformats-officedocument.spreadsheetml.worksheet+xml">
        <DigestMethod Algorithm="http://www.w3.org/2001/04/xmlenc#sha256"/>
        <DigestValue>CBFkE0VdpAaWcZFNdgzEb+peAXha1l35TGJ2eA+uEYU=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2018-11-01T06:40:12Z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gamc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2018-11-01T06:40:12Z</xd:SigningTime>
          <xd:SigningCertificate>
            <xd:Cert>
              <xd:CertDigest>
                <DigestMethod Algorithm="http://www.w3.org/2001/04/xmlenc#sha256"/>
                <DigestValue>fQQG0korP6krN/1/GBCBuYcJ3o6M6DOPWNqbHEhoXKU=</DigestValue>
              </xd:CertDigest>
              <xd:IssuerSerial>
                <X509IssuerName>CN=NBG Class 2 INT Sub CA, DC=nbg, DC=ge</X509IssuerName>
                <X509SerialNumber>586622445381999822642418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Created and approved this document</xd:Description>
            </xd:CommitmentTypeId>
            <xd:AllSignedDataObjects/>
            <xd:CommitmentTypeQualifiers>
              <xd:CommitmentTypeQualifier>gamc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Idiwz7cRpd+ThiGtgegq2A4y4FknCyvYh9kssgr5Gc8=</DigestValue>
    </Reference>
    <Reference Type="http://www.w3.org/2000/09/xmldsig#Object" URI="#idOfficeObject">
      <DigestMethod Algorithm="http://www.w3.org/2001/04/xmlenc#sha256"/>
      <DigestValue>j0vEtXMQH7rWWl0MOukm7apwg3C4LbWSVDaGTUqq5Jk=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mBrUgSRBwKny1G1JSp7jncGpzhIswF5avdKbT6b/Ahg=</DigestValue>
    </Reference>
  </SignedInfo>
  <SignatureValue>MZcSakGlqY4Q1UmBQc2BlnV9xED22F3VBUwSm/+OlGYhy/vWRrP5IsRCh1NEXjavuMsrQ724FGwY
3/Geql+JKfvPwDnpvspACS8rW28z8VTV2LykhlBRUxTqMqY8Lqdw7dScfkLJ7MoGkJGdCM/WWoZQ
pzKYiRxh9j1DnnYY06oUk5Ze8wj9NanV7C4mis2DR9cZLZ7DoKhWGt8deiq6L/153gT87DNpTPMk
ugBdDJqLoxlresHOpcNe/qeXBZH50m786yguaU/iQVINlhH/Q1zaj7luZ55thVV++Cdx0Fb7dVSA
skjD4PadcYvLiIYtUxmHs5uo7okWvY/QjJ3jMA==</SignatureValue>
  <KeyInfo>
    <X509Data>
      <X509Certificate>MIIGRzCCBS+gAwIBAgIKfDqPOwACAAAc8zANBgkqhkiG9w0BAQsFADBKMRIwEAYKCZImiZPyLGQBGRYCZ2UxEzARBgoJkiaJk/IsZAEZFgNuYmcxHzAdBgNVBAMTFk5CRyBDbGFzcyAyIElOVCBTdWIgQ0EwHhcNMTcwMjE1MTQwNTQyWhcNMTkwMjE1MTQwNTQyWjBFMR0wGwYDVQQKExRKU0MgVlRCIEJhbmsgR2VvcmdpYTEkMCIGA1UEAxMbQlZUIC0gTWFtdWthIE1lbnRlc2hhc2h2aWxpMIIBIjANBgkqhkiG9w0BAQEFAAOCAQ8AMIIBCgKCAQEAxeVVCxCoi4pDBdJ+5GHxOkKIgddDlIH0perz15ZRrHpeXD1qOTrIQtcMDbbUpMhbpKslGfjbkxqUt2RXk0Ns8Fq9IttcQab+kNqFt2Ywp6NPdOgalOHgAFLW8EuSxeYTv8wXm8ljySIt83rhLcg2n0eoIF49UGAohc8REq4q6aZTkfodnKJypqUJ+lfYXfFPRwnml3GDmwOjaETIXgz61bvUvh7tLqeKt+ypZprAORTDVvyxxZh5yN0INTg1s4vna4NiaIsf1qBHSdxtS7L34gvgrOIEfUptlDGJaDKVn0gcMg0GwTXObkdafziwZAUlmgDD1EyWcLYc0qsnNeJdrQIDAQABo4IDMjCCAy4wPAYJKwYBBAGCNxUHBC8wLQYlKwYBBAGCNxUI5rJgg431RIaBmQmDuKFKg76EcQSBz5ARhq+eEQIBZAIBGzAdBgNVHSUEFjAUBggrBgEFBQcDAgYIKwYBBQUHAwQwCwYDVR0PBAQDAgeAMCcGCSsGAQQBgjcVCgQaMBgwCgYIKwYBBQUHAwIwCgYIKwYBBQUHAwQwHQYDVR0OBBYEFK8OetPiiRuq+Bn2DjLNoPnyAkXn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Bu9TuE9J8gqsGoJFRpSbrhGS6trA3/N+zexVp0QeVAxdMeqyB2WvAfab3bxZxcalOHolYqL7Cn+zaQB16hIgvHhSkTRpLwxxGGRU8PpUX2qULR7XRatQNyVGF/l3gvKzEFlW26fXdThLPFqUZHtqkNL0w09yKwgbywMRjpdJDjC/UUAQypGSjEZYRy2UKbgd/AfMsqReSNEuVBShYKOE/Ukb0q+QSZzskfxVkSdObF9wL1x+N6zP9YfoUiYBrZAKdaQutRitMsP92836n1ZQE/Jc8yxhd8utX/Ud0V8jTJC9n1cEJshFKkl+/ClUR8bXXGEvlJLgwtlD7POZ2PeIrt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REuK1BNEm1pNDwk2PCTP4np7rrp0jVQafg5lo8dkgfA=</DigestValue>
      </Reference>
      <Reference URI="/xl/calcChain.xml?ContentType=application/vnd.openxmlformats-officedocument.spreadsheetml.calcChain+xml">
        <DigestMethod Algorithm="http://www.w3.org/2001/04/xmlenc#sha256"/>
        <DigestValue>IGZXBdBJmsYTq3m+l38nnnnjU6/XesMT1CkLFZFelBY=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72fUG5/UN+bgABv1oLXOrWb5+OEeML8pbP7/zTqLSdQ=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nSU6Ja+boudedB8K0u9M+ifvL+ZLW0HIST7Eq0a8PU8=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XcV3FqCLT4LsIsLXJBZX4yckpdak6V9uxC4B4k3rHfQ=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8zG/lV0CZAyygPmx3xsx3X7+mdIdezQWhJEEzxghhyk=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t1wdpuFpKo4x5km02kRAC4k7XBTDuW8EkI4il10o/nQ=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KmqqTC+EYbzxnVNb+Ww/iG4Tt5f0mE1lt9mnj3IdeUg=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nSU6Ja+boudedB8K0u9M+ifvL+ZLW0HIST7Eq0a8PU8=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o5V5zGe5hOmepW+snbuQD6yTdlwjo0jUVwVh0Tc64dI=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oG0oqddZFJA4wxMpvmRZeQbjyNqcc9VmvbxXZvuDrKs=</DigestValue>
      </Reference>
      <Reference URI="/xl/sharedStrings.xml?ContentType=application/vnd.openxmlformats-officedocument.spreadsheetml.sharedStrings+xml">
        <DigestMethod Algorithm="http://www.w3.org/2001/04/xmlenc#sha256"/>
        <DigestValue>LoJ1DrVFd3Gp2PkiD9G1+IWpgdSK1G/Ik4p74zNh45k=</DigestValue>
      </Reference>
      <Reference URI="/xl/styles.xml?ContentType=application/vnd.openxmlformats-officedocument.spreadsheetml.styles+xml">
        <DigestMethod Algorithm="http://www.w3.org/2001/04/xmlenc#sha256"/>
        <DigestValue>61PqlKxfatVLBUhpPkk4PbEdao+2HSrJNi0iEFvMqlU=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YJffYr3SMbv5umjV2y1kk2HexYemRuqdWngN9jMALfo=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vof2lq9Sp9Xb1pynJLIWABhHoS2CADPSbzK0qDQ6Uvk=</DigestValue>
      </Reference>
      <Reference URI="/xl/worksheets/sheet10.xml?ContentType=application/vnd.openxmlformats-officedocument.spreadsheetml.worksheet+xml">
        <DigestMethod Algorithm="http://www.w3.org/2001/04/xmlenc#sha256"/>
        <DigestValue>zsFT/L/DlO69QPdYuGC13N+mUKirTv06DzhGse4ie4s=</DigestValue>
      </Reference>
      <Reference URI="/xl/worksheets/sheet11.xml?ContentType=application/vnd.openxmlformats-officedocument.spreadsheetml.worksheet+xml">
        <DigestMethod Algorithm="http://www.w3.org/2001/04/xmlenc#sha256"/>
        <DigestValue>AlGlkABJJ9wc8mDhuuHeMJnof59ka2i0OFKFk8o0JyY=</DigestValue>
      </Reference>
      <Reference URI="/xl/worksheets/sheet12.xml?ContentType=application/vnd.openxmlformats-officedocument.spreadsheetml.worksheet+xml">
        <DigestMethod Algorithm="http://www.w3.org/2001/04/xmlenc#sha256"/>
        <DigestValue>6c1ywderOv9gnSFc3Ko9yJ49Lfb4EMUq+QgB4PTWgSc=</DigestValue>
      </Reference>
      <Reference URI="/xl/worksheets/sheet13.xml?ContentType=application/vnd.openxmlformats-officedocument.spreadsheetml.worksheet+xml">
        <DigestMethod Algorithm="http://www.w3.org/2001/04/xmlenc#sha256"/>
        <DigestValue>W7P+9vBs1Tpp7RbeYhYkDEPG6NnruCACU4tNE5n9B+Q=</DigestValue>
      </Reference>
      <Reference URI="/xl/worksheets/sheet14.xml?ContentType=application/vnd.openxmlformats-officedocument.spreadsheetml.worksheet+xml">
        <DigestMethod Algorithm="http://www.w3.org/2001/04/xmlenc#sha256"/>
        <DigestValue>NthuyTcbsO12gpBLiP8l8ehfn2jVMWA4BHm99uxj1R0=</DigestValue>
      </Reference>
      <Reference URI="/xl/worksheets/sheet15.xml?ContentType=application/vnd.openxmlformats-officedocument.spreadsheetml.worksheet+xml">
        <DigestMethod Algorithm="http://www.w3.org/2001/04/xmlenc#sha256"/>
        <DigestValue>UCp8o3p7OHwI0y3qSOMxYYpGgIIpOS1QTgOb0BlT8BA=</DigestValue>
      </Reference>
      <Reference URI="/xl/worksheets/sheet16.xml?ContentType=application/vnd.openxmlformats-officedocument.spreadsheetml.worksheet+xml">
        <DigestMethod Algorithm="http://www.w3.org/2001/04/xmlenc#sha256"/>
        <DigestValue>2iUiHoF7o8HtZ0GfS60AwFTlXezFU5ge5jSU2w8W2Ms=</DigestValue>
      </Reference>
      <Reference URI="/xl/worksheets/sheet17.xml?ContentType=application/vnd.openxmlformats-officedocument.spreadsheetml.worksheet+xml">
        <DigestMethod Algorithm="http://www.w3.org/2001/04/xmlenc#sha256"/>
        <DigestValue>GrS/M+A9J5akPfnSBYigkckSll5gapc2zrOeziwlKNo=</DigestValue>
      </Reference>
      <Reference URI="/xl/worksheets/sheet2.xml?ContentType=application/vnd.openxmlformats-officedocument.spreadsheetml.worksheet+xml">
        <DigestMethod Algorithm="http://www.w3.org/2001/04/xmlenc#sha256"/>
        <DigestValue>aDUfNfASvVF72G10Cjn05FoXNRmNJKyeegm7SNDw+hw=</DigestValue>
      </Reference>
      <Reference URI="/xl/worksheets/sheet3.xml?ContentType=application/vnd.openxmlformats-officedocument.spreadsheetml.worksheet+xml">
        <DigestMethod Algorithm="http://www.w3.org/2001/04/xmlenc#sha256"/>
        <DigestValue>yqjkW67REnkiAO63wB1iXVVYTH1nl7jxlfE7wbeWJYc=</DigestValue>
      </Reference>
      <Reference URI="/xl/worksheets/sheet4.xml?ContentType=application/vnd.openxmlformats-officedocument.spreadsheetml.worksheet+xml">
        <DigestMethod Algorithm="http://www.w3.org/2001/04/xmlenc#sha256"/>
        <DigestValue>qTrN1D/swUWFzO2430rp00g78HWgiljuOLRZH/Ewu5E=</DigestValue>
      </Reference>
      <Reference URI="/xl/worksheets/sheet5.xml?ContentType=application/vnd.openxmlformats-officedocument.spreadsheetml.worksheet+xml">
        <DigestMethod Algorithm="http://www.w3.org/2001/04/xmlenc#sha256"/>
        <DigestValue>KvbBLnF1kppNCRjyEus79buXq94TtPjwnBX1y4sF4Og=</DigestValue>
      </Reference>
      <Reference URI="/xl/worksheets/sheet6.xml?ContentType=application/vnd.openxmlformats-officedocument.spreadsheetml.worksheet+xml">
        <DigestMethod Algorithm="http://www.w3.org/2001/04/xmlenc#sha256"/>
        <DigestValue>UUteuvVw3tcdESuoH/e6nN+Yyn82pVinxAutcpT9iHo=</DigestValue>
      </Reference>
      <Reference URI="/xl/worksheets/sheet7.xml?ContentType=application/vnd.openxmlformats-officedocument.spreadsheetml.worksheet+xml">
        <DigestMethod Algorithm="http://www.w3.org/2001/04/xmlenc#sha256"/>
        <DigestValue>xAGLyD2w+reRK68xNBcB1zb5r7HQd/Q/+sc/ejZ1NsI=</DigestValue>
      </Reference>
      <Reference URI="/xl/worksheets/sheet8.xml?ContentType=application/vnd.openxmlformats-officedocument.spreadsheetml.worksheet+xml">
        <DigestMethod Algorithm="http://www.w3.org/2001/04/xmlenc#sha256"/>
        <DigestValue>QYfCzfWBpKxfWVBb7bNWGKuylfnzNgeS8wiS3GDPiF4=</DigestValue>
      </Reference>
      <Reference URI="/xl/worksheets/sheet9.xml?ContentType=application/vnd.openxmlformats-officedocument.spreadsheetml.worksheet+xml">
        <DigestMethod Algorithm="http://www.w3.org/2001/04/xmlenc#sha256"/>
        <DigestValue>CBFkE0VdpAaWcZFNdgzEb+peAXha1l35TGJ2eA+uEYU=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2018-11-01T06:40:35Z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gam</SignatureComments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2018-11-01T06:40:35Z</xd:SigningTime>
          <xd:SigningCertificate>
            <xd:Cert>
              <xd:CertDigest>
                <DigestMethod Algorithm="http://www.w3.org/2001/04/xmlenc#sha256"/>
                <DigestValue>OWmkl/57CMBfnSjXBhEc2HfqkXTqp6kO30c3iYMlCDY=</DigestValue>
              </xd:CertDigest>
              <xd:IssuerSerial>
                <X509IssuerName>CN=NBG Class 2 INT Sub CA, DC=nbg, DC=ge</X509IssuerName>
                <X509SerialNumber>586653675875090800057587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Approved this document</xd:Description>
            </xd:CommitmentTypeId>
            <xd:AllSignedDataObjects/>
            <xd:CommitmentTypeQualifiers>
              <xd:CommitmentTypeQualifier>gam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2018-10-31T10:14:21Z</dcterms:modified>
</cp:coreProperties>
</file>