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activeTab="10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LCR" sheetId="93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4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4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4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4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4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4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4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OnSave="0"/>
</workbook>
</file>

<file path=xl/calcChain.xml><?xml version="1.0" encoding="utf-8"?>
<calcChain xmlns="http://schemas.openxmlformats.org/spreadsheetml/2006/main">
  <c r="H9" i="91" l="1"/>
  <c r="H10" i="91"/>
  <c r="H11" i="91"/>
  <c r="H12" i="91"/>
  <c r="H13" i="91"/>
  <c r="H14" i="91"/>
  <c r="H15" i="91"/>
  <c r="H16" i="91"/>
  <c r="H17" i="91"/>
  <c r="H18" i="91"/>
  <c r="H19" i="91"/>
  <c r="H20" i="91"/>
  <c r="H21" i="91"/>
  <c r="H8" i="91"/>
  <c r="C51" i="69"/>
  <c r="C41" i="69"/>
  <c r="C28" i="69"/>
  <c r="C17" i="69"/>
  <c r="G34" i="85"/>
  <c r="F34" i="85"/>
  <c r="D34" i="85"/>
  <c r="D45" i="85" s="1"/>
  <c r="D54" i="85" s="1"/>
  <c r="C34" i="85"/>
  <c r="D6" i="86"/>
  <c r="D13" i="86" s="1"/>
  <c r="C6" i="86"/>
  <c r="C13" i="86" s="1"/>
  <c r="N20" i="92"/>
  <c r="N19" i="92"/>
  <c r="E19" i="92"/>
  <c r="N18" i="92"/>
  <c r="E18" i="92"/>
  <c r="N17" i="92"/>
  <c r="E17" i="92"/>
  <c r="N16" i="92"/>
  <c r="E16" i="92"/>
  <c r="N15" i="92"/>
  <c r="N14" i="92"/>
  <c r="N21" i="92" s="1"/>
  <c r="E15" i="92"/>
  <c r="E14" i="92" s="1"/>
  <c r="E21" i="92" s="1"/>
  <c r="M14" i="92"/>
  <c r="L14" i="92"/>
  <c r="K14" i="92"/>
  <c r="J14" i="92"/>
  <c r="I14" i="92"/>
  <c r="H14" i="92"/>
  <c r="G14" i="92"/>
  <c r="F14" i="92"/>
  <c r="C14" i="92"/>
  <c r="N13" i="92"/>
  <c r="N7" i="92" s="1"/>
  <c r="N12" i="92"/>
  <c r="E12" i="92"/>
  <c r="N11" i="92"/>
  <c r="E11" i="92"/>
  <c r="N10" i="92"/>
  <c r="E10" i="92"/>
  <c r="N9" i="92"/>
  <c r="E9" i="92"/>
  <c r="E7" i="92" s="1"/>
  <c r="N8" i="92"/>
  <c r="E8" i="92"/>
  <c r="M7" i="92"/>
  <c r="M21" i="92" s="1"/>
  <c r="L7" i="92"/>
  <c r="L21" i="92"/>
  <c r="K7" i="92"/>
  <c r="K21" i="92" s="1"/>
  <c r="J7" i="92"/>
  <c r="J21" i="92"/>
  <c r="I7" i="92"/>
  <c r="I21" i="92" s="1"/>
  <c r="H7" i="92"/>
  <c r="H21" i="92"/>
  <c r="G7" i="92"/>
  <c r="G21" i="92" s="1"/>
  <c r="F7" i="92"/>
  <c r="F21" i="92"/>
  <c r="C7" i="92"/>
  <c r="C21" i="92" s="1"/>
  <c r="S21" i="90"/>
  <c r="S20" i="90"/>
  <c r="S19" i="90"/>
  <c r="S18" i="90"/>
  <c r="S17" i="90"/>
  <c r="S16" i="90"/>
  <c r="S15" i="90"/>
  <c r="S14" i="90"/>
  <c r="S13" i="90"/>
  <c r="S12" i="90"/>
  <c r="S11" i="90"/>
  <c r="S10" i="90"/>
  <c r="S22" i="90" s="1"/>
  <c r="S9" i="90"/>
  <c r="S8" i="90"/>
  <c r="C21" i="88"/>
  <c r="T21" i="64"/>
  <c r="U21" i="64"/>
  <c r="S21" i="64"/>
  <c r="C21" i="64"/>
  <c r="G22" i="91"/>
  <c r="H22" i="91" s="1"/>
  <c r="F22" i="91"/>
  <c r="E22" i="91"/>
  <c r="D22" i="91"/>
  <c r="C22" i="91"/>
  <c r="K22" i="90"/>
  <c r="L22" i="90"/>
  <c r="M22" i="90"/>
  <c r="N22" i="90"/>
  <c r="O22" i="90"/>
  <c r="P22" i="90"/>
  <c r="Q22" i="90"/>
  <c r="R22" i="90"/>
  <c r="D21" i="88"/>
  <c r="E21" i="88"/>
  <c r="C5" i="73"/>
  <c r="C8" i="73" s="1"/>
  <c r="C13" i="73" s="1"/>
  <c r="C22" i="90"/>
  <c r="C12" i="89"/>
  <c r="C6" i="89"/>
  <c r="C28" i="89" s="1"/>
  <c r="D14" i="83"/>
  <c r="D20" i="83" s="1"/>
  <c r="D22" i="90"/>
  <c r="E22" i="90"/>
  <c r="F22" i="90"/>
  <c r="G22" i="90"/>
  <c r="H22" i="90"/>
  <c r="I22" i="90"/>
  <c r="J22" i="90"/>
  <c r="C31" i="89"/>
  <c r="C30" i="89"/>
  <c r="C41" i="89" s="1"/>
  <c r="C35" i="89"/>
  <c r="C43" i="89"/>
  <c r="C47" i="89"/>
  <c r="E8" i="85"/>
  <c r="H8" i="85"/>
  <c r="C9" i="85"/>
  <c r="C22" i="85" s="1"/>
  <c r="D9" i="85"/>
  <c r="D22" i="85"/>
  <c r="D31" i="85" s="1"/>
  <c r="D56" i="85" s="1"/>
  <c r="D63" i="85" s="1"/>
  <c r="D65" i="85" s="1"/>
  <c r="D67" i="85" s="1"/>
  <c r="F9" i="85"/>
  <c r="F22" i="85" s="1"/>
  <c r="G9" i="85"/>
  <c r="G22" i="85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H30" i="85" s="1"/>
  <c r="G30" i="85"/>
  <c r="G45" i="85"/>
  <c r="E35" i="85"/>
  <c r="E34" i="85" s="1"/>
  <c r="H35" i="85"/>
  <c r="H34" i="85" s="1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H61" i="85" s="1"/>
  <c r="E64" i="85"/>
  <c r="H64" i="85"/>
  <c r="E66" i="85"/>
  <c r="H66" i="85"/>
  <c r="E30" i="85"/>
  <c r="H9" i="85"/>
  <c r="G54" i="85"/>
  <c r="E61" i="85"/>
  <c r="H53" i="85"/>
  <c r="F45" i="85"/>
  <c r="H45" i="85" s="1"/>
  <c r="G31" i="85"/>
  <c r="C52" i="89"/>
  <c r="C45" i="85"/>
  <c r="C54" i="85" s="1"/>
  <c r="E54" i="85" s="1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/>
  <c r="D31" i="83"/>
  <c r="D41" i="83" s="1"/>
  <c r="C31" i="83"/>
  <c r="C41" i="83"/>
  <c r="E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G20" i="83" s="1"/>
  <c r="F14" i="83"/>
  <c r="F20" i="83"/>
  <c r="C14" i="83"/>
  <c r="C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F54" i="85"/>
  <c r="H54" i="85" s="1"/>
  <c r="G56" i="85"/>
  <c r="G63" i="85" s="1"/>
  <c r="G65" i="85" s="1"/>
  <c r="G67" i="85" s="1"/>
  <c r="H14" i="83"/>
  <c r="H31" i="83"/>
  <c r="G41" i="83"/>
  <c r="H41" i="83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s="1"/>
  <c r="E22" i="85" l="1"/>
  <c r="C31" i="85"/>
  <c r="H20" i="83"/>
  <c r="F31" i="85"/>
  <c r="H22" i="85"/>
  <c r="E20" i="83"/>
  <c r="E31" i="83"/>
  <c r="E14" i="83"/>
  <c r="E45" i="85"/>
  <c r="H31" i="85" l="1"/>
  <c r="F56" i="85"/>
  <c r="C56" i="85"/>
  <c r="E31" i="85"/>
  <c r="E56" i="85" l="1"/>
  <c r="C63" i="85"/>
  <c r="H56" i="85"/>
  <c r="F63" i="85"/>
  <c r="H63" i="85" l="1"/>
  <c r="F65" i="85"/>
  <c r="C65" i="85"/>
  <c r="E63" i="85"/>
  <c r="E65" i="85" l="1"/>
  <c r="C67" i="85"/>
  <c r="E67" i="85" s="1"/>
  <c r="H65" i="85"/>
  <c r="F67" i="85"/>
  <c r="H67" i="85" s="1"/>
</calcChain>
</file>

<file path=xl/sharedStrings.xml><?xml version="1.0" encoding="utf-8"?>
<sst xmlns="http://schemas.openxmlformats.org/spreadsheetml/2006/main" count="678" uniqueCount="454">
  <si>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</si>
  <si>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</si>
  <si>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</si>
  <si>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</si>
  <si>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</si>
  <si>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</si>
  <si>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</si>
  <si>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</si>
  <si>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</si>
  <si>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</si>
  <si>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</si>
  <si>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</si>
  <si>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</si>
  <si>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</si>
  <si>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</si>
  <si>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</si>
  <si>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</si>
  <si>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</si>
  <si>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</si>
  <si>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</si>
  <si>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</si>
  <si>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</si>
  <si>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</si>
  <si>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</si>
  <si>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</si>
  <si>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</si>
  <si>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</si>
  <si>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</si>
  <si>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</si>
  <si>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</si>
  <si>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</si>
  <si>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</si>
  <si>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</si>
  <si>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</si>
  <si>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</si>
  <si>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</si>
  <si>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</si>
  <si>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</si>
  <si>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</si>
  <si>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</si>
  <si>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</si>
  <si>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</si>
  <si>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</si>
  <si>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</si>
  <si>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</si>
  <si>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</si>
  <si>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</si>
  <si>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</si>
  <si>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</si>
  <si>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</si>
  <si>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</si>
  <si>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</si>
  <si>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</si>
  <si>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</si>
  <si>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</si>
  <si>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</si>
  <si>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</si>
  <si>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</si>
  <si>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</si>
  <si>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</si>
  <si>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</si>
  <si>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</si>
  <si>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</si>
  <si>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</si>
  <si>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</si>
  <si>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</si>
  <si>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</si>
  <si>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</si>
  <si>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</si>
  <si>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</si>
  <si>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</si>
  <si>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</si>
  <si>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</si>
  <si>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</si>
  <si>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</si>
  <si>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</si>
  <si>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</si>
  <si>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</si>
  <si>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</si>
  <si>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</si>
  <si>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</si>
  <si>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</si>
  <si>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</si>
  <si>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</si>
  <si>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</si>
  <si>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</si>
  <si>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</si>
  <si>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</si>
  <si>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</si>
  <si>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</si>
  <si>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</si>
  <si>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</si>
  <si>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</si>
  <si>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</si>
  <si>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</si>
  <si>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</si>
  <si>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</si>
  <si>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</si>
  <si>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</si>
  <si>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</si>
  <si>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</si>
  <si>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</si>
  <si>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</si>
  <si>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</si>
  <si>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</si>
  <si>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</si>
  <si>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</si>
  <si>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</si>
  <si>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</si>
  <si>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</si>
  <si>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</si>
  <si>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</si>
  <si>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</si>
  <si>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</si>
  <si>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</si>
  <si>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</si>
  <si>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</si>
  <si>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</si>
  <si>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</si>
  <si>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</si>
  <si>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</si>
  <si>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</si>
  <si>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</si>
  <si>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</si>
  <si>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</si>
  <si>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</si>
  <si>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</si>
  <si>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</si>
  <si>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</si>
  <si>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</si>
  <si>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</si>
  <si>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</si>
  <si>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</si>
  <si>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</si>
  <si>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</si>
  <si>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</si>
  <si>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</si>
  <si>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</si>
  <si>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</si>
  <si>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</si>
  <si>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</si>
  <si>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</si>
  <si>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</si>
  <si>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</si>
  <si>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</si>
  <si>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</si>
  <si>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</si>
  <si>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</si>
  <si>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</si>
  <si>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</si>
  <si>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</si>
  <si>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</si>
  <si>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</si>
  <si>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</si>
  <si>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</si>
  <si>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</si>
  <si>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</si>
  <si>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</si>
  <si>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</si>
  <si>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</si>
  <si>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</si>
  <si>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</si>
  <si>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</si>
  <si>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</si>
  <si>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</si>
  <si>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</si>
  <si>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</si>
  <si>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</si>
  <si>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</si>
  <si>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</si>
  <si>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</si>
  <si>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</si>
  <si>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</si>
  <si>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</si>
  <si>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</si>
  <si>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</si>
  <si>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</si>
  <si>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</si>
  <si>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</si>
  <si>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</si>
  <si>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</si>
  <si>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</si>
  <si>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</si>
  <si>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</si>
  <si>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</si>
  <si>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</si>
  <si>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</si>
  <si>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</si>
  <si>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</si>
  <si>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</si>
  <si>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</si>
  <si>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</si>
  <si>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</si>
  <si>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</si>
  <si>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</si>
  <si>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</si>
  <si>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</si>
  <si>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</si>
  <si>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</si>
  <si>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</si>
  <si>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</si>
  <si>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</si>
  <si>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</si>
  <si>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</si>
  <si>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</si>
  <si>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</si>
  <si>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</si>
  <si>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</si>
  <si>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</si>
  <si>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</si>
  <si>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</si>
  <si>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</si>
  <si>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</si>
  <si>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</si>
  <si>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</si>
  <si>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</si>
  <si>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</si>
  <si>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</si>
  <si>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</si>
  <si>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</si>
  <si>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</si>
  <si>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</si>
  <si>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</si>
  <si>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</si>
  <si>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</si>
  <si>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</si>
  <si>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</si>
  <si>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</si>
  <si>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</si>
  <si>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</si>
  <si>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</si>
  <si>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</si>
  <si>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</si>
  <si>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</si>
  <si>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</si>
  <si>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</si>
  <si>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</si>
  <si>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</si>
  <si>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</si>
  <si>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</si>
  <si>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</si>
  <si>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</si>
  <si>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</si>
  <si>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</si>
  <si>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</si>
  <si>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</si>
  <si>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</si>
  <si>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</si>
  <si>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</si>
  <si>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</si>
  <si>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</si>
  <si>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</si>
  <si>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</si>
  <si>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</si>
  <si>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</si>
  <si>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</si>
  <si>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</si>
  <si>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</si>
  <si>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</si>
  <si>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</si>
  <si>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</si>
  <si>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</si>
  <si>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</si>
  <si>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</si>
  <si>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</si>
  <si>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</si>
  <si>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</si>
  <si>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</si>
  <si>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</si>
  <si>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</si>
  <si>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</si>
  <si>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</si>
  <si>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</si>
  <si>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</si>
  <si>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</si>
  <si>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</si>
  <si>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</si>
  <si>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</si>
  <si>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</si>
  <si>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</si>
  <si>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</si>
  <si>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</si>
  <si>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</si>
  <si>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</si>
  <si>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</si>
  <si>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</si>
  <si>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</si>
  <si>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</si>
  <si>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</si>
  <si>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</si>
  <si>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</si>
  <si>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</si>
  <si>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</si>
  <si>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</si>
  <si>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</si>
  <si>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</si>
  <si>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</si>
  <si>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</si>
  <si>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</si>
  <si>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</si>
  <si>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</si>
  <si>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</si>
  <si>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</si>
  <si>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</si>
  <si>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</si>
  <si>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</si>
  <si>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</si>
  <si>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</si>
  <si>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</si>
  <si>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</si>
  <si>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</si>
  <si>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</si>
  <si>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</si>
  <si>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</si>
  <si>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</si>
  <si>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</si>
  <si>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</si>
  <si>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</si>
  <si>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</si>
  <si>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</si>
  <si>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</si>
  <si>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</si>
  <si>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</si>
  <si>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</si>
  <si>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</si>
  <si>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</si>
  <si>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</si>
  <si>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</si>
  <si>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</si>
  <si>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</si>
  <si>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</si>
  <si>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</si>
  <si>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</si>
  <si>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</si>
  <si>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</si>
  <si>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</si>
  <si>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</si>
  <si>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</si>
  <si>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</si>
  <si>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</si>
  <si>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</si>
  <si>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</si>
  <si>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</si>
  <si>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</si>
  <si>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</si>
  <si>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</si>
  <si>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</si>
  <si>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</si>
  <si>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</si>
  <si>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</si>
  <si>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</si>
  <si>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</si>
  <si>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</si>
  <si>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</si>
  <si>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</si>
  <si>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</si>
  <si>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</si>
  <si>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</si>
  <si>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</si>
  <si>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</si>
  <si>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</si>
  <si>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</si>
  <si>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</si>
  <si>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</si>
  <si>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</si>
  <si>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</si>
  <si>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</si>
  <si>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</si>
  <si>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</si>
  <si>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</si>
  <si>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</si>
  <si>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</si>
  <si>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</si>
  <si>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</si>
  <si>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</si>
  <si>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</si>
  <si>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</si>
  <si>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</si>
  <si>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</si>
  <si>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</si>
  <si>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</si>
  <si>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</si>
  <si>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</si>
  <si>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</si>
  <si>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</si>
  <si>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</si>
  <si>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</si>
  <si>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</si>
  <si>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</si>
  <si>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</si>
  <si>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</si>
  <si>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</si>
  <si>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</si>
  <si>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</si>
  <si>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</si>
  <si>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</si>
  <si>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</si>
  <si>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</si>
  <si>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</si>
  <si>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</si>
  <si>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</si>
  <si>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</si>
  <si>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</si>
  <si>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</si>
  <si>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</si>
  <si>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</si>
  <si>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</si>
  <si>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</si>
  <si>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</si>
  <si>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</si>
  <si>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</si>
  <si>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Capital Adequacy Requirements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</si>
  <si>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</si>
  <si>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</si>
  <si>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</si>
  <si>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</si>
  <si>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</si>
  <si>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</si>
  <si>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</si>
  <si>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</si>
  <si>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</si>
  <si>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</si>
  <si>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"VTB Bank (Georgia)"</t>
  </si>
  <si>
    <t>VLADIMIR VERKHOSHINSKY</t>
  </si>
  <si>
    <t>Archil Kontselidze</t>
  </si>
  <si>
    <t>www.vtb.ge</t>
  </si>
  <si>
    <t>Less: Investment Securities Loss Reserves</t>
  </si>
  <si>
    <t>5.2.1</t>
  </si>
  <si>
    <t>General reserves of Investment Securities</t>
  </si>
  <si>
    <t>Table  9 (Capital), C46</t>
  </si>
  <si>
    <t>Net Investment Securities</t>
  </si>
  <si>
    <t>6.2.1</t>
  </si>
  <si>
    <t>Table  9 (Capital), C15</t>
  </si>
  <si>
    <t>Deferred Tax liabilities relating  to temporary differences  from Intangible assets</t>
  </si>
  <si>
    <t>Including reserve amount of off-balance items (the portion that was included in regulatory capital within limits)</t>
  </si>
  <si>
    <t>Table  9 (Capital), C44</t>
  </si>
  <si>
    <t>Table  9 (Capital), C33</t>
  </si>
  <si>
    <t>Table  9 (Capital), C7</t>
  </si>
  <si>
    <t>Table  9 (Capital), C11</t>
  </si>
  <si>
    <t>Table  9 (Capital), C9</t>
  </si>
  <si>
    <t>Table  9 (Capital), C13</t>
  </si>
  <si>
    <t>ILNAR SHAIMARDANOV</t>
  </si>
  <si>
    <t>SERGEY STEPANOV</t>
  </si>
  <si>
    <t>MAXIM KONDRATENKO</t>
  </si>
  <si>
    <t>MERAB KAKULIA</t>
  </si>
  <si>
    <t>GOCHA MATSABERIDZE</t>
  </si>
  <si>
    <t>Mamuka Menteshashvili</t>
  </si>
  <si>
    <t>Niko Chkhetiani</t>
  </si>
  <si>
    <t xml:space="preserve">Valerian Gabunia </t>
  </si>
  <si>
    <t>Vladimer Robakidze</t>
  </si>
  <si>
    <t>Irakli Dolidze</t>
  </si>
  <si>
    <t>JSC VTB Bank</t>
  </si>
  <si>
    <t xml:space="preserve">LTD "Lakarpa Enterprises Limited"       </t>
  </si>
  <si>
    <t>Russian Federation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</si>
</sst>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1"/>
      <color theme="1"/>
      <name val="Sylfaen"/>
      <family val="1"/>
    </font>
    <font>
      <sz val="10"/>
      <color rgb="FF333333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0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2" fillId="36" borderId="87" xfId="0" applyNumberFormat="1" applyFont="1" applyFill="1" applyBorder="1" applyAlignment="1">
      <alignment vertical="center" wrapText="1"/>
    </xf>
    <xf numFmtId="3" fontId="102" fillId="36" borderId="88" xfId="0" applyNumberFormat="1" applyFont="1" applyFill="1" applyBorder="1" applyAlignment="1">
      <alignment vertical="center" wrapText="1"/>
    </xf>
    <xf numFmtId="3" fontId="102" fillId="0" borderId="87" xfId="0" applyNumberFormat="1" applyFont="1" applyBorder="1" applyAlignment="1">
      <alignment vertical="center" wrapText="1"/>
    </xf>
    <xf numFmtId="3" fontId="102" fillId="0" borderId="88" xfId="0" applyNumberFormat="1" applyFont="1" applyBorder="1" applyAlignment="1">
      <alignment vertical="center" wrapText="1"/>
    </xf>
    <xf numFmtId="3" fontId="102" fillId="0" borderId="87" xfId="0" applyNumberFormat="1" applyFont="1" applyFill="1" applyBorder="1" applyAlignment="1">
      <alignment vertical="center" wrapText="1"/>
    </xf>
    <xf numFmtId="3" fontId="102" fillId="36" borderId="25" xfId="0" applyNumberFormat="1" applyFont="1" applyFill="1" applyBorder="1" applyAlignment="1">
      <alignment vertical="center" wrapText="1"/>
    </xf>
    <xf numFmtId="3" fontId="102" fillId="36" borderId="26" xfId="0" applyNumberFormat="1" applyFont="1" applyFill="1" applyBorder="1" applyAlignment="1">
      <alignment vertical="center" wrapText="1"/>
    </xf>
    <xf numFmtId="0" fontId="101" fillId="0" borderId="19" xfId="0" applyFont="1" applyBorder="1" applyAlignment="1">
      <alignment horizontal="center" vertical="center" wrapText="1"/>
    </xf>
    <xf numFmtId="0" fontId="101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103" fillId="0" borderId="87" xfId="0" applyFont="1" applyBorder="1"/>
    <xf numFmtId="14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64" fontId="3" fillId="0" borderId="29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97" xfId="0" applyNumberFormat="1" applyFont="1" applyFill="1" applyBorder="1" applyAlignment="1">
      <alignment vertical="center"/>
    </xf>
    <xf numFmtId="164" fontId="3" fillId="0" borderId="98" xfId="0" applyNumberFormat="1" applyFont="1" applyFill="1" applyBorder="1" applyAlignment="1">
      <alignment vertical="center"/>
    </xf>
    <xf numFmtId="10" fontId="3" fillId="0" borderId="101" xfId="0" applyNumberFormat="1" applyFont="1" applyFill="1" applyBorder="1" applyAlignment="1">
      <alignment vertical="center"/>
    </xf>
    <xf numFmtId="10" fontId="3" fillId="0" borderId="102" xfId="0" applyNumberFormat="1" applyFont="1" applyFill="1" applyBorder="1" applyAlignment="1">
      <alignment vertical="center"/>
    </xf>
    <xf numFmtId="164" fontId="9" fillId="37" borderId="0" xfId="20" applyNumberFormat="1" applyBorder="1"/>
    <xf numFmtId="164" fontId="3" fillId="0" borderId="92" xfId="0" applyNumberFormat="1" applyFont="1" applyFill="1" applyBorder="1" applyAlignment="1">
      <alignment vertical="center"/>
    </xf>
    <xf numFmtId="164" fontId="3" fillId="0" borderId="70" xfId="0" applyNumberFormat="1" applyFont="1" applyFill="1" applyBorder="1" applyAlignment="1">
      <alignment vertical="center"/>
    </xf>
    <xf numFmtId="164" fontId="3" fillId="3" borderId="90" xfId="0" applyNumberFormat="1" applyFont="1" applyFill="1" applyBorder="1" applyAlignment="1">
      <alignment vertical="center"/>
    </xf>
    <xf numFmtId="164" fontId="3" fillId="0" borderId="87" xfId="0" applyNumberFormat="1" applyFont="1" applyFill="1" applyBorder="1" applyAlignment="1">
      <alignment vertical="center"/>
    </xf>
    <xf numFmtId="164" fontId="3" fillId="0" borderId="93" xfId="0" applyNumberFormat="1" applyFont="1" applyFill="1" applyBorder="1" applyAlignment="1">
      <alignment vertical="center"/>
    </xf>
    <xf numFmtId="164" fontId="3" fillId="0" borderId="88" xfId="0" applyNumberFormat="1" applyFont="1" applyFill="1" applyBorder="1" applyAlignment="1">
      <alignment vertical="center"/>
    </xf>
    <xf numFmtId="164" fontId="3" fillId="0" borderId="25" xfId="0" applyNumberFormat="1" applyFont="1" applyFill="1" applyBorder="1" applyAlignment="1">
      <alignment vertical="center"/>
    </xf>
    <xf numFmtId="164" fontId="3" fillId="0" borderId="27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5" fontId="2" fillId="0" borderId="3" xfId="20962" applyNumberFormat="1" applyFont="1" applyBorder="1" applyAlignment="1" applyProtection="1">
      <alignment horizontal="right" vertical="center" wrapText="1"/>
      <protection locked="0"/>
    </xf>
    <xf numFmtId="165" fontId="84" fillId="0" borderId="3" xfId="20962" applyNumberFormat="1" applyFont="1" applyBorder="1" applyAlignment="1" applyProtection="1">
      <alignment vertical="center" wrapText="1"/>
      <protection locked="0"/>
    </xf>
    <xf numFmtId="165" fontId="84" fillId="0" borderId="22" xfId="20962" applyNumberFormat="1" applyFont="1" applyBorder="1" applyAlignment="1" applyProtection="1">
      <alignment vertical="center" wrapText="1"/>
      <protection locked="0"/>
    </xf>
    <xf numFmtId="10" fontId="104" fillId="2" borderId="25" xfId="20962" applyNumberFormat="1" applyFont="1" applyFill="1" applyBorder="1" applyAlignment="1" applyProtection="1">
      <alignment vertical="center"/>
      <protection locked="0"/>
    </xf>
    <xf numFmtId="193" fontId="104" fillId="2" borderId="25" xfId="0" applyNumberFormat="1" applyFont="1" applyFill="1" applyBorder="1" applyAlignment="1" applyProtection="1">
      <alignment vertical="center"/>
      <protection locked="0"/>
    </xf>
    <xf numFmtId="193" fontId="104" fillId="2" borderId="26" xfId="0" applyNumberFormat="1" applyFont="1" applyFill="1" applyBorder="1" applyAlignment="1" applyProtection="1">
      <alignment vertical="center"/>
      <protection locked="0"/>
    </xf>
    <xf numFmtId="14" fontId="2" fillId="0" borderId="0" xfId="11" applyNumberFormat="1" applyFont="1" applyFill="1" applyBorder="1" applyAlignment="1" applyProtection="1">
      <alignment horizontal="left"/>
    </xf>
    <xf numFmtId="0" fontId="84" fillId="0" borderId="104" xfId="0" applyFont="1" applyBorder="1" applyAlignment="1">
      <alignment wrapText="1"/>
    </xf>
    <xf numFmtId="193" fontId="84" fillId="0" borderId="105" xfId="0" applyNumberFormat="1" applyFont="1" applyBorder="1" applyAlignment="1">
      <alignment vertical="center"/>
    </xf>
    <xf numFmtId="3" fontId="84" fillId="0" borderId="17" xfId="0" applyNumberFormat="1" applyFont="1" applyBorder="1" applyAlignment="1">
      <alignment vertical="center"/>
    </xf>
    <xf numFmtId="3" fontId="84" fillId="0" borderId="13" xfId="0" applyNumberFormat="1" applyFont="1" applyBorder="1" applyAlignment="1">
      <alignment vertical="center"/>
    </xf>
    <xf numFmtId="3" fontId="84" fillId="0" borderId="14" xfId="0" applyNumberFormat="1" applyFont="1" applyBorder="1" applyAlignment="1">
      <alignment vertical="center"/>
    </xf>
    <xf numFmtId="193" fontId="105" fillId="0" borderId="13" xfId="0" applyNumberFormat="1" applyFont="1" applyBorder="1" applyAlignment="1">
      <alignment horizontal="right" vertical="center"/>
    </xf>
    <xf numFmtId="3" fontId="88" fillId="0" borderId="14" xfId="0" applyNumberFormat="1" applyFont="1" applyBorder="1" applyAlignment="1">
      <alignment vertical="center"/>
    </xf>
    <xf numFmtId="3" fontId="88" fillId="0" borderId="105" xfId="0" applyNumberFormat="1" applyFont="1" applyBorder="1" applyAlignment="1">
      <alignment vertical="center"/>
    </xf>
    <xf numFmtId="0" fontId="84" fillId="0" borderId="94" xfId="0" applyFont="1" applyBorder="1" applyAlignment="1">
      <alignment horizontal="center"/>
    </xf>
    <xf numFmtId="193" fontId="106" fillId="36" borderId="13" xfId="0" applyNumberFormat="1" applyFont="1" applyFill="1" applyBorder="1" applyAlignment="1">
      <alignment vertical="center"/>
    </xf>
    <xf numFmtId="193" fontId="106" fillId="36" borderId="16" xfId="0" applyNumberFormat="1" applyFont="1" applyFill="1" applyBorder="1" applyAlignment="1">
      <alignment vertical="center"/>
    </xf>
    <xf numFmtId="193" fontId="106" fillId="36" borderId="62" xfId="0" applyNumberFormat="1" applyFont="1" applyFill="1" applyBorder="1" applyAlignment="1">
      <alignment vertical="center"/>
    </xf>
    <xf numFmtId="9" fontId="3" fillId="0" borderId="88" xfId="20962" applyFont="1" applyBorder="1"/>
    <xf numFmtId="0" fontId="2" fillId="0" borderId="93" xfId="0" applyFont="1" applyBorder="1" applyAlignment="1">
      <alignment wrapText="1"/>
    </xf>
    <xf numFmtId="10" fontId="84" fillId="0" borderId="91" xfId="20962" applyNumberFormat="1" applyFont="1" applyBorder="1" applyAlignment="1"/>
    <xf numFmtId="10" fontId="84" fillId="0" borderId="23" xfId="20962" applyNumberFormat="1" applyFont="1" applyBorder="1" applyAlignment="1"/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="80" zoomScaleNormal="80" workbookViewId="0"/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4" width="16.140625" style="5" customWidth="1"/>
    <col min="5" max="6" width="9.140625" style="5"/>
    <col min="7" max="7" width="25" style="5" customWidth="1"/>
    <col min="8" max="16384" width="9.140625" style="5"/>
  </cols>
  <sheetData>
    <row r="1" spans="1:4" ht="15">
      <c r="A1" s="203"/>
      <c r="B1" s="251" t="s">
        <v>355</v>
      </c>
      <c r="C1" s="203"/>
    </row>
    <row r="2" spans="1:4" ht="15">
      <c r="A2" s="252">
        <v>1</v>
      </c>
      <c r="B2" s="395" t="s">
        <v>356</v>
      </c>
      <c r="C2" s="405" t="s">
        <v>422</v>
      </c>
      <c r="D2" s="406">
        <v>43281</v>
      </c>
    </row>
    <row r="3" spans="1:4" ht="15">
      <c r="A3" s="252">
        <v>2</v>
      </c>
      <c r="B3" s="396" t="s">
        <v>352</v>
      </c>
      <c r="C3" s="405" t="s">
        <v>423</v>
      </c>
      <c r="D3" s="407"/>
    </row>
    <row r="4" spans="1:4" ht="15">
      <c r="A4" s="252">
        <v>3</v>
      </c>
      <c r="B4" s="397" t="s">
        <v>357</v>
      </c>
      <c r="C4" s="405" t="s">
        <v>424</v>
      </c>
      <c r="D4" s="407"/>
    </row>
    <row r="5" spans="1:4" ht="15">
      <c r="A5" s="253">
        <v>4</v>
      </c>
      <c r="B5" s="398" t="s">
        <v>353</v>
      </c>
      <c r="C5" s="405" t="s">
        <v>425</v>
      </c>
      <c r="D5" s="407"/>
    </row>
    <row r="6" spans="1:4" s="254" customFormat="1" ht="45.75" customHeight="1">
      <c r="A6" s="449" t="s">
        <v>413</v>
      </c>
      <c r="B6" s="450"/>
      <c r="C6" s="450"/>
    </row>
    <row r="7" spans="1:4" ht="15">
      <c r="A7" s="255" t="s">
        <v>34</v>
      </c>
      <c r="B7" s="251" t="s">
        <v>354</v>
      </c>
    </row>
    <row r="8" spans="1:4">
      <c r="A8" s="203">
        <v>1</v>
      </c>
      <c r="B8" s="302" t="s">
        <v>25</v>
      </c>
    </row>
    <row r="9" spans="1:4">
      <c r="A9" s="203">
        <v>2</v>
      </c>
      <c r="B9" s="303" t="s">
        <v>26</v>
      </c>
    </row>
    <row r="10" spans="1:4">
      <c r="A10" s="203">
        <v>3</v>
      </c>
      <c r="B10" s="303" t="s">
        <v>27</v>
      </c>
    </row>
    <row r="11" spans="1:4">
      <c r="A11" s="203">
        <v>4</v>
      </c>
      <c r="B11" s="303" t="s">
        <v>28</v>
      </c>
      <c r="C11" s="121"/>
    </row>
    <row r="12" spans="1:4">
      <c r="A12" s="203">
        <v>5</v>
      </c>
      <c r="B12" s="303" t="s">
        <v>29</v>
      </c>
    </row>
    <row r="13" spans="1:4">
      <c r="A13" s="203">
        <v>6</v>
      </c>
      <c r="B13" s="304" t="s">
        <v>364</v>
      </c>
    </row>
    <row r="14" spans="1:4">
      <c r="A14" s="203">
        <v>7</v>
      </c>
      <c r="B14" s="303" t="s">
        <v>358</v>
      </c>
    </row>
    <row r="15" spans="1:4">
      <c r="A15" s="203">
        <v>8</v>
      </c>
      <c r="B15" s="303" t="s">
        <v>359</v>
      </c>
    </row>
    <row r="16" spans="1:4">
      <c r="A16" s="203">
        <v>9</v>
      </c>
      <c r="B16" s="303" t="s">
        <v>30</v>
      </c>
    </row>
    <row r="17" spans="1:2">
      <c r="A17" s="394" t="s">
        <v>412</v>
      </c>
      <c r="B17" s="393" t="s">
        <v>411</v>
      </c>
    </row>
    <row r="18" spans="1:2">
      <c r="A18" s="203">
        <v>10</v>
      </c>
      <c r="B18" s="303" t="s">
        <v>31</v>
      </c>
    </row>
    <row r="19" spans="1:2">
      <c r="A19" s="203">
        <v>11</v>
      </c>
      <c r="B19" s="304" t="s">
        <v>360</v>
      </c>
    </row>
    <row r="20" spans="1:2">
      <c r="A20" s="203">
        <v>12</v>
      </c>
      <c r="B20" s="304" t="s">
        <v>32</v>
      </c>
    </row>
    <row r="21" spans="1:2">
      <c r="A21" s="203">
        <v>13</v>
      </c>
      <c r="B21" s="305" t="s">
        <v>361</v>
      </c>
    </row>
    <row r="22" spans="1:2">
      <c r="A22" s="203">
        <v>14</v>
      </c>
      <c r="B22" s="302" t="s">
        <v>388</v>
      </c>
    </row>
    <row r="23" spans="1:2">
      <c r="A23" s="256">
        <v>15</v>
      </c>
      <c r="B23" s="304" t="s">
        <v>33</v>
      </c>
    </row>
    <row r="24" spans="1:2">
      <c r="A24" s="124"/>
      <c r="B24" s="20"/>
    </row>
    <row r="25" spans="1:2">
      <c r="A25" s="124"/>
      <c r="B25" s="20"/>
    </row>
    <row r="26" spans="1:2">
      <c r="A26" s="124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zoomScale="90" zoomScaleNormal="90" workbookViewId="0">
      <pane xSplit="1" ySplit="5" topLeftCell="B24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9.140625" defaultRowHeight="12.75"/>
  <cols>
    <col min="1" max="1" width="9.5703125" style="12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408" t="s">
        <v>422</v>
      </c>
    </row>
    <row r="2" spans="1:3" s="111" customFormat="1" ht="15.75" customHeight="1">
      <c r="A2" s="111" t="s">
        <v>36</v>
      </c>
      <c r="B2" s="409">
        <v>43281</v>
      </c>
    </row>
    <row r="3" spans="1:3" s="111" customFormat="1" ht="15.75" customHeight="1"/>
    <row r="4" spans="1:3" ht="13.5" thickBot="1">
      <c r="A4" s="124" t="s">
        <v>256</v>
      </c>
      <c r="B4" s="184" t="s">
        <v>255</v>
      </c>
    </row>
    <row r="5" spans="1:3">
      <c r="A5" s="125" t="s">
        <v>11</v>
      </c>
      <c r="B5" s="126"/>
      <c r="C5" s="127" t="s">
        <v>78</v>
      </c>
    </row>
    <row r="6" spans="1:3">
      <c r="A6" s="128">
        <v>1</v>
      </c>
      <c r="B6" s="129" t="s">
        <v>254</v>
      </c>
      <c r="C6" s="130">
        <f>SUM(C7:C11)</f>
        <v>194624490</v>
      </c>
    </row>
    <row r="7" spans="1:3">
      <c r="A7" s="128">
        <v>2</v>
      </c>
      <c r="B7" s="131" t="s">
        <v>253</v>
      </c>
      <c r="C7" s="132">
        <v>209008277</v>
      </c>
    </row>
    <row r="8" spans="1:3">
      <c r="A8" s="128">
        <v>3</v>
      </c>
      <c r="B8" s="133" t="s">
        <v>252</v>
      </c>
      <c r="C8" s="132"/>
    </row>
    <row r="9" spans="1:3">
      <c r="A9" s="128">
        <v>4</v>
      </c>
      <c r="B9" s="133" t="s">
        <v>251</v>
      </c>
      <c r="C9" s="132">
        <v>3008667</v>
      </c>
    </row>
    <row r="10" spans="1:3">
      <c r="A10" s="128">
        <v>5</v>
      </c>
      <c r="B10" s="133" t="s">
        <v>250</v>
      </c>
      <c r="C10" s="132"/>
    </row>
    <row r="11" spans="1:3">
      <c r="A11" s="128">
        <v>6</v>
      </c>
      <c r="B11" s="134" t="s">
        <v>249</v>
      </c>
      <c r="C11" s="132">
        <v>-17392454</v>
      </c>
    </row>
    <row r="12" spans="1:3" s="96" customFormat="1">
      <c r="A12" s="128">
        <v>7</v>
      </c>
      <c r="B12" s="129" t="s">
        <v>248</v>
      </c>
      <c r="C12" s="135">
        <f>SUM(C13:C27)</f>
        <v>10368705</v>
      </c>
    </row>
    <row r="13" spans="1:3" s="96" customFormat="1">
      <c r="A13" s="128">
        <v>8</v>
      </c>
      <c r="B13" s="136" t="s">
        <v>247</v>
      </c>
      <c r="C13" s="137">
        <v>3008667</v>
      </c>
    </row>
    <row r="14" spans="1:3" s="96" customFormat="1" ht="25.5">
      <c r="A14" s="128">
        <v>9</v>
      </c>
      <c r="B14" s="138" t="s">
        <v>246</v>
      </c>
      <c r="C14" s="137"/>
    </row>
    <row r="15" spans="1:3" s="96" customFormat="1">
      <c r="A15" s="128">
        <v>10</v>
      </c>
      <c r="B15" s="139" t="s">
        <v>245</v>
      </c>
      <c r="C15" s="137">
        <v>7360038</v>
      </c>
    </row>
    <row r="16" spans="1:3" s="96" customFormat="1">
      <c r="A16" s="128">
        <v>11</v>
      </c>
      <c r="B16" s="140" t="s">
        <v>244</v>
      </c>
      <c r="C16" s="137"/>
    </row>
    <row r="17" spans="1:3" s="96" customFormat="1">
      <c r="A17" s="128">
        <v>12</v>
      </c>
      <c r="B17" s="139" t="s">
        <v>243</v>
      </c>
      <c r="C17" s="137"/>
    </row>
    <row r="18" spans="1:3" s="96" customFormat="1">
      <c r="A18" s="128">
        <v>13</v>
      </c>
      <c r="B18" s="139" t="s">
        <v>242</v>
      </c>
      <c r="C18" s="137"/>
    </row>
    <row r="19" spans="1:3" s="96" customFormat="1">
      <c r="A19" s="128">
        <v>14</v>
      </c>
      <c r="B19" s="139" t="s">
        <v>241</v>
      </c>
      <c r="C19" s="137"/>
    </row>
    <row r="20" spans="1:3" s="96" customFormat="1">
      <c r="A20" s="128">
        <v>15</v>
      </c>
      <c r="B20" s="139" t="s">
        <v>240</v>
      </c>
      <c r="C20" s="137"/>
    </row>
    <row r="21" spans="1:3" s="96" customFormat="1" ht="25.5">
      <c r="A21" s="128">
        <v>16</v>
      </c>
      <c r="B21" s="138" t="s">
        <v>239</v>
      </c>
      <c r="C21" s="137"/>
    </row>
    <row r="22" spans="1:3" s="96" customFormat="1">
      <c r="A22" s="128">
        <v>17</v>
      </c>
      <c r="B22" s="141" t="s">
        <v>238</v>
      </c>
      <c r="C22" s="137"/>
    </row>
    <row r="23" spans="1:3" s="96" customFormat="1">
      <c r="A23" s="128">
        <v>18</v>
      </c>
      <c r="B23" s="138" t="s">
        <v>237</v>
      </c>
      <c r="C23" s="137"/>
    </row>
    <row r="24" spans="1:3" s="96" customFormat="1" ht="25.5">
      <c r="A24" s="128">
        <v>19</v>
      </c>
      <c r="B24" s="138" t="s">
        <v>214</v>
      </c>
      <c r="C24" s="137"/>
    </row>
    <row r="25" spans="1:3" s="96" customFormat="1">
      <c r="A25" s="128">
        <v>20</v>
      </c>
      <c r="B25" s="142" t="s">
        <v>236</v>
      </c>
      <c r="C25" s="137"/>
    </row>
    <row r="26" spans="1:3" s="96" customFormat="1">
      <c r="A26" s="128">
        <v>21</v>
      </c>
      <c r="B26" s="142" t="s">
        <v>235</v>
      </c>
      <c r="C26" s="137"/>
    </row>
    <row r="27" spans="1:3" s="96" customFormat="1">
      <c r="A27" s="128">
        <v>22</v>
      </c>
      <c r="B27" s="142" t="s">
        <v>234</v>
      </c>
      <c r="C27" s="137"/>
    </row>
    <row r="28" spans="1:3" s="96" customFormat="1">
      <c r="A28" s="128">
        <v>23</v>
      </c>
      <c r="B28" s="143" t="s">
        <v>233</v>
      </c>
      <c r="C28" s="135">
        <f>C6-C12</f>
        <v>184255785</v>
      </c>
    </row>
    <row r="29" spans="1:3" s="96" customFormat="1">
      <c r="A29" s="144"/>
      <c r="B29" s="145"/>
      <c r="C29" s="137"/>
    </row>
    <row r="30" spans="1:3" s="96" customFormat="1">
      <c r="A30" s="144">
        <v>24</v>
      </c>
      <c r="B30" s="143" t="s">
        <v>232</v>
      </c>
      <c r="C30" s="135">
        <f>C31+C34</f>
        <v>11705700</v>
      </c>
    </row>
    <row r="31" spans="1:3" s="96" customFormat="1">
      <c r="A31" s="144">
        <v>25</v>
      </c>
      <c r="B31" s="133" t="s">
        <v>231</v>
      </c>
      <c r="C31" s="146">
        <f>C32+C33</f>
        <v>11705700</v>
      </c>
    </row>
    <row r="32" spans="1:3" s="96" customFormat="1">
      <c r="A32" s="144">
        <v>26</v>
      </c>
      <c r="B32" s="147" t="s">
        <v>313</v>
      </c>
      <c r="C32" s="137"/>
    </row>
    <row r="33" spans="1:3" s="96" customFormat="1">
      <c r="A33" s="144">
        <v>27</v>
      </c>
      <c r="B33" s="147" t="s">
        <v>230</v>
      </c>
      <c r="C33" s="137">
        <v>11705700</v>
      </c>
    </row>
    <row r="34" spans="1:3" s="96" customFormat="1">
      <c r="A34" s="144">
        <v>28</v>
      </c>
      <c r="B34" s="133" t="s">
        <v>229</v>
      </c>
      <c r="C34" s="137"/>
    </row>
    <row r="35" spans="1:3" s="96" customFormat="1">
      <c r="A35" s="144">
        <v>29</v>
      </c>
      <c r="B35" s="143" t="s">
        <v>228</v>
      </c>
      <c r="C35" s="135">
        <f>SUM(C36:C40)</f>
        <v>0</v>
      </c>
    </row>
    <row r="36" spans="1:3" s="96" customFormat="1">
      <c r="A36" s="144">
        <v>30</v>
      </c>
      <c r="B36" s="138" t="s">
        <v>227</v>
      </c>
      <c r="C36" s="137"/>
    </row>
    <row r="37" spans="1:3" s="96" customFormat="1">
      <c r="A37" s="144">
        <v>31</v>
      </c>
      <c r="B37" s="139" t="s">
        <v>226</v>
      </c>
      <c r="C37" s="137"/>
    </row>
    <row r="38" spans="1:3" s="96" customFormat="1" ht="25.5">
      <c r="A38" s="144">
        <v>32</v>
      </c>
      <c r="B38" s="138" t="s">
        <v>225</v>
      </c>
      <c r="C38" s="137"/>
    </row>
    <row r="39" spans="1:3" s="96" customFormat="1" ht="25.5">
      <c r="A39" s="144">
        <v>33</v>
      </c>
      <c r="B39" s="138" t="s">
        <v>214</v>
      </c>
      <c r="C39" s="137"/>
    </row>
    <row r="40" spans="1:3" s="96" customFormat="1">
      <c r="A40" s="144">
        <v>34</v>
      </c>
      <c r="B40" s="142" t="s">
        <v>224</v>
      </c>
      <c r="C40" s="137"/>
    </row>
    <row r="41" spans="1:3" s="96" customFormat="1">
      <c r="A41" s="144">
        <v>35</v>
      </c>
      <c r="B41" s="143" t="s">
        <v>223</v>
      </c>
      <c r="C41" s="135">
        <f>C30-C35</f>
        <v>11705700</v>
      </c>
    </row>
    <row r="42" spans="1:3" s="96" customFormat="1">
      <c r="A42" s="144"/>
      <c r="B42" s="145"/>
      <c r="C42" s="137"/>
    </row>
    <row r="43" spans="1:3" s="96" customFormat="1">
      <c r="A43" s="144">
        <v>36</v>
      </c>
      <c r="B43" s="148" t="s">
        <v>222</v>
      </c>
      <c r="C43" s="135">
        <f>SUM(C44:C46)</f>
        <v>23259963.087300282</v>
      </c>
    </row>
    <row r="44" spans="1:3" s="96" customFormat="1">
      <c r="A44" s="144">
        <v>37</v>
      </c>
      <c r="B44" s="133" t="s">
        <v>221</v>
      </c>
      <c r="C44" s="137">
        <v>8843040.9600000009</v>
      </c>
    </row>
    <row r="45" spans="1:3" s="96" customFormat="1">
      <c r="A45" s="144">
        <v>38</v>
      </c>
      <c r="B45" s="133" t="s">
        <v>220</v>
      </c>
      <c r="C45" s="137"/>
    </row>
    <row r="46" spans="1:3" s="96" customFormat="1">
      <c r="A46" s="144">
        <v>39</v>
      </c>
      <c r="B46" s="133" t="s">
        <v>219</v>
      </c>
      <c r="C46" s="137">
        <v>14416922.127300281</v>
      </c>
    </row>
    <row r="47" spans="1:3" s="96" customFormat="1">
      <c r="A47" s="144">
        <v>40</v>
      </c>
      <c r="B47" s="148" t="s">
        <v>218</v>
      </c>
      <c r="C47" s="135">
        <f>SUM(C48:C51)</f>
        <v>0</v>
      </c>
    </row>
    <row r="48" spans="1:3" s="96" customFormat="1">
      <c r="A48" s="144">
        <v>41</v>
      </c>
      <c r="B48" s="138" t="s">
        <v>217</v>
      </c>
      <c r="C48" s="137"/>
    </row>
    <row r="49" spans="1:3" s="96" customFormat="1">
      <c r="A49" s="144">
        <v>42</v>
      </c>
      <c r="B49" s="139" t="s">
        <v>216</v>
      </c>
      <c r="C49" s="137"/>
    </row>
    <row r="50" spans="1:3" s="96" customFormat="1">
      <c r="A50" s="144">
        <v>43</v>
      </c>
      <c r="B50" s="138" t="s">
        <v>215</v>
      </c>
      <c r="C50" s="137"/>
    </row>
    <row r="51" spans="1:3" s="96" customFormat="1" ht="25.5">
      <c r="A51" s="144">
        <v>44</v>
      </c>
      <c r="B51" s="138" t="s">
        <v>214</v>
      </c>
      <c r="C51" s="137"/>
    </row>
    <row r="52" spans="1:3" s="96" customFormat="1" ht="13.5" thickBot="1">
      <c r="A52" s="149">
        <v>45</v>
      </c>
      <c r="B52" s="150" t="s">
        <v>213</v>
      </c>
      <c r="C52" s="151">
        <f>C43-C47</f>
        <v>23259963.087300282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="80" zoomScaleNormal="80" workbookViewId="0">
      <pane xSplit="1" ySplit="5" topLeftCell="B6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" t="s">
        <v>422</v>
      </c>
      <c r="E1" s="4"/>
      <c r="F1" s="4"/>
    </row>
    <row r="2" spans="1:6" s="111" customFormat="1" ht="15.75" customHeight="1">
      <c r="A2" s="2" t="s">
        <v>36</v>
      </c>
      <c r="B2" s="432">
        <v>43281</v>
      </c>
    </row>
    <row r="3" spans="1:6" s="111" customFormat="1" ht="15.75" customHeight="1">
      <c r="A3" s="152"/>
    </row>
    <row r="4" spans="1:6" s="111" customFormat="1" ht="15.75" customHeight="1" thickBot="1">
      <c r="A4" s="111" t="s">
        <v>91</v>
      </c>
      <c r="B4" s="276" t="s">
        <v>297</v>
      </c>
      <c r="D4" s="56" t="s">
        <v>78</v>
      </c>
    </row>
    <row r="5" spans="1:6" ht="25.5">
      <c r="A5" s="153" t="s">
        <v>11</v>
      </c>
      <c r="B5" s="308" t="s">
        <v>351</v>
      </c>
      <c r="C5" s="154" t="s">
        <v>98</v>
      </c>
      <c r="D5" s="155" t="s">
        <v>99</v>
      </c>
    </row>
    <row r="6" spans="1:6">
      <c r="A6" s="117">
        <v>1</v>
      </c>
      <c r="B6" s="156" t="s">
        <v>40</v>
      </c>
      <c r="C6" s="157">
        <v>59674521</v>
      </c>
      <c r="D6" s="158"/>
      <c r="E6" s="159"/>
    </row>
    <row r="7" spans="1:6">
      <c r="A7" s="117">
        <v>2</v>
      </c>
      <c r="B7" s="160" t="s">
        <v>41</v>
      </c>
      <c r="C7" s="161">
        <v>192101847</v>
      </c>
      <c r="D7" s="162"/>
      <c r="E7" s="159"/>
    </row>
    <row r="8" spans="1:6">
      <c r="A8" s="117">
        <v>3</v>
      </c>
      <c r="B8" s="160" t="s">
        <v>42</v>
      </c>
      <c r="C8" s="161">
        <v>63183861</v>
      </c>
      <c r="D8" s="162"/>
      <c r="E8" s="159"/>
    </row>
    <row r="9" spans="1:6">
      <c r="A9" s="117">
        <v>4</v>
      </c>
      <c r="B9" s="160" t="s">
        <v>43</v>
      </c>
      <c r="C9" s="161"/>
      <c r="D9" s="162"/>
      <c r="E9" s="159"/>
    </row>
    <row r="10" spans="1:6">
      <c r="A10" s="117">
        <v>5.0999999999999996</v>
      </c>
      <c r="B10" s="160" t="s">
        <v>44</v>
      </c>
      <c r="C10" s="161">
        <v>101019397</v>
      </c>
      <c r="D10" s="162"/>
      <c r="E10" s="159"/>
    </row>
    <row r="11" spans="1:6">
      <c r="A11" s="117">
        <v>5.2</v>
      </c>
      <c r="B11" s="160" t="s">
        <v>426</v>
      </c>
      <c r="C11" s="161">
        <v>-25000</v>
      </c>
      <c r="D11" s="162"/>
      <c r="E11" s="159"/>
    </row>
    <row r="12" spans="1:6">
      <c r="A12" s="117" t="s">
        <v>427</v>
      </c>
      <c r="B12" s="160" t="s">
        <v>428</v>
      </c>
      <c r="C12" s="161">
        <v>25000</v>
      </c>
      <c r="D12" s="167" t="s">
        <v>429</v>
      </c>
      <c r="E12" s="159"/>
    </row>
    <row r="13" spans="1:6">
      <c r="A13" s="117">
        <v>5</v>
      </c>
      <c r="B13" s="160" t="s">
        <v>430</v>
      </c>
      <c r="C13" s="161">
        <v>100994397</v>
      </c>
      <c r="D13" s="162"/>
      <c r="E13" s="159"/>
    </row>
    <row r="14" spans="1:6">
      <c r="A14" s="117">
        <v>6.1</v>
      </c>
      <c r="B14" s="277" t="s">
        <v>45</v>
      </c>
      <c r="C14" s="163">
        <v>1048314695.2879429</v>
      </c>
      <c r="D14" s="164"/>
      <c r="E14" s="165"/>
    </row>
    <row r="15" spans="1:6">
      <c r="A15" s="117">
        <v>6.2</v>
      </c>
      <c r="B15" s="278" t="s">
        <v>46</v>
      </c>
      <c r="C15" s="163">
        <v>-57092940.303113192</v>
      </c>
      <c r="D15" s="164"/>
      <c r="E15" s="165"/>
    </row>
    <row r="16" spans="1:6">
      <c r="A16" s="117" t="s">
        <v>431</v>
      </c>
      <c r="B16" s="278" t="s">
        <v>219</v>
      </c>
      <c r="C16" s="163">
        <v>14391922.127300281</v>
      </c>
      <c r="D16" s="167" t="s">
        <v>429</v>
      </c>
      <c r="E16" s="165"/>
    </row>
    <row r="17" spans="1:5" ht="15">
      <c r="A17" s="117">
        <v>6</v>
      </c>
      <c r="B17" s="160" t="s">
        <v>47</v>
      </c>
      <c r="C17" s="442">
        <f>C14+C15</f>
        <v>991221754.98482966</v>
      </c>
      <c r="D17" s="164"/>
      <c r="E17" s="159"/>
    </row>
    <row r="18" spans="1:5">
      <c r="A18" s="117">
        <v>7</v>
      </c>
      <c r="B18" s="160" t="s">
        <v>48</v>
      </c>
      <c r="C18" s="161">
        <v>9295395</v>
      </c>
      <c r="D18" s="162"/>
      <c r="E18" s="159"/>
    </row>
    <row r="19" spans="1:5">
      <c r="A19" s="117">
        <v>8</v>
      </c>
      <c r="B19" s="306" t="s">
        <v>209</v>
      </c>
      <c r="C19" s="161">
        <v>9135972.3499999996</v>
      </c>
      <c r="D19" s="162"/>
      <c r="E19" s="159"/>
    </row>
    <row r="20" spans="1:5">
      <c r="A20" s="117">
        <v>9</v>
      </c>
      <c r="B20" s="160" t="s">
        <v>49</v>
      </c>
      <c r="C20" s="161">
        <v>54000</v>
      </c>
      <c r="D20" s="162"/>
      <c r="E20" s="159"/>
    </row>
    <row r="21" spans="1:5">
      <c r="A21" s="117">
        <v>9.1</v>
      </c>
      <c r="B21" s="166" t="s">
        <v>94</v>
      </c>
      <c r="C21" s="163"/>
      <c r="D21" s="162"/>
      <c r="E21" s="159"/>
    </row>
    <row r="22" spans="1:5">
      <c r="A22" s="117">
        <v>9.1999999999999993</v>
      </c>
      <c r="B22" s="166" t="s">
        <v>95</v>
      </c>
      <c r="C22" s="163"/>
      <c r="D22" s="162"/>
      <c r="E22" s="159"/>
    </row>
    <row r="23" spans="1:5">
      <c r="A23" s="117">
        <v>9.3000000000000007</v>
      </c>
      <c r="B23" s="279" t="s">
        <v>279</v>
      </c>
      <c r="C23" s="163"/>
      <c r="D23" s="162"/>
      <c r="E23" s="159"/>
    </row>
    <row r="24" spans="1:5">
      <c r="A24" s="117">
        <v>10</v>
      </c>
      <c r="B24" s="160" t="s">
        <v>50</v>
      </c>
      <c r="C24" s="161">
        <v>43778281</v>
      </c>
      <c r="D24" s="162"/>
      <c r="E24" s="159"/>
    </row>
    <row r="25" spans="1:5">
      <c r="A25" s="117">
        <v>10.1</v>
      </c>
      <c r="B25" s="166" t="s">
        <v>96</v>
      </c>
      <c r="C25" s="161">
        <v>7686783.3899999997</v>
      </c>
      <c r="D25" s="167" t="s">
        <v>432</v>
      </c>
      <c r="E25" s="159"/>
    </row>
    <row r="26" spans="1:5">
      <c r="A26" s="117">
        <v>11</v>
      </c>
      <c r="B26" s="168" t="s">
        <v>51</v>
      </c>
      <c r="C26" s="169">
        <v>39938396.810000002</v>
      </c>
      <c r="D26" s="170"/>
      <c r="E26" s="159"/>
    </row>
    <row r="27" spans="1:5">
      <c r="A27" s="117">
        <v>11.1</v>
      </c>
      <c r="B27" s="433" t="s">
        <v>433</v>
      </c>
      <c r="C27" s="434">
        <v>-326745.39</v>
      </c>
      <c r="D27" s="167" t="s">
        <v>432</v>
      </c>
      <c r="E27" s="159"/>
    </row>
    <row r="28" spans="1:5" ht="15">
      <c r="A28" s="117">
        <v>12</v>
      </c>
      <c r="B28" s="171" t="s">
        <v>52</v>
      </c>
      <c r="C28" s="443">
        <f>SUM(C6:C9,C17:C20,C24,C26,C13)</f>
        <v>1509378426.1448295</v>
      </c>
      <c r="D28" s="172"/>
      <c r="E28" s="173"/>
    </row>
    <row r="29" spans="1:5">
      <c r="A29" s="117">
        <v>13</v>
      </c>
      <c r="B29" s="160" t="s">
        <v>54</v>
      </c>
      <c r="C29" s="435">
        <v>16721116</v>
      </c>
      <c r="D29" s="174"/>
      <c r="E29" s="159"/>
    </row>
    <row r="30" spans="1:5">
      <c r="A30" s="117">
        <v>14</v>
      </c>
      <c r="B30" s="160" t="s">
        <v>55</v>
      </c>
      <c r="C30" s="436">
        <v>271835171</v>
      </c>
      <c r="D30" s="162"/>
      <c r="E30" s="159"/>
    </row>
    <row r="31" spans="1:5">
      <c r="A31" s="117">
        <v>15</v>
      </c>
      <c r="B31" s="160" t="s">
        <v>56</v>
      </c>
      <c r="C31" s="436">
        <v>240262116</v>
      </c>
      <c r="D31" s="162"/>
      <c r="E31" s="159"/>
    </row>
    <row r="32" spans="1:5">
      <c r="A32" s="117">
        <v>16</v>
      </c>
      <c r="B32" s="160" t="s">
        <v>57</v>
      </c>
      <c r="C32" s="436">
        <v>500453151</v>
      </c>
      <c r="D32" s="162"/>
      <c r="E32" s="159"/>
    </row>
    <row r="33" spans="1:5">
      <c r="A33" s="117">
        <v>17</v>
      </c>
      <c r="B33" s="160" t="s">
        <v>58</v>
      </c>
      <c r="C33" s="436">
        <v>0</v>
      </c>
      <c r="D33" s="162"/>
      <c r="E33" s="159"/>
    </row>
    <row r="34" spans="1:5">
      <c r="A34" s="117">
        <v>18</v>
      </c>
      <c r="B34" s="160" t="s">
        <v>59</v>
      </c>
      <c r="C34" s="436">
        <v>206325857.18000001</v>
      </c>
      <c r="D34" s="162"/>
      <c r="E34" s="159"/>
    </row>
    <row r="35" spans="1:5">
      <c r="A35" s="117">
        <v>19</v>
      </c>
      <c r="B35" s="160" t="s">
        <v>60</v>
      </c>
      <c r="C35" s="436">
        <v>12519383</v>
      </c>
      <c r="D35" s="162"/>
      <c r="E35" s="159"/>
    </row>
    <row r="36" spans="1:5">
      <c r="A36" s="117">
        <v>20</v>
      </c>
      <c r="B36" s="160" t="s">
        <v>61</v>
      </c>
      <c r="C36" s="436">
        <v>20580240.150000002</v>
      </c>
      <c r="D36" s="162"/>
      <c r="E36" s="159"/>
    </row>
    <row r="37" spans="1:5" ht="25.5">
      <c r="A37" s="117">
        <v>20.100000000000001</v>
      </c>
      <c r="B37" s="168" t="s">
        <v>434</v>
      </c>
      <c r="C37" s="437">
        <v>0</v>
      </c>
      <c r="D37" s="167" t="s">
        <v>429</v>
      </c>
      <c r="E37" s="159"/>
    </row>
    <row r="38" spans="1:5">
      <c r="A38" s="117">
        <v>21</v>
      </c>
      <c r="B38" s="168" t="s">
        <v>62</v>
      </c>
      <c r="C38" s="437">
        <v>46056901.600000001</v>
      </c>
      <c r="D38" s="170"/>
      <c r="E38" s="159"/>
    </row>
    <row r="39" spans="1:5" ht="15">
      <c r="A39" s="117">
        <v>21.1</v>
      </c>
      <c r="B39" s="438" t="s">
        <v>97</v>
      </c>
      <c r="C39" s="439">
        <v>8843040.9600000009</v>
      </c>
      <c r="D39" s="167" t="s">
        <v>435</v>
      </c>
      <c r="E39" s="159"/>
    </row>
    <row r="40" spans="1:5" ht="15">
      <c r="A40" s="117">
        <v>21.2</v>
      </c>
      <c r="B40" s="438" t="s">
        <v>230</v>
      </c>
      <c r="C40" s="440">
        <v>11705700</v>
      </c>
      <c r="D40" s="167" t="s">
        <v>436</v>
      </c>
      <c r="E40" s="159"/>
    </row>
    <row r="41" spans="1:5" ht="15">
      <c r="A41" s="117">
        <v>22</v>
      </c>
      <c r="B41" s="171" t="s">
        <v>63</v>
      </c>
      <c r="C41" s="443">
        <f>SUM(C29:C38)</f>
        <v>1314753935.9300001</v>
      </c>
      <c r="D41" s="172"/>
      <c r="E41" s="173"/>
    </row>
    <row r="42" spans="1:5">
      <c r="A42" s="117">
        <v>23</v>
      </c>
      <c r="B42" s="168" t="s">
        <v>65</v>
      </c>
      <c r="C42" s="161">
        <v>209008277</v>
      </c>
      <c r="D42" s="167" t="s">
        <v>437</v>
      </c>
      <c r="E42" s="159"/>
    </row>
    <row r="43" spans="1:5">
      <c r="A43" s="117">
        <v>24</v>
      </c>
      <c r="B43" s="168" t="s">
        <v>66</v>
      </c>
      <c r="C43" s="161"/>
      <c r="D43" s="162"/>
      <c r="E43" s="159"/>
    </row>
    <row r="44" spans="1:5">
      <c r="A44" s="117">
        <v>25</v>
      </c>
      <c r="B44" s="168" t="s">
        <v>67</v>
      </c>
      <c r="C44" s="161"/>
      <c r="D44" s="162"/>
      <c r="E44" s="159"/>
    </row>
    <row r="45" spans="1:5">
      <c r="A45" s="117">
        <v>26</v>
      </c>
      <c r="B45" s="168" t="s">
        <v>68</v>
      </c>
      <c r="C45" s="161"/>
      <c r="D45" s="162"/>
      <c r="E45" s="159"/>
    </row>
    <row r="46" spans="1:5">
      <c r="A46" s="117">
        <v>27</v>
      </c>
      <c r="B46" s="168" t="s">
        <v>69</v>
      </c>
      <c r="C46" s="161">
        <v>0</v>
      </c>
      <c r="D46" s="162"/>
      <c r="E46" s="159"/>
    </row>
    <row r="47" spans="1:5">
      <c r="A47" s="117">
        <v>28</v>
      </c>
      <c r="B47" s="168" t="s">
        <v>70</v>
      </c>
      <c r="C47" s="161">
        <v>-17392454</v>
      </c>
      <c r="D47" s="167" t="s">
        <v>438</v>
      </c>
      <c r="E47" s="159"/>
    </row>
    <row r="48" spans="1:5">
      <c r="A48" s="117">
        <v>29</v>
      </c>
      <c r="B48" s="168" t="s">
        <v>71</v>
      </c>
      <c r="C48" s="161">
        <v>3008667</v>
      </c>
      <c r="D48" s="162"/>
      <c r="E48" s="159"/>
    </row>
    <row r="49" spans="1:5">
      <c r="A49" s="441">
        <v>29.1</v>
      </c>
      <c r="B49" s="168" t="s">
        <v>251</v>
      </c>
      <c r="C49" s="434">
        <v>3008667</v>
      </c>
      <c r="D49" s="167" t="s">
        <v>439</v>
      </c>
      <c r="E49" s="159"/>
    </row>
    <row r="50" spans="1:5">
      <c r="A50" s="441">
        <v>29.2</v>
      </c>
      <c r="B50" s="168" t="s">
        <v>247</v>
      </c>
      <c r="C50" s="434">
        <v>-3008667</v>
      </c>
      <c r="D50" s="167" t="s">
        <v>440</v>
      </c>
      <c r="E50" s="159"/>
    </row>
    <row r="51" spans="1:5" ht="15.75" thickBot="1">
      <c r="A51" s="175">
        <v>30</v>
      </c>
      <c r="B51" s="176" t="s">
        <v>277</v>
      </c>
      <c r="C51" s="444">
        <f>SUM(C42:C48)</f>
        <v>194624490</v>
      </c>
      <c r="D51" s="177"/>
      <c r="E51" s="173"/>
    </row>
  </sheetData>
  <pageMargins left="0.7" right="0.7" top="0.75" bottom="0.75" header="0.3" footer="0.3"/>
  <pageSetup scale="48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="70" zoomScaleNormal="70" workbookViewId="0">
      <pane xSplit="1" ySplit="4" topLeftCell="B5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35</v>
      </c>
      <c r="B1" s="408" t="s">
        <v>422</v>
      </c>
    </row>
    <row r="2" spans="1:19">
      <c r="A2" s="2" t="s">
        <v>36</v>
      </c>
      <c r="B2" s="409">
        <v>43281</v>
      </c>
    </row>
    <row r="4" spans="1:19" ht="26.25" thickBot="1">
      <c r="A4" s="4" t="s">
        <v>259</v>
      </c>
      <c r="B4" s="329" t="s">
        <v>386</v>
      </c>
    </row>
    <row r="5" spans="1:19" s="316" customFormat="1">
      <c r="A5" s="311"/>
      <c r="B5" s="312"/>
      <c r="C5" s="313" t="s">
        <v>0</v>
      </c>
      <c r="D5" s="313" t="s">
        <v>1</v>
      </c>
      <c r="E5" s="313" t="s">
        <v>2</v>
      </c>
      <c r="F5" s="313" t="s">
        <v>3</v>
      </c>
      <c r="G5" s="313" t="s">
        <v>4</v>
      </c>
      <c r="H5" s="313" t="s">
        <v>10</v>
      </c>
      <c r="I5" s="313" t="s">
        <v>13</v>
      </c>
      <c r="J5" s="313" t="s">
        <v>14</v>
      </c>
      <c r="K5" s="313" t="s">
        <v>15</v>
      </c>
      <c r="L5" s="313" t="s">
        <v>16</v>
      </c>
      <c r="M5" s="313" t="s">
        <v>17</v>
      </c>
      <c r="N5" s="313" t="s">
        <v>18</v>
      </c>
      <c r="O5" s="313" t="s">
        <v>369</v>
      </c>
      <c r="P5" s="313" t="s">
        <v>370</v>
      </c>
      <c r="Q5" s="313" t="s">
        <v>371</v>
      </c>
      <c r="R5" s="314" t="s">
        <v>372</v>
      </c>
      <c r="S5" s="315" t="s">
        <v>373</v>
      </c>
    </row>
    <row r="6" spans="1:19" s="316" customFormat="1" ht="99" customHeight="1">
      <c r="A6" s="317"/>
      <c r="B6" s="475" t="s">
        <v>374</v>
      </c>
      <c r="C6" s="471">
        <v>0</v>
      </c>
      <c r="D6" s="472"/>
      <c r="E6" s="471">
        <v>0.2</v>
      </c>
      <c r="F6" s="472"/>
      <c r="G6" s="471">
        <v>0.35</v>
      </c>
      <c r="H6" s="472"/>
      <c r="I6" s="471">
        <v>0.5</v>
      </c>
      <c r="J6" s="472"/>
      <c r="K6" s="471">
        <v>0.75</v>
      </c>
      <c r="L6" s="472"/>
      <c r="M6" s="471">
        <v>1</v>
      </c>
      <c r="N6" s="472"/>
      <c r="O6" s="471">
        <v>1.5</v>
      </c>
      <c r="P6" s="472"/>
      <c r="Q6" s="471">
        <v>2.5</v>
      </c>
      <c r="R6" s="472"/>
      <c r="S6" s="473" t="s">
        <v>258</v>
      </c>
    </row>
    <row r="7" spans="1:19" s="316" customFormat="1" ht="30.75" customHeight="1">
      <c r="A7" s="317"/>
      <c r="B7" s="476"/>
      <c r="C7" s="307" t="s">
        <v>261</v>
      </c>
      <c r="D7" s="307" t="s">
        <v>260</v>
      </c>
      <c r="E7" s="307" t="s">
        <v>261</v>
      </c>
      <c r="F7" s="307" t="s">
        <v>260</v>
      </c>
      <c r="G7" s="307" t="s">
        <v>261</v>
      </c>
      <c r="H7" s="307" t="s">
        <v>260</v>
      </c>
      <c r="I7" s="307" t="s">
        <v>261</v>
      </c>
      <c r="J7" s="307" t="s">
        <v>260</v>
      </c>
      <c r="K7" s="307" t="s">
        <v>261</v>
      </c>
      <c r="L7" s="307" t="s">
        <v>260</v>
      </c>
      <c r="M7" s="307" t="s">
        <v>261</v>
      </c>
      <c r="N7" s="307" t="s">
        <v>260</v>
      </c>
      <c r="O7" s="307" t="s">
        <v>261</v>
      </c>
      <c r="P7" s="307" t="s">
        <v>260</v>
      </c>
      <c r="Q7" s="307" t="s">
        <v>261</v>
      </c>
      <c r="R7" s="307" t="s">
        <v>260</v>
      </c>
      <c r="S7" s="474"/>
    </row>
    <row r="8" spans="1:19" s="180" customFormat="1">
      <c r="A8" s="178">
        <v>1</v>
      </c>
      <c r="B8" s="1" t="s">
        <v>101</v>
      </c>
      <c r="C8" s="179">
        <v>153359404.96000001</v>
      </c>
      <c r="D8" s="179"/>
      <c r="E8" s="179">
        <v>0</v>
      </c>
      <c r="F8" s="179"/>
      <c r="G8" s="179">
        <v>0</v>
      </c>
      <c r="H8" s="179"/>
      <c r="I8" s="179">
        <v>0</v>
      </c>
      <c r="J8" s="179"/>
      <c r="K8" s="179">
        <v>0</v>
      </c>
      <c r="L8" s="179"/>
      <c r="M8" s="179">
        <v>139237461.01570001</v>
      </c>
      <c r="N8" s="179"/>
      <c r="O8" s="179">
        <v>0</v>
      </c>
      <c r="P8" s="179"/>
      <c r="Q8" s="179">
        <v>0</v>
      </c>
      <c r="R8" s="179"/>
      <c r="S8" s="330">
        <f>$C$6*SUM(C8:D8)+$E$6*SUM(E8:F8)+$G$6*SUM(G8:H8)+$I$6*SUM(I8:J8)+$K$6*SUM(K8:L8)+$M$6*SUM(M8:N8)+$O$6*SUM(O8:P8)+$Q$6*SUM(Q8:R8)</f>
        <v>139237461.01570001</v>
      </c>
    </row>
    <row r="9" spans="1:19" s="180" customFormat="1">
      <c r="A9" s="178">
        <v>2</v>
      </c>
      <c r="B9" s="1" t="s">
        <v>102</v>
      </c>
      <c r="C9" s="179">
        <v>0</v>
      </c>
      <c r="D9" s="179"/>
      <c r="E9" s="179">
        <v>0</v>
      </c>
      <c r="F9" s="179"/>
      <c r="G9" s="179">
        <v>0</v>
      </c>
      <c r="H9" s="179"/>
      <c r="I9" s="179">
        <v>0</v>
      </c>
      <c r="J9" s="179"/>
      <c r="K9" s="179">
        <v>0</v>
      </c>
      <c r="L9" s="179"/>
      <c r="M9" s="179">
        <v>0</v>
      </c>
      <c r="N9" s="179"/>
      <c r="O9" s="179">
        <v>0</v>
      </c>
      <c r="P9" s="179"/>
      <c r="Q9" s="179">
        <v>0</v>
      </c>
      <c r="R9" s="179"/>
      <c r="S9" s="330">
        <f t="shared" ref="S9:S21" si="0">$C$6*SUM(C9:D9)+$E$6*SUM(E9:F9)+$G$6*SUM(G9:H9)+$I$6*SUM(I9:J9)+$K$6*SUM(K9:L9)+$M$6*SUM(M9:N9)+$O$6*SUM(O9:P9)+$Q$6*SUM(Q9:R9)</f>
        <v>0</v>
      </c>
    </row>
    <row r="10" spans="1:19" s="180" customFormat="1">
      <c r="A10" s="178">
        <v>3</v>
      </c>
      <c r="B10" s="1" t="s">
        <v>280</v>
      </c>
      <c r="C10" s="179">
        <v>0</v>
      </c>
      <c r="D10" s="179"/>
      <c r="E10" s="179">
        <v>0</v>
      </c>
      <c r="F10" s="179"/>
      <c r="G10" s="179">
        <v>0</v>
      </c>
      <c r="H10" s="179"/>
      <c r="I10" s="179">
        <v>0</v>
      </c>
      <c r="J10" s="179"/>
      <c r="K10" s="179">
        <v>0</v>
      </c>
      <c r="L10" s="179"/>
      <c r="M10" s="179">
        <v>0</v>
      </c>
      <c r="N10" s="179"/>
      <c r="O10" s="179">
        <v>0</v>
      </c>
      <c r="P10" s="179"/>
      <c r="Q10" s="179">
        <v>0</v>
      </c>
      <c r="R10" s="179"/>
      <c r="S10" s="330">
        <f t="shared" si="0"/>
        <v>0</v>
      </c>
    </row>
    <row r="11" spans="1:19" s="180" customFormat="1">
      <c r="A11" s="178">
        <v>4</v>
      </c>
      <c r="B11" s="1" t="s">
        <v>103</v>
      </c>
      <c r="C11" s="179">
        <v>0</v>
      </c>
      <c r="D11" s="179"/>
      <c r="E11" s="179">
        <v>0</v>
      </c>
      <c r="F11" s="179"/>
      <c r="G11" s="179">
        <v>0</v>
      </c>
      <c r="H11" s="179"/>
      <c r="I11" s="179">
        <v>0</v>
      </c>
      <c r="J11" s="179"/>
      <c r="K11" s="179">
        <v>0</v>
      </c>
      <c r="L11" s="179"/>
      <c r="M11" s="179">
        <v>0</v>
      </c>
      <c r="N11" s="179"/>
      <c r="O11" s="179">
        <v>0</v>
      </c>
      <c r="P11" s="179"/>
      <c r="Q11" s="179">
        <v>0</v>
      </c>
      <c r="R11" s="179"/>
      <c r="S11" s="330">
        <f t="shared" si="0"/>
        <v>0</v>
      </c>
    </row>
    <row r="12" spans="1:19" s="180" customFormat="1">
      <c r="A12" s="178">
        <v>5</v>
      </c>
      <c r="B12" s="1" t="s">
        <v>104</v>
      </c>
      <c r="C12" s="179">
        <v>0</v>
      </c>
      <c r="D12" s="179"/>
      <c r="E12" s="179">
        <v>0</v>
      </c>
      <c r="F12" s="179"/>
      <c r="G12" s="179">
        <v>0</v>
      </c>
      <c r="H12" s="179"/>
      <c r="I12" s="179">
        <v>0</v>
      </c>
      <c r="J12" s="179"/>
      <c r="K12" s="179">
        <v>0</v>
      </c>
      <c r="L12" s="179"/>
      <c r="M12" s="179">
        <v>0</v>
      </c>
      <c r="N12" s="179"/>
      <c r="O12" s="179">
        <v>0</v>
      </c>
      <c r="P12" s="179"/>
      <c r="Q12" s="179">
        <v>0</v>
      </c>
      <c r="R12" s="179"/>
      <c r="S12" s="330">
        <f t="shared" si="0"/>
        <v>0</v>
      </c>
    </row>
    <row r="13" spans="1:19" s="180" customFormat="1">
      <c r="A13" s="178">
        <v>6</v>
      </c>
      <c r="B13" s="1" t="s">
        <v>105</v>
      </c>
      <c r="C13" s="179">
        <v>0</v>
      </c>
      <c r="D13" s="179"/>
      <c r="E13" s="179">
        <v>62540540.514400005</v>
      </c>
      <c r="F13" s="179"/>
      <c r="G13" s="179">
        <v>0</v>
      </c>
      <c r="H13" s="179"/>
      <c r="I13" s="179">
        <v>640987.06429999624</v>
      </c>
      <c r="J13" s="179"/>
      <c r="K13" s="179">
        <v>0</v>
      </c>
      <c r="L13" s="179"/>
      <c r="M13" s="179">
        <v>2333.4456</v>
      </c>
      <c r="N13" s="179">
        <v>4105103.9998499998</v>
      </c>
      <c r="O13" s="179">
        <v>0</v>
      </c>
      <c r="P13" s="179"/>
      <c r="Q13" s="179">
        <v>0</v>
      </c>
      <c r="R13" s="179"/>
      <c r="S13" s="330">
        <f t="shared" si="0"/>
        <v>16936039.080479998</v>
      </c>
    </row>
    <row r="14" spans="1:19" s="180" customFormat="1">
      <c r="A14" s="178">
        <v>7</v>
      </c>
      <c r="B14" s="1" t="s">
        <v>106</v>
      </c>
      <c r="C14" s="179">
        <v>0</v>
      </c>
      <c r="D14" s="179">
        <v>0</v>
      </c>
      <c r="E14" s="179">
        <v>0</v>
      </c>
      <c r="F14" s="179">
        <v>0</v>
      </c>
      <c r="G14" s="179">
        <v>0</v>
      </c>
      <c r="H14" s="179"/>
      <c r="I14" s="179">
        <v>0</v>
      </c>
      <c r="J14" s="179">
        <v>0</v>
      </c>
      <c r="K14" s="179">
        <v>0</v>
      </c>
      <c r="L14" s="179"/>
      <c r="M14" s="179">
        <v>456206124.29964006</v>
      </c>
      <c r="N14" s="179">
        <v>69777252.314695001</v>
      </c>
      <c r="O14" s="179">
        <v>5533118.4976899996</v>
      </c>
      <c r="P14" s="179">
        <v>220502.49924</v>
      </c>
      <c r="Q14" s="179">
        <v>0</v>
      </c>
      <c r="R14" s="179">
        <v>0</v>
      </c>
      <c r="S14" s="330">
        <f t="shared" si="0"/>
        <v>534613808.10973006</v>
      </c>
    </row>
    <row r="15" spans="1:19" s="180" customFormat="1">
      <c r="A15" s="178">
        <v>8</v>
      </c>
      <c r="B15" s="1" t="s">
        <v>107</v>
      </c>
      <c r="C15" s="179">
        <v>0</v>
      </c>
      <c r="D15" s="179"/>
      <c r="E15" s="179">
        <v>0</v>
      </c>
      <c r="F15" s="179"/>
      <c r="G15" s="179">
        <v>0</v>
      </c>
      <c r="H15" s="179"/>
      <c r="I15" s="179">
        <v>0</v>
      </c>
      <c r="J15" s="179"/>
      <c r="K15" s="179">
        <v>303769088.30688</v>
      </c>
      <c r="L15" s="179">
        <v>15559513.18536</v>
      </c>
      <c r="M15" s="179">
        <v>20511799.536219999</v>
      </c>
      <c r="N15" s="179">
        <v>548781.46484999999</v>
      </c>
      <c r="O15" s="179">
        <v>72126896.953240007</v>
      </c>
      <c r="P15" s="179">
        <v>2380197.8387950002</v>
      </c>
      <c r="Q15" s="179">
        <v>0</v>
      </c>
      <c r="R15" s="179"/>
      <c r="S15" s="330">
        <f t="shared" si="0"/>
        <v>372317674.30830252</v>
      </c>
    </row>
    <row r="16" spans="1:19" s="180" customFormat="1">
      <c r="A16" s="178">
        <v>9</v>
      </c>
      <c r="B16" s="1" t="s">
        <v>108</v>
      </c>
      <c r="C16" s="179">
        <v>0</v>
      </c>
      <c r="D16" s="179"/>
      <c r="E16" s="179">
        <v>0</v>
      </c>
      <c r="F16" s="179"/>
      <c r="G16" s="179">
        <v>142721361.67052999</v>
      </c>
      <c r="H16" s="179">
        <v>448586.50582000002</v>
      </c>
      <c r="I16" s="179">
        <v>0</v>
      </c>
      <c r="J16" s="179"/>
      <c r="K16" s="179">
        <v>0</v>
      </c>
      <c r="L16" s="179"/>
      <c r="M16" s="179">
        <v>0</v>
      </c>
      <c r="N16" s="179"/>
      <c r="O16" s="179">
        <v>0</v>
      </c>
      <c r="P16" s="179"/>
      <c r="Q16" s="179">
        <v>0</v>
      </c>
      <c r="R16" s="179"/>
      <c r="S16" s="330">
        <f t="shared" si="0"/>
        <v>50109481.861722499</v>
      </c>
    </row>
    <row r="17" spans="1:19" s="180" customFormat="1">
      <c r="A17" s="178">
        <v>10</v>
      </c>
      <c r="B17" s="1" t="s">
        <v>109</v>
      </c>
      <c r="C17" s="179">
        <v>0</v>
      </c>
      <c r="D17" s="179"/>
      <c r="E17" s="179">
        <v>0</v>
      </c>
      <c r="F17" s="179"/>
      <c r="G17" s="179">
        <v>0</v>
      </c>
      <c r="H17" s="179"/>
      <c r="I17" s="179">
        <v>354323.09974999999</v>
      </c>
      <c r="J17" s="179"/>
      <c r="K17" s="179">
        <v>0</v>
      </c>
      <c r="L17" s="179"/>
      <c r="M17" s="179">
        <v>13693899.848569999</v>
      </c>
      <c r="N17" s="179"/>
      <c r="O17" s="179">
        <v>2202700.0418100003</v>
      </c>
      <c r="P17" s="179"/>
      <c r="Q17" s="179">
        <v>0</v>
      </c>
      <c r="R17" s="179"/>
      <c r="S17" s="330">
        <f t="shared" si="0"/>
        <v>17175111.46116</v>
      </c>
    </row>
    <row r="18" spans="1:19" s="180" customFormat="1">
      <c r="A18" s="178">
        <v>11</v>
      </c>
      <c r="B18" s="1" t="s">
        <v>110</v>
      </c>
      <c r="C18" s="179">
        <v>0</v>
      </c>
      <c r="D18" s="179"/>
      <c r="E18" s="179">
        <v>0</v>
      </c>
      <c r="F18" s="179"/>
      <c r="G18" s="179">
        <v>0</v>
      </c>
      <c r="H18" s="179"/>
      <c r="I18" s="179">
        <v>0</v>
      </c>
      <c r="J18" s="179"/>
      <c r="K18" s="179">
        <v>0</v>
      </c>
      <c r="L18" s="179"/>
      <c r="M18" s="179">
        <v>0</v>
      </c>
      <c r="N18" s="179"/>
      <c r="O18" s="179">
        <v>0</v>
      </c>
      <c r="P18" s="179"/>
      <c r="Q18" s="179">
        <v>0</v>
      </c>
      <c r="R18" s="179"/>
      <c r="S18" s="330">
        <f t="shared" si="0"/>
        <v>0</v>
      </c>
    </row>
    <row r="19" spans="1:19" s="180" customFormat="1">
      <c r="A19" s="178">
        <v>12</v>
      </c>
      <c r="B19" s="1" t="s">
        <v>111</v>
      </c>
      <c r="C19" s="179">
        <v>0</v>
      </c>
      <c r="D19" s="179"/>
      <c r="E19" s="179">
        <v>0</v>
      </c>
      <c r="F19" s="179"/>
      <c r="G19" s="179">
        <v>0</v>
      </c>
      <c r="H19" s="179"/>
      <c r="I19" s="179">
        <v>0</v>
      </c>
      <c r="J19" s="179"/>
      <c r="K19" s="179">
        <v>0</v>
      </c>
      <c r="L19" s="179"/>
      <c r="M19" s="179">
        <v>0</v>
      </c>
      <c r="N19" s="179"/>
      <c r="O19" s="179">
        <v>0</v>
      </c>
      <c r="P19" s="179"/>
      <c r="Q19" s="179">
        <v>0</v>
      </c>
      <c r="R19" s="179"/>
      <c r="S19" s="330">
        <f t="shared" si="0"/>
        <v>0</v>
      </c>
    </row>
    <row r="20" spans="1:19" s="180" customFormat="1">
      <c r="A20" s="178">
        <v>13</v>
      </c>
      <c r="B20" s="1" t="s">
        <v>257</v>
      </c>
      <c r="C20" s="179">
        <v>0</v>
      </c>
      <c r="D20" s="179"/>
      <c r="E20" s="179">
        <v>0</v>
      </c>
      <c r="F20" s="179"/>
      <c r="G20" s="179">
        <v>0</v>
      </c>
      <c r="H20" s="179"/>
      <c r="I20" s="179">
        <v>0</v>
      </c>
      <c r="J20" s="179"/>
      <c r="K20" s="179">
        <v>0</v>
      </c>
      <c r="L20" s="179"/>
      <c r="M20" s="179">
        <v>0</v>
      </c>
      <c r="N20" s="179"/>
      <c r="O20" s="179">
        <v>0</v>
      </c>
      <c r="P20" s="179"/>
      <c r="Q20" s="179">
        <v>0</v>
      </c>
      <c r="R20" s="179"/>
      <c r="S20" s="330">
        <f t="shared" si="0"/>
        <v>0</v>
      </c>
    </row>
    <row r="21" spans="1:19" s="180" customFormat="1">
      <c r="A21" s="178">
        <v>14</v>
      </c>
      <c r="B21" s="1" t="s">
        <v>113</v>
      </c>
      <c r="C21" s="179">
        <v>59674521</v>
      </c>
      <c r="D21" s="179"/>
      <c r="E21" s="179">
        <v>0</v>
      </c>
      <c r="F21" s="179"/>
      <c r="G21" s="179">
        <v>0</v>
      </c>
      <c r="H21" s="179"/>
      <c r="I21" s="179">
        <v>0</v>
      </c>
      <c r="J21" s="179"/>
      <c r="K21" s="179">
        <v>0</v>
      </c>
      <c r="L21" s="179"/>
      <c r="M21" s="179">
        <v>86141231.244000003</v>
      </c>
      <c r="N21" s="179"/>
      <c r="O21" s="179">
        <v>0</v>
      </c>
      <c r="P21" s="179"/>
      <c r="Q21" s="179">
        <v>1143691.3900000001</v>
      </c>
      <c r="R21" s="179"/>
      <c r="S21" s="330">
        <f t="shared" si="0"/>
        <v>89000459.718999997</v>
      </c>
    </row>
    <row r="22" spans="1:19" ht="13.5" thickBot="1">
      <c r="A22" s="181"/>
      <c r="B22" s="182" t="s">
        <v>114</v>
      </c>
      <c r="C22" s="183">
        <f>SUM(C8:C21)</f>
        <v>213033925.96000001</v>
      </c>
      <c r="D22" s="183">
        <f t="shared" ref="D22:J22" si="1">SUM(D8:D21)</f>
        <v>0</v>
      </c>
      <c r="E22" s="183">
        <f t="shared" si="1"/>
        <v>62540540.514400005</v>
      </c>
      <c r="F22" s="183">
        <f t="shared" si="1"/>
        <v>0</v>
      </c>
      <c r="G22" s="183">
        <f t="shared" si="1"/>
        <v>142721361.67052999</v>
      </c>
      <c r="H22" s="183">
        <f t="shared" si="1"/>
        <v>448586.50582000002</v>
      </c>
      <c r="I22" s="183">
        <f t="shared" si="1"/>
        <v>995310.1640499963</v>
      </c>
      <c r="J22" s="183">
        <f t="shared" si="1"/>
        <v>0</v>
      </c>
      <c r="K22" s="183">
        <f t="shared" ref="K22:S22" si="2">SUM(K8:K21)</f>
        <v>303769088.30688</v>
      </c>
      <c r="L22" s="183">
        <f t="shared" si="2"/>
        <v>15559513.18536</v>
      </c>
      <c r="M22" s="183">
        <f t="shared" si="2"/>
        <v>715792849.38972998</v>
      </c>
      <c r="N22" s="183">
        <f t="shared" si="2"/>
        <v>74431137.779394999</v>
      </c>
      <c r="O22" s="183">
        <f t="shared" si="2"/>
        <v>79862715.492740005</v>
      </c>
      <c r="P22" s="183">
        <f t="shared" si="2"/>
        <v>2600700.338035</v>
      </c>
      <c r="Q22" s="183">
        <f t="shared" si="2"/>
        <v>1143691.3900000001</v>
      </c>
      <c r="R22" s="183">
        <f t="shared" si="2"/>
        <v>0</v>
      </c>
      <c r="S22" s="331">
        <f t="shared" si="2"/>
        <v>1219390035.5560951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scale="3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80" zoomScaleNormal="80" workbookViewId="0">
      <pane xSplit="2" ySplit="6" topLeftCell="J7" activePane="bottomRight" state="frozen"/>
      <selection activeCell="H34" sqref="H34"/>
      <selection pane="topRight" activeCell="H34" sqref="H34"/>
      <selection pane="bottomLeft" activeCell="H34" sqref="H34"/>
      <selection pane="bottomRight" activeCell="Y24" sqref="Y24"/>
    </sheetView>
  </sheetViews>
  <sheetFormatPr defaultColWidth="9.140625" defaultRowHeight="12.75"/>
  <cols>
    <col min="1" max="1" width="10.5703125" style="4" bestFit="1" customWidth="1"/>
    <col min="2" max="2" width="41" style="4" customWidth="1"/>
    <col min="3" max="22" width="15.7109375" style="4" customWidth="1"/>
    <col min="23" max="16384" width="9.140625" style="54"/>
  </cols>
  <sheetData>
    <row r="1" spans="1:22">
      <c r="A1" s="2" t="s">
        <v>35</v>
      </c>
      <c r="B1" s="408" t="s">
        <v>422</v>
      </c>
    </row>
    <row r="2" spans="1:22">
      <c r="A2" s="2" t="s">
        <v>36</v>
      </c>
      <c r="B2" s="409">
        <v>43281</v>
      </c>
    </row>
    <row r="4" spans="1:22" ht="13.5" thickBot="1">
      <c r="A4" s="4" t="s">
        <v>377</v>
      </c>
      <c r="B4" s="184" t="s">
        <v>100</v>
      </c>
      <c r="V4" s="56" t="s">
        <v>78</v>
      </c>
    </row>
    <row r="5" spans="1:22" ht="12.75" customHeight="1">
      <c r="A5" s="185"/>
      <c r="B5" s="186"/>
      <c r="C5" s="477" t="s">
        <v>288</v>
      </c>
      <c r="D5" s="478"/>
      <c r="E5" s="478"/>
      <c r="F5" s="478"/>
      <c r="G5" s="478"/>
      <c r="H5" s="478"/>
      <c r="I5" s="478"/>
      <c r="J5" s="478"/>
      <c r="K5" s="478"/>
      <c r="L5" s="479"/>
      <c r="M5" s="480" t="s">
        <v>289</v>
      </c>
      <c r="N5" s="481"/>
      <c r="O5" s="481"/>
      <c r="P5" s="481"/>
      <c r="Q5" s="481"/>
      <c r="R5" s="481"/>
      <c r="S5" s="482"/>
      <c r="T5" s="485" t="s">
        <v>375</v>
      </c>
      <c r="U5" s="485" t="s">
        <v>376</v>
      </c>
      <c r="V5" s="483" t="s">
        <v>126</v>
      </c>
    </row>
    <row r="6" spans="1:22" s="123" customFormat="1" ht="216.75">
      <c r="A6" s="120"/>
      <c r="B6" s="187"/>
      <c r="C6" s="188" t="s">
        <v>115</v>
      </c>
      <c r="D6" s="282" t="s">
        <v>116</v>
      </c>
      <c r="E6" s="215" t="s">
        <v>291</v>
      </c>
      <c r="F6" s="215" t="s">
        <v>292</v>
      </c>
      <c r="G6" s="282" t="s">
        <v>295</v>
      </c>
      <c r="H6" s="282" t="s">
        <v>290</v>
      </c>
      <c r="I6" s="282" t="s">
        <v>117</v>
      </c>
      <c r="J6" s="282" t="s">
        <v>118</v>
      </c>
      <c r="K6" s="189" t="s">
        <v>119</v>
      </c>
      <c r="L6" s="190" t="s">
        <v>120</v>
      </c>
      <c r="M6" s="188" t="s">
        <v>293</v>
      </c>
      <c r="N6" s="189" t="s">
        <v>121</v>
      </c>
      <c r="O6" s="189" t="s">
        <v>122</v>
      </c>
      <c r="P6" s="189" t="s">
        <v>123</v>
      </c>
      <c r="Q6" s="189" t="s">
        <v>124</v>
      </c>
      <c r="R6" s="189" t="s">
        <v>125</v>
      </c>
      <c r="S6" s="309" t="s">
        <v>294</v>
      </c>
      <c r="T6" s="486"/>
      <c r="U6" s="486"/>
      <c r="V6" s="484"/>
    </row>
    <row r="7" spans="1:22" s="180" customFormat="1" ht="25.5">
      <c r="A7" s="191">
        <v>1</v>
      </c>
      <c r="B7" s="1" t="s">
        <v>101</v>
      </c>
      <c r="C7" s="192"/>
      <c r="D7" s="179">
        <v>0</v>
      </c>
      <c r="E7" s="179"/>
      <c r="F7" s="179"/>
      <c r="G7" s="179"/>
      <c r="H7" s="179"/>
      <c r="I7" s="179"/>
      <c r="J7" s="179">
        <v>0</v>
      </c>
      <c r="K7" s="179"/>
      <c r="L7" s="193"/>
      <c r="M7" s="192"/>
      <c r="N7" s="179"/>
      <c r="O7" s="179"/>
      <c r="P7" s="179"/>
      <c r="Q7" s="179"/>
      <c r="R7" s="179"/>
      <c r="S7" s="193"/>
      <c r="T7" s="318">
        <v>0</v>
      </c>
      <c r="U7" s="318"/>
      <c r="V7" s="194">
        <f>SUM(C7:S7)</f>
        <v>0</v>
      </c>
    </row>
    <row r="8" spans="1:22" s="180" customFormat="1" ht="25.5">
      <c r="A8" s="191">
        <v>2</v>
      </c>
      <c r="B8" s="1" t="s">
        <v>102</v>
      </c>
      <c r="C8" s="192"/>
      <c r="D8" s="179">
        <v>0</v>
      </c>
      <c r="E8" s="179"/>
      <c r="F8" s="179"/>
      <c r="G8" s="179"/>
      <c r="H8" s="179"/>
      <c r="I8" s="179"/>
      <c r="J8" s="179">
        <v>0</v>
      </c>
      <c r="K8" s="179"/>
      <c r="L8" s="193"/>
      <c r="M8" s="192"/>
      <c r="N8" s="179"/>
      <c r="O8" s="179"/>
      <c r="P8" s="179"/>
      <c r="Q8" s="179"/>
      <c r="R8" s="179"/>
      <c r="S8" s="193"/>
      <c r="T8" s="318">
        <v>0</v>
      </c>
      <c r="U8" s="318"/>
      <c r="V8" s="194">
        <f t="shared" ref="V8:V20" si="0">SUM(C8:S8)</f>
        <v>0</v>
      </c>
    </row>
    <row r="9" spans="1:22" s="180" customFormat="1" ht="25.5">
      <c r="A9" s="191">
        <v>3</v>
      </c>
      <c r="B9" s="1" t="s">
        <v>281</v>
      </c>
      <c r="C9" s="192"/>
      <c r="D9" s="179">
        <v>0</v>
      </c>
      <c r="E9" s="179"/>
      <c r="F9" s="179"/>
      <c r="G9" s="179"/>
      <c r="H9" s="179"/>
      <c r="I9" s="179"/>
      <c r="J9" s="179">
        <v>0</v>
      </c>
      <c r="K9" s="179"/>
      <c r="L9" s="193"/>
      <c r="M9" s="192"/>
      <c r="N9" s="179"/>
      <c r="O9" s="179"/>
      <c r="P9" s="179"/>
      <c r="Q9" s="179"/>
      <c r="R9" s="179"/>
      <c r="S9" s="193"/>
      <c r="T9" s="318">
        <v>0</v>
      </c>
      <c r="U9" s="318"/>
      <c r="V9" s="194">
        <f t="shared" si="0"/>
        <v>0</v>
      </c>
    </row>
    <row r="10" spans="1:22" s="180" customFormat="1" ht="25.5">
      <c r="A10" s="191">
        <v>4</v>
      </c>
      <c r="B10" s="1" t="s">
        <v>103</v>
      </c>
      <c r="C10" s="192"/>
      <c r="D10" s="179">
        <v>0</v>
      </c>
      <c r="E10" s="179"/>
      <c r="F10" s="179"/>
      <c r="G10" s="179"/>
      <c r="H10" s="179"/>
      <c r="I10" s="179"/>
      <c r="J10" s="179">
        <v>0</v>
      </c>
      <c r="K10" s="179"/>
      <c r="L10" s="193"/>
      <c r="M10" s="192"/>
      <c r="N10" s="179"/>
      <c r="O10" s="179"/>
      <c r="P10" s="179"/>
      <c r="Q10" s="179"/>
      <c r="R10" s="179"/>
      <c r="S10" s="193"/>
      <c r="T10" s="318">
        <v>0</v>
      </c>
      <c r="U10" s="318"/>
      <c r="V10" s="194">
        <f t="shared" si="0"/>
        <v>0</v>
      </c>
    </row>
    <row r="11" spans="1:22" s="180" customFormat="1" ht="25.5">
      <c r="A11" s="191">
        <v>5</v>
      </c>
      <c r="B11" s="1" t="s">
        <v>104</v>
      </c>
      <c r="C11" s="192"/>
      <c r="D11" s="179">
        <v>0</v>
      </c>
      <c r="E11" s="179"/>
      <c r="F11" s="179"/>
      <c r="G11" s="179"/>
      <c r="H11" s="179"/>
      <c r="I11" s="179"/>
      <c r="J11" s="179">
        <v>0</v>
      </c>
      <c r="K11" s="179"/>
      <c r="L11" s="193"/>
      <c r="M11" s="192"/>
      <c r="N11" s="179"/>
      <c r="O11" s="179"/>
      <c r="P11" s="179"/>
      <c r="Q11" s="179"/>
      <c r="R11" s="179"/>
      <c r="S11" s="193"/>
      <c r="T11" s="318">
        <v>0</v>
      </c>
      <c r="U11" s="318"/>
      <c r="V11" s="194">
        <f t="shared" si="0"/>
        <v>0</v>
      </c>
    </row>
    <row r="12" spans="1:22" s="180" customFormat="1" ht="25.5">
      <c r="A12" s="191">
        <v>6</v>
      </c>
      <c r="B12" s="1" t="s">
        <v>105</v>
      </c>
      <c r="C12" s="192"/>
      <c r="D12" s="179">
        <v>0</v>
      </c>
      <c r="E12" s="179"/>
      <c r="F12" s="179"/>
      <c r="G12" s="179"/>
      <c r="H12" s="179"/>
      <c r="I12" s="179"/>
      <c r="J12" s="179">
        <v>0</v>
      </c>
      <c r="K12" s="179"/>
      <c r="L12" s="193"/>
      <c r="M12" s="192"/>
      <c r="N12" s="179"/>
      <c r="O12" s="179"/>
      <c r="P12" s="179"/>
      <c r="Q12" s="179"/>
      <c r="R12" s="179"/>
      <c r="S12" s="193"/>
      <c r="T12" s="318">
        <v>0</v>
      </c>
      <c r="U12" s="318"/>
      <c r="V12" s="194">
        <f t="shared" si="0"/>
        <v>0</v>
      </c>
    </row>
    <row r="13" spans="1:22" s="180" customFormat="1">
      <c r="A13" s="191">
        <v>7</v>
      </c>
      <c r="B13" s="1" t="s">
        <v>106</v>
      </c>
      <c r="C13" s="192"/>
      <c r="D13" s="179">
        <v>41563015.42377001</v>
      </c>
      <c r="E13" s="179"/>
      <c r="F13" s="179"/>
      <c r="G13" s="179"/>
      <c r="H13" s="179"/>
      <c r="I13" s="179"/>
      <c r="J13" s="179">
        <v>13723.84842</v>
      </c>
      <c r="K13" s="179"/>
      <c r="L13" s="193"/>
      <c r="M13" s="192"/>
      <c r="N13" s="179"/>
      <c r="O13" s="179"/>
      <c r="P13" s="179"/>
      <c r="Q13" s="179"/>
      <c r="R13" s="179"/>
      <c r="S13" s="193"/>
      <c r="T13" s="318">
        <v>23958473.008850008</v>
      </c>
      <c r="U13" s="318">
        <v>17618266.263340004</v>
      </c>
      <c r="V13" s="194">
        <f t="shared" si="0"/>
        <v>41576739.272190012</v>
      </c>
    </row>
    <row r="14" spans="1:22" s="180" customFormat="1">
      <c r="A14" s="191">
        <v>8</v>
      </c>
      <c r="B14" s="1" t="s">
        <v>107</v>
      </c>
      <c r="C14" s="192"/>
      <c r="D14" s="179">
        <v>17096966.086520251</v>
      </c>
      <c r="E14" s="179"/>
      <c r="F14" s="179"/>
      <c r="G14" s="179"/>
      <c r="H14" s="179"/>
      <c r="I14" s="179"/>
      <c r="J14" s="179">
        <v>9007904.4905775003</v>
      </c>
      <c r="K14" s="179"/>
      <c r="L14" s="193"/>
      <c r="M14" s="192"/>
      <c r="N14" s="179"/>
      <c r="O14" s="179"/>
      <c r="P14" s="179"/>
      <c r="Q14" s="179"/>
      <c r="R14" s="179"/>
      <c r="S14" s="193"/>
      <c r="T14" s="318">
        <v>24500496.6525685</v>
      </c>
      <c r="U14" s="318">
        <v>1604373.92452925</v>
      </c>
      <c r="V14" s="194">
        <f t="shared" si="0"/>
        <v>26104870.577097751</v>
      </c>
    </row>
    <row r="15" spans="1:22" s="180" customFormat="1" ht="25.5">
      <c r="A15" s="191">
        <v>9</v>
      </c>
      <c r="B15" s="1" t="s">
        <v>108</v>
      </c>
      <c r="C15" s="192"/>
      <c r="D15" s="179">
        <v>0</v>
      </c>
      <c r="E15" s="179"/>
      <c r="F15" s="179"/>
      <c r="G15" s="179"/>
      <c r="H15" s="179"/>
      <c r="I15" s="179"/>
      <c r="J15" s="179">
        <v>0</v>
      </c>
      <c r="K15" s="179"/>
      <c r="L15" s="193"/>
      <c r="M15" s="192"/>
      <c r="N15" s="179"/>
      <c r="O15" s="179"/>
      <c r="P15" s="179"/>
      <c r="Q15" s="179"/>
      <c r="R15" s="179"/>
      <c r="S15" s="193"/>
      <c r="T15" s="318">
        <v>0</v>
      </c>
      <c r="U15" s="318"/>
      <c r="V15" s="194">
        <f t="shared" si="0"/>
        <v>0</v>
      </c>
    </row>
    <row r="16" spans="1:22" s="180" customFormat="1">
      <c r="A16" s="191">
        <v>10</v>
      </c>
      <c r="B16" s="1" t="s">
        <v>109</v>
      </c>
      <c r="C16" s="192"/>
      <c r="D16" s="179">
        <v>0</v>
      </c>
      <c r="E16" s="179"/>
      <c r="F16" s="179"/>
      <c r="G16" s="179"/>
      <c r="H16" s="179"/>
      <c r="I16" s="179"/>
      <c r="J16" s="179">
        <v>32435.463505</v>
      </c>
      <c r="K16" s="179"/>
      <c r="L16" s="193"/>
      <c r="M16" s="192"/>
      <c r="N16" s="179"/>
      <c r="O16" s="179"/>
      <c r="P16" s="179"/>
      <c r="Q16" s="179"/>
      <c r="R16" s="179"/>
      <c r="S16" s="193"/>
      <c r="T16" s="318">
        <v>32435.463505</v>
      </c>
      <c r="U16" s="318"/>
      <c r="V16" s="194">
        <f t="shared" si="0"/>
        <v>32435.463505</v>
      </c>
    </row>
    <row r="17" spans="1:22" s="180" customFormat="1" ht="25.5">
      <c r="A17" s="191">
        <v>11</v>
      </c>
      <c r="B17" s="1" t="s">
        <v>110</v>
      </c>
      <c r="C17" s="192"/>
      <c r="D17" s="179">
        <v>0</v>
      </c>
      <c r="E17" s="179"/>
      <c r="F17" s="179"/>
      <c r="G17" s="179"/>
      <c r="H17" s="179"/>
      <c r="I17" s="179"/>
      <c r="J17" s="179">
        <v>0</v>
      </c>
      <c r="K17" s="179"/>
      <c r="L17" s="193"/>
      <c r="M17" s="192"/>
      <c r="N17" s="179"/>
      <c r="O17" s="179"/>
      <c r="P17" s="179"/>
      <c r="Q17" s="179"/>
      <c r="R17" s="179"/>
      <c r="S17" s="193"/>
      <c r="T17" s="318">
        <v>0</v>
      </c>
      <c r="U17" s="318"/>
      <c r="V17" s="194">
        <f t="shared" si="0"/>
        <v>0</v>
      </c>
    </row>
    <row r="18" spans="1:22" s="180" customFormat="1" ht="25.5">
      <c r="A18" s="191">
        <v>12</v>
      </c>
      <c r="B18" s="1" t="s">
        <v>111</v>
      </c>
      <c r="C18" s="192"/>
      <c r="D18" s="179">
        <v>0</v>
      </c>
      <c r="E18" s="179"/>
      <c r="F18" s="179"/>
      <c r="G18" s="179"/>
      <c r="H18" s="179"/>
      <c r="I18" s="179"/>
      <c r="J18" s="179">
        <v>0</v>
      </c>
      <c r="K18" s="179"/>
      <c r="L18" s="193"/>
      <c r="M18" s="192"/>
      <c r="N18" s="179"/>
      <c r="O18" s="179"/>
      <c r="P18" s="179"/>
      <c r="Q18" s="179"/>
      <c r="R18" s="179"/>
      <c r="S18" s="193"/>
      <c r="T18" s="318">
        <v>0</v>
      </c>
      <c r="U18" s="318"/>
      <c r="V18" s="194">
        <f t="shared" si="0"/>
        <v>0</v>
      </c>
    </row>
    <row r="19" spans="1:22" s="180" customFormat="1" ht="25.5">
      <c r="A19" s="191">
        <v>13</v>
      </c>
      <c r="B19" s="1" t="s">
        <v>112</v>
      </c>
      <c r="C19" s="192"/>
      <c r="D19" s="179">
        <v>0</v>
      </c>
      <c r="E19" s="179"/>
      <c r="F19" s="179"/>
      <c r="G19" s="179"/>
      <c r="H19" s="179"/>
      <c r="I19" s="179"/>
      <c r="J19" s="179">
        <v>0</v>
      </c>
      <c r="K19" s="179"/>
      <c r="L19" s="193"/>
      <c r="M19" s="192"/>
      <c r="N19" s="179"/>
      <c r="O19" s="179"/>
      <c r="P19" s="179"/>
      <c r="Q19" s="179"/>
      <c r="R19" s="179"/>
      <c r="S19" s="193"/>
      <c r="T19" s="318">
        <v>0</v>
      </c>
      <c r="U19" s="318"/>
      <c r="V19" s="194">
        <f t="shared" si="0"/>
        <v>0</v>
      </c>
    </row>
    <row r="20" spans="1:22" s="180" customFormat="1">
      <c r="A20" s="191">
        <v>14</v>
      </c>
      <c r="B20" s="1" t="s">
        <v>113</v>
      </c>
      <c r="C20" s="192"/>
      <c r="D20" s="179">
        <v>0</v>
      </c>
      <c r="E20" s="179"/>
      <c r="F20" s="179"/>
      <c r="G20" s="179"/>
      <c r="H20" s="179"/>
      <c r="I20" s="179"/>
      <c r="J20" s="179">
        <v>0</v>
      </c>
      <c r="K20" s="179"/>
      <c r="L20" s="193"/>
      <c r="M20" s="192"/>
      <c r="N20" s="179"/>
      <c r="O20" s="179"/>
      <c r="P20" s="179"/>
      <c r="Q20" s="179"/>
      <c r="R20" s="179"/>
      <c r="S20" s="193"/>
      <c r="T20" s="318">
        <v>0</v>
      </c>
      <c r="U20" s="318"/>
      <c r="V20" s="194">
        <f t="shared" si="0"/>
        <v>0</v>
      </c>
    </row>
    <row r="21" spans="1:22" ht="13.5" thickBot="1">
      <c r="A21" s="181"/>
      <c r="B21" s="195" t="s">
        <v>114</v>
      </c>
      <c r="C21" s="196">
        <f>SUM(C7:C20)</f>
        <v>0</v>
      </c>
      <c r="D21" s="183">
        <f t="shared" ref="D21:V21" si="1">SUM(D7:D20)</f>
        <v>58659981.510290265</v>
      </c>
      <c r="E21" s="183">
        <f t="shared" si="1"/>
        <v>0</v>
      </c>
      <c r="F21" s="183">
        <f t="shared" si="1"/>
        <v>0</v>
      </c>
      <c r="G21" s="183">
        <f t="shared" si="1"/>
        <v>0</v>
      </c>
      <c r="H21" s="183">
        <f t="shared" si="1"/>
        <v>0</v>
      </c>
      <c r="I21" s="183">
        <f t="shared" si="1"/>
        <v>0</v>
      </c>
      <c r="J21" s="183">
        <f t="shared" si="1"/>
        <v>9054063.8025024999</v>
      </c>
      <c r="K21" s="183">
        <f t="shared" si="1"/>
        <v>0</v>
      </c>
      <c r="L21" s="197">
        <f t="shared" si="1"/>
        <v>0</v>
      </c>
      <c r="M21" s="196">
        <f t="shared" si="1"/>
        <v>0</v>
      </c>
      <c r="N21" s="183">
        <f t="shared" si="1"/>
        <v>0</v>
      </c>
      <c r="O21" s="183">
        <f t="shared" si="1"/>
        <v>0</v>
      </c>
      <c r="P21" s="183">
        <f t="shared" si="1"/>
        <v>0</v>
      </c>
      <c r="Q21" s="183">
        <f t="shared" si="1"/>
        <v>0</v>
      </c>
      <c r="R21" s="183">
        <f t="shared" si="1"/>
        <v>0</v>
      </c>
      <c r="S21" s="197">
        <f>SUM(S7:S20)</f>
        <v>0</v>
      </c>
      <c r="T21" s="197">
        <f>SUM(T7:T20)</f>
        <v>48491405.124923512</v>
      </c>
      <c r="U21" s="197">
        <f t="shared" ref="U21" si="2">SUM(U7:U20)</f>
        <v>19222640.187869254</v>
      </c>
      <c r="V21" s="198">
        <f t="shared" si="1"/>
        <v>67714045.312792763</v>
      </c>
    </row>
    <row r="24" spans="1:22">
      <c r="A24" s="7"/>
      <c r="B24" s="7"/>
      <c r="C24" s="94"/>
      <c r="D24" s="94"/>
      <c r="E24" s="94"/>
    </row>
    <row r="25" spans="1:22">
      <c r="A25" s="199"/>
      <c r="B25" s="199"/>
      <c r="C25" s="7"/>
      <c r="D25" s="94"/>
      <c r="E25" s="94"/>
    </row>
    <row r="26" spans="1:22">
      <c r="A26" s="199"/>
      <c r="B26" s="95"/>
      <c r="C26" s="7"/>
      <c r="D26" s="94"/>
      <c r="E26" s="94"/>
    </row>
    <row r="27" spans="1:22">
      <c r="A27" s="199"/>
      <c r="B27" s="199"/>
      <c r="C27" s="7"/>
      <c r="D27" s="94"/>
      <c r="E27" s="94"/>
    </row>
    <row r="28" spans="1:22">
      <c r="A28" s="199"/>
      <c r="B28" s="95"/>
      <c r="C28" s="7"/>
      <c r="D28" s="94"/>
      <c r="E28" s="94"/>
    </row>
  </sheetData>
  <mergeCells count="5">
    <mergeCell ref="C5:L5"/>
    <mergeCell ref="M5:S5"/>
    <mergeCell ref="V5:V6"/>
    <mergeCell ref="T5:T6"/>
    <mergeCell ref="U5:U6"/>
  </mergeCells>
  <pageMargins left="0.25" right="0.25" top="0.75" bottom="0.75" header="0.3" footer="0.3"/>
  <pageSetup scale="3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workbookViewId="0">
      <pane xSplit="1" ySplit="7" topLeftCell="B8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19" customWidth="1"/>
    <col min="4" max="4" width="14.85546875" style="319" bestFit="1" customWidth="1"/>
    <col min="5" max="5" width="17.7109375" style="319" customWidth="1"/>
    <col min="6" max="6" width="15.85546875" style="319" customWidth="1"/>
    <col min="7" max="7" width="17.42578125" style="319" customWidth="1"/>
    <col min="8" max="8" width="15.28515625" style="319" customWidth="1"/>
    <col min="9" max="16384" width="9.140625" style="54"/>
  </cols>
  <sheetData>
    <row r="1" spans="1:9">
      <c r="A1" s="2" t="s">
        <v>35</v>
      </c>
      <c r="B1" s="408" t="s">
        <v>422</v>
      </c>
    </row>
    <row r="2" spans="1:9">
      <c r="A2" s="2" t="s">
        <v>36</v>
      </c>
      <c r="B2" s="409">
        <v>43281</v>
      </c>
    </row>
    <row r="4" spans="1:9" ht="13.5" thickBot="1">
      <c r="A4" s="2" t="s">
        <v>263</v>
      </c>
      <c r="B4" s="184" t="s">
        <v>387</v>
      </c>
    </row>
    <row r="5" spans="1:9">
      <c r="A5" s="185"/>
      <c r="B5" s="200"/>
      <c r="C5" s="320" t="s">
        <v>0</v>
      </c>
      <c r="D5" s="320" t="s">
        <v>1</v>
      </c>
      <c r="E5" s="320" t="s">
        <v>2</v>
      </c>
      <c r="F5" s="320" t="s">
        <v>3</v>
      </c>
      <c r="G5" s="321" t="s">
        <v>4</v>
      </c>
      <c r="H5" s="322" t="s">
        <v>10</v>
      </c>
      <c r="I5" s="201"/>
    </row>
    <row r="6" spans="1:9" s="201" customFormat="1" ht="12.75" customHeight="1">
      <c r="A6" s="202"/>
      <c r="B6" s="489" t="s">
        <v>262</v>
      </c>
      <c r="C6" s="491" t="s">
        <v>379</v>
      </c>
      <c r="D6" s="493" t="s">
        <v>378</v>
      </c>
      <c r="E6" s="494"/>
      <c r="F6" s="491" t="s">
        <v>383</v>
      </c>
      <c r="G6" s="491" t="s">
        <v>384</v>
      </c>
      <c r="H6" s="487" t="s">
        <v>382</v>
      </c>
    </row>
    <row r="7" spans="1:9" ht="38.25">
      <c r="A7" s="204"/>
      <c r="B7" s="490"/>
      <c r="C7" s="492"/>
      <c r="D7" s="323" t="s">
        <v>381</v>
      </c>
      <c r="E7" s="323" t="s">
        <v>380</v>
      </c>
      <c r="F7" s="492"/>
      <c r="G7" s="492"/>
      <c r="H7" s="488"/>
      <c r="I7" s="201"/>
    </row>
    <row r="8" spans="1:9">
      <c r="A8" s="202">
        <v>1</v>
      </c>
      <c r="B8" s="1" t="s">
        <v>101</v>
      </c>
      <c r="C8" s="324">
        <v>292596865.97570002</v>
      </c>
      <c r="D8" s="325">
        <v>0</v>
      </c>
      <c r="E8" s="324">
        <v>0</v>
      </c>
      <c r="F8" s="324">
        <v>139237461.01570001</v>
      </c>
      <c r="G8" s="326">
        <v>139237461.01570001</v>
      </c>
      <c r="H8" s="445">
        <f>IFERROR(G8/(C8+E8),0)</f>
        <v>0.47586791660052707</v>
      </c>
    </row>
    <row r="9" spans="1:9" ht="15" customHeight="1">
      <c r="A9" s="202">
        <v>2</v>
      </c>
      <c r="B9" s="1" t="s">
        <v>102</v>
      </c>
      <c r="C9" s="324">
        <v>0</v>
      </c>
      <c r="D9" s="325">
        <v>0</v>
      </c>
      <c r="E9" s="324">
        <v>0</v>
      </c>
      <c r="F9" s="324">
        <v>0</v>
      </c>
      <c r="G9" s="326">
        <v>0</v>
      </c>
      <c r="H9" s="445">
        <f t="shared" ref="H9:H21" si="0">IFERROR(G9/(C9+E9),0)</f>
        <v>0</v>
      </c>
    </row>
    <row r="10" spans="1:9">
      <c r="A10" s="202">
        <v>3</v>
      </c>
      <c r="B10" s="1" t="s">
        <v>281</v>
      </c>
      <c r="C10" s="324">
        <v>0</v>
      </c>
      <c r="D10" s="325">
        <v>0</v>
      </c>
      <c r="E10" s="324">
        <v>0</v>
      </c>
      <c r="F10" s="324">
        <v>0</v>
      </c>
      <c r="G10" s="326">
        <v>0</v>
      </c>
      <c r="H10" s="445">
        <f t="shared" si="0"/>
        <v>0</v>
      </c>
    </row>
    <row r="11" spans="1:9">
      <c r="A11" s="202">
        <v>4</v>
      </c>
      <c r="B11" s="1" t="s">
        <v>103</v>
      </c>
      <c r="C11" s="324">
        <v>0</v>
      </c>
      <c r="D11" s="325">
        <v>0</v>
      </c>
      <c r="E11" s="324">
        <v>0</v>
      </c>
      <c r="F11" s="324">
        <v>0</v>
      </c>
      <c r="G11" s="326">
        <v>0</v>
      </c>
      <c r="H11" s="445">
        <f t="shared" si="0"/>
        <v>0</v>
      </c>
    </row>
    <row r="12" spans="1:9">
      <c r="A12" s="202">
        <v>5</v>
      </c>
      <c r="B12" s="1" t="s">
        <v>104</v>
      </c>
      <c r="C12" s="324">
        <v>0</v>
      </c>
      <c r="D12" s="325">
        <v>0</v>
      </c>
      <c r="E12" s="324">
        <v>0</v>
      </c>
      <c r="F12" s="324">
        <v>0</v>
      </c>
      <c r="G12" s="326">
        <v>0</v>
      </c>
      <c r="H12" s="445">
        <f t="shared" si="0"/>
        <v>0</v>
      </c>
    </row>
    <row r="13" spans="1:9">
      <c r="A13" s="202">
        <v>6</v>
      </c>
      <c r="B13" s="1" t="s">
        <v>105</v>
      </c>
      <c r="C13" s="324">
        <v>63183861.024300002</v>
      </c>
      <c r="D13" s="325">
        <v>8210207.9996999996</v>
      </c>
      <c r="E13" s="324">
        <v>4105103.9998499998</v>
      </c>
      <c r="F13" s="324">
        <v>16936039.080479998</v>
      </c>
      <c r="G13" s="326">
        <v>16936039.080479998</v>
      </c>
      <c r="H13" s="445">
        <f t="shared" si="0"/>
        <v>0.25169118107852684</v>
      </c>
    </row>
    <row r="14" spans="1:9">
      <c r="A14" s="202">
        <v>7</v>
      </c>
      <c r="B14" s="1" t="s">
        <v>106</v>
      </c>
      <c r="C14" s="324">
        <v>461739242.79733008</v>
      </c>
      <c r="D14" s="325">
        <v>123327719.71303001</v>
      </c>
      <c r="E14" s="324">
        <v>69997754.813935012</v>
      </c>
      <c r="F14" s="324">
        <v>534613808.10973006</v>
      </c>
      <c r="G14" s="326">
        <v>493037068.83754009</v>
      </c>
      <c r="H14" s="445">
        <f t="shared" si="0"/>
        <v>0.92721979296611368</v>
      </c>
    </row>
    <row r="15" spans="1:9">
      <c r="A15" s="202">
        <v>8</v>
      </c>
      <c r="B15" s="1" t="s">
        <v>107</v>
      </c>
      <c r="C15" s="324">
        <v>396407784.79633999</v>
      </c>
      <c r="D15" s="325">
        <v>31560771.730959997</v>
      </c>
      <c r="E15" s="324">
        <v>18488492.489004999</v>
      </c>
      <c r="F15" s="324">
        <v>372317674.30830252</v>
      </c>
      <c r="G15" s="326">
        <v>346212803.73120475</v>
      </c>
      <c r="H15" s="445">
        <f t="shared" si="0"/>
        <v>0.83445627904030784</v>
      </c>
    </row>
    <row r="16" spans="1:9">
      <c r="A16" s="202">
        <v>9</v>
      </c>
      <c r="B16" s="1" t="s">
        <v>108</v>
      </c>
      <c r="C16" s="324">
        <v>142721361.67052999</v>
      </c>
      <c r="D16" s="325">
        <v>773098.01164000004</v>
      </c>
      <c r="E16" s="324">
        <v>448586.50581999996</v>
      </c>
      <c r="F16" s="324">
        <v>50109481.861722499</v>
      </c>
      <c r="G16" s="326">
        <v>50109481.861722499</v>
      </c>
      <c r="H16" s="445">
        <f t="shared" si="0"/>
        <v>0.35</v>
      </c>
    </row>
    <row r="17" spans="1:8">
      <c r="A17" s="202">
        <v>10</v>
      </c>
      <c r="B17" s="1" t="s">
        <v>109</v>
      </c>
      <c r="C17" s="324">
        <v>16250922.990129998</v>
      </c>
      <c r="D17" s="325">
        <v>0</v>
      </c>
      <c r="E17" s="324">
        <v>0</v>
      </c>
      <c r="F17" s="324">
        <v>17175111.46116</v>
      </c>
      <c r="G17" s="326">
        <v>17142675.997655001</v>
      </c>
      <c r="H17" s="445">
        <f t="shared" si="0"/>
        <v>1.0548739913460059</v>
      </c>
    </row>
    <row r="18" spans="1:8">
      <c r="A18" s="202">
        <v>11</v>
      </c>
      <c r="B18" s="1" t="s">
        <v>110</v>
      </c>
      <c r="C18" s="324">
        <v>0</v>
      </c>
      <c r="D18" s="325">
        <v>0</v>
      </c>
      <c r="E18" s="324">
        <v>0</v>
      </c>
      <c r="F18" s="324">
        <v>0</v>
      </c>
      <c r="G18" s="326">
        <v>0</v>
      </c>
      <c r="H18" s="445">
        <f t="shared" si="0"/>
        <v>0</v>
      </c>
    </row>
    <row r="19" spans="1:8">
      <c r="A19" s="202">
        <v>12</v>
      </c>
      <c r="B19" s="1" t="s">
        <v>111</v>
      </c>
      <c r="C19" s="324">
        <v>0</v>
      </c>
      <c r="D19" s="325">
        <v>0</v>
      </c>
      <c r="E19" s="324">
        <v>0</v>
      </c>
      <c r="F19" s="324">
        <v>0</v>
      </c>
      <c r="G19" s="326">
        <v>0</v>
      </c>
      <c r="H19" s="445">
        <f t="shared" si="0"/>
        <v>0</v>
      </c>
    </row>
    <row r="20" spans="1:8">
      <c r="A20" s="202">
        <v>13</v>
      </c>
      <c r="B20" s="1" t="s">
        <v>257</v>
      </c>
      <c r="C20" s="324">
        <v>0</v>
      </c>
      <c r="D20" s="325">
        <v>0</v>
      </c>
      <c r="E20" s="324">
        <v>0</v>
      </c>
      <c r="F20" s="324">
        <v>0</v>
      </c>
      <c r="G20" s="326">
        <v>0</v>
      </c>
      <c r="H20" s="445">
        <f t="shared" si="0"/>
        <v>0</v>
      </c>
    </row>
    <row r="21" spans="1:8">
      <c r="A21" s="202">
        <v>14</v>
      </c>
      <c r="B21" s="1" t="s">
        <v>113</v>
      </c>
      <c r="C21" s="324">
        <v>146959443.634</v>
      </c>
      <c r="D21" s="325">
        <v>0</v>
      </c>
      <c r="E21" s="324">
        <v>0</v>
      </c>
      <c r="F21" s="324">
        <v>89000459.719000012</v>
      </c>
      <c r="G21" s="326">
        <v>89000459.719000012</v>
      </c>
      <c r="H21" s="445">
        <f t="shared" si="0"/>
        <v>0.60561238882105561</v>
      </c>
    </row>
    <row r="22" spans="1:8" ht="13.5" thickBot="1">
      <c r="A22" s="205"/>
      <c r="B22" s="206" t="s">
        <v>114</v>
      </c>
      <c r="C22" s="327">
        <f>SUM(C8:C21)</f>
        <v>1519859482.8883302</v>
      </c>
      <c r="D22" s="327">
        <f>SUM(D8:D21)</f>
        <v>163871797.45533001</v>
      </c>
      <c r="E22" s="327">
        <f>SUM(E8:E21)</f>
        <v>93039937.808610022</v>
      </c>
      <c r="F22" s="327">
        <f>SUM(F8:F21)</f>
        <v>1219390035.5560951</v>
      </c>
      <c r="G22" s="327">
        <f>SUM(G8:G21)</f>
        <v>1151675990.2433023</v>
      </c>
      <c r="H22" s="328">
        <f>G22/(C22+E22)</f>
        <v>0.71404079849297641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90" zoomScaleNormal="90" workbookViewId="0">
      <pane xSplit="2" ySplit="6" topLeftCell="C7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9.140625" defaultRowHeight="12.75"/>
  <cols>
    <col min="1" max="1" width="10.5703125" style="319" bestFit="1" customWidth="1"/>
    <col min="2" max="2" width="104.140625" style="319" customWidth="1"/>
    <col min="3" max="4" width="12.7109375" style="319" customWidth="1"/>
    <col min="5" max="5" width="13.5703125" style="319" bestFit="1" customWidth="1"/>
    <col min="6" max="11" width="12.7109375" style="319" customWidth="1"/>
    <col min="12" max="16384" width="9.140625" style="319"/>
  </cols>
  <sheetData>
    <row r="1" spans="1:11">
      <c r="A1" s="319" t="s">
        <v>35</v>
      </c>
      <c r="B1" s="408" t="s">
        <v>422</v>
      </c>
    </row>
    <row r="2" spans="1:11">
      <c r="A2" s="319" t="s">
        <v>36</v>
      </c>
      <c r="B2" s="409">
        <v>43281</v>
      </c>
      <c r="C2" s="344"/>
      <c r="D2" s="344"/>
    </row>
    <row r="3" spans="1:11">
      <c r="B3" s="344"/>
      <c r="C3" s="344"/>
      <c r="D3" s="344"/>
    </row>
    <row r="4" spans="1:11" ht="13.5" thickBot="1">
      <c r="A4" s="319" t="s">
        <v>259</v>
      </c>
      <c r="B4" s="371" t="s">
        <v>388</v>
      </c>
      <c r="C4" s="344"/>
      <c r="D4" s="344"/>
    </row>
    <row r="5" spans="1:11" ht="30" customHeight="1">
      <c r="A5" s="495"/>
      <c r="B5" s="496"/>
      <c r="C5" s="497" t="s">
        <v>419</v>
      </c>
      <c r="D5" s="497"/>
      <c r="E5" s="497"/>
      <c r="F5" s="497" t="s">
        <v>420</v>
      </c>
      <c r="G5" s="497"/>
      <c r="H5" s="497"/>
      <c r="I5" s="497" t="s">
        <v>421</v>
      </c>
      <c r="J5" s="497"/>
      <c r="K5" s="498"/>
    </row>
    <row r="6" spans="1:11">
      <c r="A6" s="345"/>
      <c r="B6" s="346"/>
      <c r="C6" s="61" t="s">
        <v>74</v>
      </c>
      <c r="D6" s="61" t="s">
        <v>75</v>
      </c>
      <c r="E6" s="61" t="s">
        <v>76</v>
      </c>
      <c r="F6" s="61" t="s">
        <v>74</v>
      </c>
      <c r="G6" s="61" t="s">
        <v>75</v>
      </c>
      <c r="H6" s="61" t="s">
        <v>76</v>
      </c>
      <c r="I6" s="61" t="s">
        <v>74</v>
      </c>
      <c r="J6" s="61" t="s">
        <v>75</v>
      </c>
      <c r="K6" s="61" t="s">
        <v>76</v>
      </c>
    </row>
    <row r="7" spans="1:11">
      <c r="A7" s="347" t="s">
        <v>391</v>
      </c>
      <c r="B7" s="348"/>
      <c r="C7" s="348"/>
      <c r="D7" s="348"/>
      <c r="E7" s="348"/>
      <c r="F7" s="348"/>
      <c r="G7" s="348"/>
      <c r="H7" s="348"/>
      <c r="I7" s="348"/>
      <c r="J7" s="348"/>
      <c r="K7" s="349"/>
    </row>
    <row r="8" spans="1:11">
      <c r="A8" s="350">
        <v>1</v>
      </c>
      <c r="B8" s="351" t="s">
        <v>389</v>
      </c>
      <c r="C8" s="416"/>
      <c r="D8" s="416"/>
      <c r="E8" s="416"/>
      <c r="F8" s="417">
        <v>158137520.28575829</v>
      </c>
      <c r="G8" s="417">
        <v>189196048.30110046</v>
      </c>
      <c r="H8" s="417">
        <v>347333568.58685863</v>
      </c>
      <c r="I8" s="417">
        <v>157032585.35443956</v>
      </c>
      <c r="J8" s="417">
        <v>180083928.0205341</v>
      </c>
      <c r="K8" s="418">
        <v>337116513.37497365</v>
      </c>
    </row>
    <row r="9" spans="1:11">
      <c r="A9" s="347" t="s">
        <v>392</v>
      </c>
      <c r="B9" s="348"/>
      <c r="C9" s="419"/>
      <c r="D9" s="419"/>
      <c r="E9" s="419"/>
      <c r="F9" s="419"/>
      <c r="G9" s="419"/>
      <c r="H9" s="419"/>
      <c r="I9" s="419"/>
      <c r="J9" s="419"/>
      <c r="K9" s="349"/>
    </row>
    <row r="10" spans="1:11">
      <c r="A10" s="353">
        <v>2</v>
      </c>
      <c r="B10" s="354" t="s">
        <v>400</v>
      </c>
      <c r="C10" s="420">
        <v>89848672.550857171</v>
      </c>
      <c r="D10" s="421">
        <v>294375635.14407033</v>
      </c>
      <c r="E10" s="421">
        <v>384224307.69492733</v>
      </c>
      <c r="F10" s="421">
        <v>10722110.014367035</v>
      </c>
      <c r="G10" s="421">
        <v>41033816.247760341</v>
      </c>
      <c r="H10" s="421">
        <v>51755926.26212737</v>
      </c>
      <c r="I10" s="421">
        <v>2730635.7751054936</v>
      </c>
      <c r="J10" s="421">
        <v>10436223.955834338</v>
      </c>
      <c r="K10" s="422">
        <v>13166859.730939833</v>
      </c>
    </row>
    <row r="11" spans="1:11">
      <c r="A11" s="353">
        <v>3</v>
      </c>
      <c r="B11" s="354" t="s">
        <v>394</v>
      </c>
      <c r="C11" s="420">
        <v>357570437.60314298</v>
      </c>
      <c r="D11" s="421">
        <v>510664907.99209428</v>
      </c>
      <c r="E11" s="421">
        <v>868235345.59523749</v>
      </c>
      <c r="F11" s="421">
        <v>149212222.42696548</v>
      </c>
      <c r="G11" s="421">
        <v>98532360.822568491</v>
      </c>
      <c r="H11" s="421">
        <v>247744583.24953392</v>
      </c>
      <c r="I11" s="421">
        <v>116322898.20498347</v>
      </c>
      <c r="J11" s="421">
        <v>76140414.191421241</v>
      </c>
      <c r="K11" s="422">
        <v>192463312.39640477</v>
      </c>
    </row>
    <row r="12" spans="1:11">
      <c r="A12" s="353">
        <v>4</v>
      </c>
      <c r="B12" s="354" t="s">
        <v>395</v>
      </c>
      <c r="C12" s="420">
        <v>31367263.736263737</v>
      </c>
      <c r="D12" s="421">
        <v>0</v>
      </c>
      <c r="E12" s="421">
        <v>31367263.736263737</v>
      </c>
      <c r="F12" s="421">
        <v>0</v>
      </c>
      <c r="G12" s="421">
        <v>0</v>
      </c>
      <c r="H12" s="421">
        <v>0</v>
      </c>
      <c r="I12" s="421">
        <v>0</v>
      </c>
      <c r="J12" s="421">
        <v>0</v>
      </c>
      <c r="K12" s="422">
        <v>0</v>
      </c>
    </row>
    <row r="13" spans="1:11">
      <c r="A13" s="353">
        <v>5</v>
      </c>
      <c r="B13" s="354" t="s">
        <v>403</v>
      </c>
      <c r="C13" s="420">
        <v>73958038.460439563</v>
      </c>
      <c r="D13" s="421">
        <v>68453603.344395578</v>
      </c>
      <c r="E13" s="421">
        <v>142411641.80483511</v>
      </c>
      <c r="F13" s="421">
        <v>17932405.593969237</v>
      </c>
      <c r="G13" s="421">
        <v>17554235.456957139</v>
      </c>
      <c r="H13" s="421">
        <v>35486641.050926358</v>
      </c>
      <c r="I13" s="421">
        <v>5195656.4822857166</v>
      </c>
      <c r="J13" s="421">
        <v>4510824.7094175816</v>
      </c>
      <c r="K13" s="422">
        <v>9706481.1917032935</v>
      </c>
    </row>
    <row r="14" spans="1:11">
      <c r="A14" s="353">
        <v>6</v>
      </c>
      <c r="B14" s="354" t="s">
        <v>414</v>
      </c>
      <c r="C14" s="420">
        <v>0</v>
      </c>
      <c r="D14" s="421">
        <v>0</v>
      </c>
      <c r="E14" s="421">
        <v>0</v>
      </c>
      <c r="F14" s="421">
        <v>0</v>
      </c>
      <c r="G14" s="421">
        <v>0</v>
      </c>
      <c r="H14" s="421">
        <v>0</v>
      </c>
      <c r="I14" s="421">
        <v>0</v>
      </c>
      <c r="J14" s="421">
        <v>0</v>
      </c>
      <c r="K14" s="422">
        <v>0</v>
      </c>
    </row>
    <row r="15" spans="1:11">
      <c r="A15" s="353">
        <v>7</v>
      </c>
      <c r="B15" s="354" t="s">
        <v>415</v>
      </c>
      <c r="C15" s="420">
        <v>14656753.585384613</v>
      </c>
      <c r="D15" s="421">
        <v>17415831.847582422</v>
      </c>
      <c r="E15" s="421">
        <v>32072585.432967022</v>
      </c>
      <c r="F15" s="421">
        <v>2302883.8467032961</v>
      </c>
      <c r="G15" s="421">
        <v>6703627.4523417586</v>
      </c>
      <c r="H15" s="421">
        <v>9006511.2990450524</v>
      </c>
      <c r="I15" s="421">
        <v>2302883.8467032961</v>
      </c>
      <c r="J15" s="421">
        <v>6703627.4523417586</v>
      </c>
      <c r="K15" s="422">
        <v>9006511.2990450524</v>
      </c>
    </row>
    <row r="16" spans="1:11">
      <c r="A16" s="353">
        <v>8</v>
      </c>
      <c r="B16" s="355" t="s">
        <v>396</v>
      </c>
      <c r="C16" s="420">
        <v>567401165.93608785</v>
      </c>
      <c r="D16" s="421">
        <v>890909978.3281424</v>
      </c>
      <c r="E16" s="421">
        <v>1458311144.2642307</v>
      </c>
      <c r="F16" s="421">
        <v>180169621.88200513</v>
      </c>
      <c r="G16" s="421">
        <v>163824039.97962761</v>
      </c>
      <c r="H16" s="421">
        <v>343993661.86163288</v>
      </c>
      <c r="I16" s="421">
        <v>126552074.30907807</v>
      </c>
      <c r="J16" s="421">
        <v>97791090.309014976</v>
      </c>
      <c r="K16" s="422">
        <v>224343164.61809295</v>
      </c>
    </row>
    <row r="17" spans="1:11">
      <c r="A17" s="347" t="s">
        <v>393</v>
      </c>
      <c r="B17" s="348"/>
      <c r="C17" s="419"/>
      <c r="D17" s="419"/>
      <c r="E17" s="419"/>
      <c r="F17" s="348"/>
      <c r="G17" s="348"/>
      <c r="H17" s="348"/>
      <c r="I17" s="348"/>
      <c r="J17" s="348"/>
      <c r="K17" s="349"/>
    </row>
    <row r="18" spans="1:11">
      <c r="A18" s="353">
        <v>9</v>
      </c>
      <c r="B18" s="354" t="s">
        <v>399</v>
      </c>
      <c r="C18" s="420">
        <v>0</v>
      </c>
      <c r="D18" s="421">
        <v>0</v>
      </c>
      <c r="E18" s="421">
        <v>0</v>
      </c>
      <c r="F18" s="421">
        <v>0</v>
      </c>
      <c r="G18" s="421">
        <v>0</v>
      </c>
      <c r="H18" s="421">
        <v>0</v>
      </c>
      <c r="I18" s="421">
        <v>0</v>
      </c>
      <c r="J18" s="421">
        <v>0</v>
      </c>
      <c r="K18" s="422">
        <v>0</v>
      </c>
    </row>
    <row r="19" spans="1:11">
      <c r="A19" s="353">
        <v>10</v>
      </c>
      <c r="B19" s="354" t="s">
        <v>416</v>
      </c>
      <c r="C19" s="420">
        <v>521070172.99681282</v>
      </c>
      <c r="D19" s="421">
        <v>639834531.88810861</v>
      </c>
      <c r="E19" s="421">
        <v>1160904704.8849218</v>
      </c>
      <c r="F19" s="421">
        <v>13311110.325769229</v>
      </c>
      <c r="G19" s="421">
        <v>10839053.708736258</v>
      </c>
      <c r="H19" s="421">
        <v>24150164.034505498</v>
      </c>
      <c r="I19" s="421">
        <v>14416045.257087914</v>
      </c>
      <c r="J19" s="421">
        <v>137639349.32124057</v>
      </c>
      <c r="K19" s="422">
        <v>152055394.57832852</v>
      </c>
    </row>
    <row r="20" spans="1:11">
      <c r="A20" s="353">
        <v>11</v>
      </c>
      <c r="B20" s="354" t="s">
        <v>398</v>
      </c>
      <c r="C20" s="420">
        <v>22758334.594285712</v>
      </c>
      <c r="D20" s="421">
        <v>178162030.96780872</v>
      </c>
      <c r="E20" s="421">
        <v>200920365.56209448</v>
      </c>
      <c r="F20" s="421">
        <v>682822.15395604388</v>
      </c>
      <c r="G20" s="421">
        <v>0</v>
      </c>
      <c r="H20" s="421">
        <v>682822.15395604388</v>
      </c>
      <c r="I20" s="421">
        <v>682822.15395604388</v>
      </c>
      <c r="J20" s="421">
        <v>0</v>
      </c>
      <c r="K20" s="422">
        <v>682822.15395604388</v>
      </c>
    </row>
    <row r="21" spans="1:11" ht="13.5" thickBot="1">
      <c r="A21" s="356">
        <v>12</v>
      </c>
      <c r="B21" s="357" t="s">
        <v>397</v>
      </c>
      <c r="C21" s="423">
        <v>543828507.59109902</v>
      </c>
      <c r="D21" s="424">
        <v>817996562.85591757</v>
      </c>
      <c r="E21" s="423">
        <v>1361825070.4470165</v>
      </c>
      <c r="F21" s="424">
        <v>13993932.479725271</v>
      </c>
      <c r="G21" s="424">
        <v>10839053.708736258</v>
      </c>
      <c r="H21" s="424">
        <v>24832986.188461538</v>
      </c>
      <c r="I21" s="424">
        <v>15098867.411043961</v>
      </c>
      <c r="J21" s="424">
        <v>137639349.32124057</v>
      </c>
      <c r="K21" s="425">
        <v>152738216.73228458</v>
      </c>
    </row>
    <row r="22" spans="1:11" ht="38.25" customHeight="1" thickBot="1">
      <c r="A22" s="358"/>
      <c r="B22" s="359"/>
      <c r="C22" s="359"/>
      <c r="D22" s="359"/>
      <c r="E22" s="359"/>
      <c r="F22" s="499" t="s">
        <v>418</v>
      </c>
      <c r="G22" s="497"/>
      <c r="H22" s="497"/>
      <c r="I22" s="499" t="s">
        <v>404</v>
      </c>
      <c r="J22" s="497"/>
      <c r="K22" s="498"/>
    </row>
    <row r="23" spans="1:11">
      <c r="A23" s="360">
        <v>13</v>
      </c>
      <c r="B23" s="361" t="s">
        <v>389</v>
      </c>
      <c r="C23" s="362"/>
      <c r="D23" s="362"/>
      <c r="E23" s="362"/>
      <c r="F23" s="410">
        <v>158137520.28575829</v>
      </c>
      <c r="G23" s="410">
        <v>189196048.30110046</v>
      </c>
      <c r="H23" s="410">
        <v>347333568.58685863</v>
      </c>
      <c r="I23" s="410">
        <v>157032585.35443956</v>
      </c>
      <c r="J23" s="410">
        <v>180083928.0205341</v>
      </c>
      <c r="K23" s="411">
        <v>337116513.37497365</v>
      </c>
    </row>
    <row r="24" spans="1:11" ht="13.5" thickBot="1">
      <c r="A24" s="363">
        <v>14</v>
      </c>
      <c r="B24" s="364" t="s">
        <v>401</v>
      </c>
      <c r="C24" s="365"/>
      <c r="D24" s="366"/>
      <c r="E24" s="367"/>
      <c r="F24" s="412">
        <v>166175689.40227985</v>
      </c>
      <c r="G24" s="412">
        <v>152984986.27089134</v>
      </c>
      <c r="H24" s="412">
        <v>319160675.67317134</v>
      </c>
      <c r="I24" s="412">
        <v>111453206.89803411</v>
      </c>
      <c r="J24" s="412">
        <v>24447772.577253744</v>
      </c>
      <c r="K24" s="413">
        <v>71604947.885808378</v>
      </c>
    </row>
    <row r="25" spans="1:11" ht="13.5" thickBot="1">
      <c r="A25" s="368">
        <v>15</v>
      </c>
      <c r="B25" s="369" t="s">
        <v>402</v>
      </c>
      <c r="C25" s="370"/>
      <c r="D25" s="370"/>
      <c r="E25" s="370"/>
      <c r="F25" s="414">
        <v>0.95162848942926492</v>
      </c>
      <c r="G25" s="414">
        <v>1.2366968348520815</v>
      </c>
      <c r="H25" s="414">
        <v>1.0882718174921306</v>
      </c>
      <c r="I25" s="414">
        <v>1.408955289174451</v>
      </c>
      <c r="J25" s="414">
        <v>7.3660668861131562</v>
      </c>
      <c r="K25" s="415">
        <v>4.7080058477605276</v>
      </c>
    </row>
    <row r="27" spans="1:11" ht="25.5">
      <c r="B27" s="343" t="s">
        <v>417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scale="5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pane xSplit="1" ySplit="5" topLeftCell="B6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35</v>
      </c>
      <c r="B1" s="408" t="s">
        <v>422</v>
      </c>
    </row>
    <row r="2" spans="1:14" ht="14.25" customHeight="1">
      <c r="A2" s="4" t="s">
        <v>36</v>
      </c>
      <c r="B2" s="409">
        <v>43281</v>
      </c>
    </row>
    <row r="3" spans="1:14" ht="14.25" customHeight="1"/>
    <row r="4" spans="1:14" ht="13.5" thickBot="1">
      <c r="A4" s="4" t="s">
        <v>275</v>
      </c>
      <c r="B4" s="281" t="s">
        <v>33</v>
      </c>
    </row>
    <row r="5" spans="1:14" s="212" customFormat="1">
      <c r="A5" s="208"/>
      <c r="B5" s="209"/>
      <c r="C5" s="210" t="s">
        <v>0</v>
      </c>
      <c r="D5" s="210" t="s">
        <v>1</v>
      </c>
      <c r="E5" s="210" t="s">
        <v>2</v>
      </c>
      <c r="F5" s="210" t="s">
        <v>3</v>
      </c>
      <c r="G5" s="210" t="s">
        <v>4</v>
      </c>
      <c r="H5" s="210" t="s">
        <v>10</v>
      </c>
      <c r="I5" s="210" t="s">
        <v>13</v>
      </c>
      <c r="J5" s="210" t="s">
        <v>14</v>
      </c>
      <c r="K5" s="210" t="s">
        <v>15</v>
      </c>
      <c r="L5" s="210" t="s">
        <v>16</v>
      </c>
      <c r="M5" s="210" t="s">
        <v>17</v>
      </c>
      <c r="N5" s="211" t="s">
        <v>18</v>
      </c>
    </row>
    <row r="6" spans="1:14" ht="25.5">
      <c r="A6" s="213"/>
      <c r="B6" s="214"/>
      <c r="C6" s="215" t="s">
        <v>274</v>
      </c>
      <c r="D6" s="216" t="s">
        <v>273</v>
      </c>
      <c r="E6" s="217" t="s">
        <v>272</v>
      </c>
      <c r="F6" s="218">
        <v>0</v>
      </c>
      <c r="G6" s="218">
        <v>0.2</v>
      </c>
      <c r="H6" s="218">
        <v>0.35</v>
      </c>
      <c r="I6" s="218">
        <v>0.5</v>
      </c>
      <c r="J6" s="218">
        <v>0.75</v>
      </c>
      <c r="K6" s="218">
        <v>1</v>
      </c>
      <c r="L6" s="218">
        <v>1.5</v>
      </c>
      <c r="M6" s="218">
        <v>2.5</v>
      </c>
      <c r="N6" s="280" t="s">
        <v>287</v>
      </c>
    </row>
    <row r="7" spans="1:14" ht="15">
      <c r="A7" s="219">
        <v>1</v>
      </c>
      <c r="B7" s="220" t="s">
        <v>271</v>
      </c>
      <c r="C7" s="221">
        <f>SUM(C8:C13)</f>
        <v>29595867.935999997</v>
      </c>
      <c r="D7" s="214"/>
      <c r="E7" s="222">
        <f t="shared" ref="E7:M7" si="0">SUM(E8:E13)</f>
        <v>1677780.0307199999</v>
      </c>
      <c r="F7" s="223">
        <f>SUM(F8:F13)</f>
        <v>0</v>
      </c>
      <c r="G7" s="223">
        <f t="shared" si="0"/>
        <v>0</v>
      </c>
      <c r="H7" s="223">
        <f t="shared" si="0"/>
        <v>0</v>
      </c>
      <c r="I7" s="223">
        <f t="shared" si="0"/>
        <v>0</v>
      </c>
      <c r="J7" s="223">
        <f t="shared" si="0"/>
        <v>0</v>
      </c>
      <c r="K7" s="223">
        <f t="shared" si="0"/>
        <v>1677780.0307199999</v>
      </c>
      <c r="L7" s="223">
        <f t="shared" si="0"/>
        <v>0</v>
      </c>
      <c r="M7" s="223">
        <f t="shared" si="0"/>
        <v>0</v>
      </c>
      <c r="N7" s="224">
        <f>SUM(N8:N13)</f>
        <v>1677780.0307199999</v>
      </c>
    </row>
    <row r="8" spans="1:14" ht="14.25">
      <c r="A8" s="219">
        <v>1.1000000000000001</v>
      </c>
      <c r="B8" s="225" t="s">
        <v>269</v>
      </c>
      <c r="C8" s="223">
        <v>11498156.735999998</v>
      </c>
      <c r="D8" s="226">
        <v>0.02</v>
      </c>
      <c r="E8" s="222">
        <f>C8*D8</f>
        <v>229963.13471999997</v>
      </c>
      <c r="F8" s="223"/>
      <c r="G8" s="223"/>
      <c r="H8" s="223"/>
      <c r="I8" s="223"/>
      <c r="J8" s="223"/>
      <c r="K8" s="223">
        <v>229963.13471999997</v>
      </c>
      <c r="L8" s="223"/>
      <c r="M8" s="223"/>
      <c r="N8" s="224">
        <f>SUMPRODUCT($F$6:$M$6,F8:M8)</f>
        <v>229963.13471999997</v>
      </c>
    </row>
    <row r="9" spans="1:14" ht="14.25">
      <c r="A9" s="219">
        <v>1.2</v>
      </c>
      <c r="B9" s="225" t="s">
        <v>268</v>
      </c>
      <c r="C9" s="223">
        <v>0</v>
      </c>
      <c r="D9" s="226">
        <v>0.05</v>
      </c>
      <c r="E9" s="222">
        <f>C9*D9</f>
        <v>0</v>
      </c>
      <c r="F9" s="223"/>
      <c r="G9" s="223"/>
      <c r="H9" s="223"/>
      <c r="I9" s="223"/>
      <c r="J9" s="223"/>
      <c r="K9" s="223">
        <v>0</v>
      </c>
      <c r="L9" s="223"/>
      <c r="M9" s="223"/>
      <c r="N9" s="224">
        <f t="shared" ref="N9:N12" si="1">SUMPRODUCT($F$6:$M$6,F9:M9)</f>
        <v>0</v>
      </c>
    </row>
    <row r="10" spans="1:14" ht="14.25">
      <c r="A10" s="219">
        <v>1.3</v>
      </c>
      <c r="B10" s="225" t="s">
        <v>267</v>
      </c>
      <c r="C10" s="223">
        <v>18097711.199999999</v>
      </c>
      <c r="D10" s="226">
        <v>0.08</v>
      </c>
      <c r="E10" s="222">
        <f>C10*D10</f>
        <v>1447816.8959999999</v>
      </c>
      <c r="F10" s="223"/>
      <c r="G10" s="223"/>
      <c r="H10" s="223"/>
      <c r="I10" s="223"/>
      <c r="J10" s="223"/>
      <c r="K10" s="223">
        <v>1447816.8959999999</v>
      </c>
      <c r="L10" s="223"/>
      <c r="M10" s="223"/>
      <c r="N10" s="224">
        <f>SUMPRODUCT($F$6:$M$6,F10:M10)</f>
        <v>1447816.8959999999</v>
      </c>
    </row>
    <row r="11" spans="1:14" ht="14.25">
      <c r="A11" s="219">
        <v>1.4</v>
      </c>
      <c r="B11" s="225" t="s">
        <v>266</v>
      </c>
      <c r="C11" s="223">
        <v>0</v>
      </c>
      <c r="D11" s="226">
        <v>0.11</v>
      </c>
      <c r="E11" s="222">
        <f>C11*D11</f>
        <v>0</v>
      </c>
      <c r="F11" s="223"/>
      <c r="G11" s="223"/>
      <c r="H11" s="223"/>
      <c r="I11" s="223"/>
      <c r="J11" s="223"/>
      <c r="K11" s="223">
        <v>0</v>
      </c>
      <c r="L11" s="223"/>
      <c r="M11" s="223"/>
      <c r="N11" s="224">
        <f t="shared" si="1"/>
        <v>0</v>
      </c>
    </row>
    <row r="12" spans="1:14" ht="14.25">
      <c r="A12" s="219">
        <v>1.5</v>
      </c>
      <c r="B12" s="225" t="s">
        <v>265</v>
      </c>
      <c r="C12" s="223">
        <v>0</v>
      </c>
      <c r="D12" s="226">
        <v>0.14000000000000001</v>
      </c>
      <c r="E12" s="222">
        <f>C12*D12</f>
        <v>0</v>
      </c>
      <c r="F12" s="223"/>
      <c r="G12" s="223"/>
      <c r="H12" s="223"/>
      <c r="I12" s="223"/>
      <c r="J12" s="223"/>
      <c r="K12" s="223">
        <v>0</v>
      </c>
      <c r="L12" s="223"/>
      <c r="M12" s="223"/>
      <c r="N12" s="224">
        <f t="shared" si="1"/>
        <v>0</v>
      </c>
    </row>
    <row r="13" spans="1:14" ht="14.25">
      <c r="A13" s="219">
        <v>1.6</v>
      </c>
      <c r="B13" s="227" t="s">
        <v>264</v>
      </c>
      <c r="C13" s="223">
        <v>0</v>
      </c>
      <c r="D13" s="228"/>
      <c r="E13" s="223"/>
      <c r="F13" s="223"/>
      <c r="G13" s="223"/>
      <c r="H13" s="223"/>
      <c r="I13" s="223"/>
      <c r="J13" s="223"/>
      <c r="K13" s="223">
        <v>0</v>
      </c>
      <c r="L13" s="223"/>
      <c r="M13" s="223"/>
      <c r="N13" s="224">
        <f>SUMPRODUCT($F$6:$M$6,F13:M13)</f>
        <v>0</v>
      </c>
    </row>
    <row r="14" spans="1:14" ht="15">
      <c r="A14" s="219">
        <v>2</v>
      </c>
      <c r="B14" s="229" t="s">
        <v>270</v>
      </c>
      <c r="C14" s="221">
        <f>SUM(C15:C20)</f>
        <v>0</v>
      </c>
      <c r="D14" s="214"/>
      <c r="E14" s="222">
        <f t="shared" ref="E14:M14" si="2">SUM(E15:E20)</f>
        <v>0</v>
      </c>
      <c r="F14" s="223">
        <f t="shared" si="2"/>
        <v>0</v>
      </c>
      <c r="G14" s="223">
        <f t="shared" si="2"/>
        <v>0</v>
      </c>
      <c r="H14" s="223">
        <f t="shared" si="2"/>
        <v>0</v>
      </c>
      <c r="I14" s="223">
        <f t="shared" si="2"/>
        <v>0</v>
      </c>
      <c r="J14" s="223">
        <f t="shared" si="2"/>
        <v>0</v>
      </c>
      <c r="K14" s="223">
        <f t="shared" si="2"/>
        <v>0</v>
      </c>
      <c r="L14" s="223">
        <f t="shared" si="2"/>
        <v>0</v>
      </c>
      <c r="M14" s="223">
        <f t="shared" si="2"/>
        <v>0</v>
      </c>
      <c r="N14" s="224">
        <f>SUM(N15:N20)</f>
        <v>0</v>
      </c>
    </row>
    <row r="15" spans="1:14" ht="14.25">
      <c r="A15" s="219">
        <v>2.1</v>
      </c>
      <c r="B15" s="227" t="s">
        <v>269</v>
      </c>
      <c r="C15" s="223"/>
      <c r="D15" s="226">
        <v>5.0000000000000001E-3</v>
      </c>
      <c r="E15" s="222">
        <f>C15*D15</f>
        <v>0</v>
      </c>
      <c r="F15" s="223"/>
      <c r="G15" s="223"/>
      <c r="H15" s="223"/>
      <c r="I15" s="223"/>
      <c r="J15" s="223"/>
      <c r="K15" s="223"/>
      <c r="L15" s="223"/>
      <c r="M15" s="223"/>
      <c r="N15" s="224">
        <f>SUMPRODUCT($F$6:$M$6,F15:M15)</f>
        <v>0</v>
      </c>
    </row>
    <row r="16" spans="1:14" ht="14.25">
      <c r="A16" s="219">
        <v>2.2000000000000002</v>
      </c>
      <c r="B16" s="227" t="s">
        <v>268</v>
      </c>
      <c r="C16" s="223"/>
      <c r="D16" s="226">
        <v>0.01</v>
      </c>
      <c r="E16" s="222">
        <f>C16*D16</f>
        <v>0</v>
      </c>
      <c r="F16" s="223"/>
      <c r="G16" s="223"/>
      <c r="H16" s="223"/>
      <c r="I16" s="223"/>
      <c r="J16" s="223"/>
      <c r="K16" s="223"/>
      <c r="L16" s="223"/>
      <c r="M16" s="223"/>
      <c r="N16" s="224">
        <f t="shared" ref="N16:N20" si="3">SUMPRODUCT($F$6:$M$6,F16:M16)</f>
        <v>0</v>
      </c>
    </row>
    <row r="17" spans="1:14" ht="14.25">
      <c r="A17" s="219">
        <v>2.2999999999999998</v>
      </c>
      <c r="B17" s="227" t="s">
        <v>267</v>
      </c>
      <c r="C17" s="223"/>
      <c r="D17" s="226">
        <v>0.02</v>
      </c>
      <c r="E17" s="222">
        <f>C17*D17</f>
        <v>0</v>
      </c>
      <c r="F17" s="223"/>
      <c r="G17" s="223"/>
      <c r="H17" s="223"/>
      <c r="I17" s="223"/>
      <c r="J17" s="223"/>
      <c r="K17" s="223"/>
      <c r="L17" s="223"/>
      <c r="M17" s="223"/>
      <c r="N17" s="224">
        <f t="shared" si="3"/>
        <v>0</v>
      </c>
    </row>
    <row r="18" spans="1:14" ht="14.25">
      <c r="A18" s="219">
        <v>2.4</v>
      </c>
      <c r="B18" s="227" t="s">
        <v>266</v>
      </c>
      <c r="C18" s="223"/>
      <c r="D18" s="226">
        <v>0.03</v>
      </c>
      <c r="E18" s="222">
        <f>C18*D18</f>
        <v>0</v>
      </c>
      <c r="F18" s="223"/>
      <c r="G18" s="223"/>
      <c r="H18" s="223"/>
      <c r="I18" s="223"/>
      <c r="J18" s="223"/>
      <c r="K18" s="223"/>
      <c r="L18" s="223"/>
      <c r="M18" s="223"/>
      <c r="N18" s="224">
        <f t="shared" si="3"/>
        <v>0</v>
      </c>
    </row>
    <row r="19" spans="1:14" ht="14.25">
      <c r="A19" s="219">
        <v>2.5</v>
      </c>
      <c r="B19" s="227" t="s">
        <v>265</v>
      </c>
      <c r="C19" s="223"/>
      <c r="D19" s="226">
        <v>0.04</v>
      </c>
      <c r="E19" s="222">
        <f>C19*D19</f>
        <v>0</v>
      </c>
      <c r="F19" s="223"/>
      <c r="G19" s="223"/>
      <c r="H19" s="223"/>
      <c r="I19" s="223"/>
      <c r="J19" s="223"/>
      <c r="K19" s="223"/>
      <c r="L19" s="223"/>
      <c r="M19" s="223"/>
      <c r="N19" s="224">
        <f t="shared" si="3"/>
        <v>0</v>
      </c>
    </row>
    <row r="20" spans="1:14" ht="14.25">
      <c r="A20" s="219">
        <v>2.6</v>
      </c>
      <c r="B20" s="227" t="s">
        <v>264</v>
      </c>
      <c r="C20" s="223"/>
      <c r="D20" s="228"/>
      <c r="E20" s="230"/>
      <c r="F20" s="223"/>
      <c r="G20" s="223"/>
      <c r="H20" s="223"/>
      <c r="I20" s="223"/>
      <c r="J20" s="223"/>
      <c r="K20" s="223"/>
      <c r="L20" s="223"/>
      <c r="M20" s="223"/>
      <c r="N20" s="224">
        <f t="shared" si="3"/>
        <v>0</v>
      </c>
    </row>
    <row r="21" spans="1:14" ht="15.75" thickBot="1">
      <c r="A21" s="231"/>
      <c r="B21" s="232" t="s">
        <v>114</v>
      </c>
      <c r="C21" s="207">
        <f>C14+C7</f>
        <v>29595867.935999997</v>
      </c>
      <c r="D21" s="233"/>
      <c r="E21" s="234">
        <f>E14+E7</f>
        <v>1677780.0307199999</v>
      </c>
      <c r="F21" s="235">
        <f>F7+F14</f>
        <v>0</v>
      </c>
      <c r="G21" s="235">
        <f t="shared" ref="G21:L21" si="4">G7+G14</f>
        <v>0</v>
      </c>
      <c r="H21" s="235">
        <f t="shared" si="4"/>
        <v>0</v>
      </c>
      <c r="I21" s="235">
        <f t="shared" si="4"/>
        <v>0</v>
      </c>
      <c r="J21" s="235">
        <f t="shared" si="4"/>
        <v>0</v>
      </c>
      <c r="K21" s="235">
        <f t="shared" si="4"/>
        <v>1677780.0307199999</v>
      </c>
      <c r="L21" s="235">
        <f t="shared" si="4"/>
        <v>0</v>
      </c>
      <c r="M21" s="235">
        <f>M7+M14</f>
        <v>0</v>
      </c>
      <c r="N21" s="236">
        <f>N14+N7</f>
        <v>1677780.0307199999</v>
      </c>
    </row>
    <row r="22" spans="1:14">
      <c r="E22" s="237"/>
      <c r="F22" s="237"/>
      <c r="G22" s="237"/>
      <c r="H22" s="237"/>
      <c r="I22" s="237"/>
      <c r="J22" s="237"/>
      <c r="K22" s="237"/>
      <c r="L22" s="237"/>
      <c r="M22" s="237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F35" sqref="F35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3.42578125" style="3" bestFit="1" customWidth="1"/>
    <col min="4" max="7" width="13.42578125" style="4" bestFit="1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408" t="s">
        <v>422</v>
      </c>
    </row>
    <row r="2" spans="1:8">
      <c r="A2" s="2" t="s">
        <v>36</v>
      </c>
      <c r="B2" s="409">
        <v>43281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16" t="s">
        <v>6</v>
      </c>
      <c r="E5" s="116" t="s">
        <v>7</v>
      </c>
      <c r="F5" s="116" t="s">
        <v>8</v>
      </c>
      <c r="G5" s="14" t="s">
        <v>9</v>
      </c>
    </row>
    <row r="6" spans="1:8">
      <c r="B6" s="257" t="s">
        <v>147</v>
      </c>
      <c r="C6" s="352"/>
      <c r="D6" s="352"/>
      <c r="E6" s="352"/>
      <c r="F6" s="352"/>
      <c r="G6" s="381"/>
    </row>
    <row r="7" spans="1:8">
      <c r="A7" s="15"/>
      <c r="B7" s="258" t="s">
        <v>141</v>
      </c>
      <c r="C7" s="352"/>
      <c r="D7" s="352"/>
      <c r="E7" s="352"/>
      <c r="F7" s="352"/>
      <c r="G7" s="381"/>
    </row>
    <row r="8" spans="1:8" ht="15">
      <c r="A8" s="399">
        <v>1</v>
      </c>
      <c r="B8" s="16" t="s">
        <v>146</v>
      </c>
      <c r="C8" s="17">
        <v>184255785</v>
      </c>
      <c r="D8" s="18">
        <v>170274395</v>
      </c>
      <c r="E8" s="18">
        <v>160969014.11000001</v>
      </c>
      <c r="F8" s="18">
        <v>153211008</v>
      </c>
      <c r="G8" s="19">
        <v>135220401</v>
      </c>
    </row>
    <row r="9" spans="1:8" ht="15">
      <c r="A9" s="399">
        <v>2</v>
      </c>
      <c r="B9" s="16" t="s">
        <v>145</v>
      </c>
      <c r="C9" s="17">
        <v>195961485</v>
      </c>
      <c r="D9" s="18">
        <v>182898695</v>
      </c>
      <c r="E9" s="18">
        <v>174449514.11000001</v>
      </c>
      <c r="F9" s="18">
        <v>166063908</v>
      </c>
      <c r="G9" s="19">
        <v>147458001</v>
      </c>
    </row>
    <row r="10" spans="1:8" ht="15">
      <c r="A10" s="399">
        <v>3</v>
      </c>
      <c r="B10" s="16" t="s">
        <v>144</v>
      </c>
      <c r="C10" s="17">
        <v>219221448.08730027</v>
      </c>
      <c r="D10" s="18">
        <v>206157090.39188975</v>
      </c>
      <c r="E10" s="18">
        <v>198148358.76911956</v>
      </c>
      <c r="F10" s="18">
        <v>199976162.74320698</v>
      </c>
      <c r="G10" s="19">
        <v>180443961.76563522</v>
      </c>
    </row>
    <row r="11" spans="1:8" ht="15">
      <c r="A11" s="400"/>
      <c r="B11" s="257" t="s">
        <v>143</v>
      </c>
      <c r="C11" s="352"/>
      <c r="D11" s="352"/>
      <c r="E11" s="352"/>
      <c r="F11" s="352"/>
      <c r="G11" s="381"/>
    </row>
    <row r="12" spans="1:8" ht="15" customHeight="1">
      <c r="A12" s="399">
        <v>4</v>
      </c>
      <c r="B12" s="16" t="s">
        <v>276</v>
      </c>
      <c r="C12" s="340">
        <v>1336668933.6722581</v>
      </c>
      <c r="D12" s="18">
        <v>1316374443.5258293</v>
      </c>
      <c r="E12" s="18">
        <v>1315637558.3573248</v>
      </c>
      <c r="F12" s="18">
        <v>1551541919.7328928</v>
      </c>
      <c r="G12" s="19">
        <v>1536401710.0751636</v>
      </c>
    </row>
    <row r="13" spans="1:8" ht="15">
      <c r="A13" s="400"/>
      <c r="B13" s="257" t="s">
        <v>142</v>
      </c>
      <c r="C13" s="352"/>
      <c r="D13" s="352"/>
      <c r="E13" s="352"/>
      <c r="F13" s="352"/>
      <c r="G13" s="381"/>
    </row>
    <row r="14" spans="1:8" s="20" customFormat="1" ht="15">
      <c r="A14" s="399"/>
      <c r="B14" s="258" t="s">
        <v>141</v>
      </c>
      <c r="C14" s="341"/>
      <c r="D14" s="18"/>
      <c r="E14" s="18"/>
      <c r="F14" s="18"/>
      <c r="G14" s="19"/>
    </row>
    <row r="15" spans="1:8" ht="15">
      <c r="A15" s="401">
        <v>5</v>
      </c>
      <c r="B15" s="16" t="s">
        <v>405</v>
      </c>
      <c r="C15" s="426">
        <v>0.13784698690781291</v>
      </c>
      <c r="D15" s="427">
        <v>0.12935103369519263</v>
      </c>
      <c r="E15" s="427">
        <v>0.12235057678877932</v>
      </c>
      <c r="F15" s="427">
        <v>9.8747578812679579E-2</v>
      </c>
      <c r="G15" s="428">
        <v>8.8011097692272666E-2</v>
      </c>
    </row>
    <row r="16" spans="1:8" ht="15" customHeight="1">
      <c r="A16" s="401">
        <v>6</v>
      </c>
      <c r="B16" s="16" t="s">
        <v>406</v>
      </c>
      <c r="C16" s="426">
        <v>0.14660435360132967</v>
      </c>
      <c r="D16" s="427">
        <v>0.1389412381101208</v>
      </c>
      <c r="E16" s="427">
        <v>0.13259693978926362</v>
      </c>
      <c r="F16" s="427">
        <v>0.10703153159315792</v>
      </c>
      <c r="G16" s="428">
        <v>9.5976202078547596E-2</v>
      </c>
    </row>
    <row r="17" spans="1:7" ht="15">
      <c r="A17" s="401">
        <v>7</v>
      </c>
      <c r="B17" s="16" t="s">
        <v>407</v>
      </c>
      <c r="C17" s="426">
        <v>0.16400579273210805</v>
      </c>
      <c r="D17" s="427">
        <v>0.15660976358649933</v>
      </c>
      <c r="E17" s="427">
        <v>0.15061014145607329</v>
      </c>
      <c r="F17" s="427">
        <v>0.12888866243306793</v>
      </c>
      <c r="G17" s="428">
        <v>0.11744582200237695</v>
      </c>
    </row>
    <row r="18" spans="1:7" ht="15">
      <c r="A18" s="400"/>
      <c r="B18" s="259" t="s">
        <v>140</v>
      </c>
      <c r="C18" s="352"/>
      <c r="D18" s="352"/>
      <c r="E18" s="352"/>
      <c r="F18" s="352"/>
      <c r="G18" s="381"/>
    </row>
    <row r="19" spans="1:7" ht="15" customHeight="1">
      <c r="A19" s="402">
        <v>8</v>
      </c>
      <c r="B19" s="16" t="s">
        <v>139</v>
      </c>
      <c r="C19" s="426">
        <v>7.4821789996772206E-2</v>
      </c>
      <c r="D19" s="427">
        <v>7.571428391012934E-2</v>
      </c>
      <c r="E19" s="427">
        <v>7.8766613136692726E-2</v>
      </c>
      <c r="F19" s="427">
        <v>7.7140741596981685E-2</v>
      </c>
      <c r="G19" s="428">
        <v>7.6604830437268553E-2</v>
      </c>
    </row>
    <row r="20" spans="1:7" ht="15">
      <c r="A20" s="402">
        <v>9</v>
      </c>
      <c r="B20" s="16" t="s">
        <v>138</v>
      </c>
      <c r="C20" s="426">
        <v>3.8673817527660512E-2</v>
      </c>
      <c r="D20" s="427">
        <v>3.8436095238989075E-2</v>
      </c>
      <c r="E20" s="427">
        <v>4.1934300130308362E-2</v>
      </c>
      <c r="F20" s="427">
        <v>4.0166670502027935E-2</v>
      </c>
      <c r="G20" s="428">
        <v>3.8638811246148902E-2</v>
      </c>
    </row>
    <row r="21" spans="1:7" ht="15">
      <c r="A21" s="402">
        <v>10</v>
      </c>
      <c r="B21" s="16" t="s">
        <v>137</v>
      </c>
      <c r="C21" s="426">
        <v>9.8355212825963247E-3</v>
      </c>
      <c r="D21" s="427">
        <v>2.5424254358733481E-2</v>
      </c>
      <c r="E21" s="427">
        <v>2.5677584740430106E-2</v>
      </c>
      <c r="F21" s="427">
        <v>2.4058760236342156E-2</v>
      </c>
      <c r="G21" s="428">
        <v>2.3056846067695282E-2</v>
      </c>
    </row>
    <row r="22" spans="1:7" ht="15">
      <c r="A22" s="402">
        <v>11</v>
      </c>
      <c r="B22" s="16" t="s">
        <v>136</v>
      </c>
      <c r="C22" s="426">
        <v>3.6147972469111701E-2</v>
      </c>
      <c r="D22" s="427">
        <v>3.7278188671140265E-2</v>
      </c>
      <c r="E22" s="427">
        <v>3.6832313006384364E-2</v>
      </c>
      <c r="F22" s="427">
        <v>3.6974071094953764E-2</v>
      </c>
      <c r="G22" s="428">
        <v>3.7966019191119658E-2</v>
      </c>
    </row>
    <row r="23" spans="1:7" ht="15">
      <c r="A23" s="402">
        <v>12</v>
      </c>
      <c r="B23" s="16" t="s">
        <v>282</v>
      </c>
      <c r="C23" s="426">
        <v>3.296199959455471E-2</v>
      </c>
      <c r="D23" s="427">
        <v>2.4059901911035391E-2</v>
      </c>
      <c r="E23" s="427">
        <v>1.5743244436125188E-2</v>
      </c>
      <c r="F23" s="427">
        <v>1.4316752747770445E-2</v>
      </c>
      <c r="G23" s="428">
        <v>2.1609795337378886E-2</v>
      </c>
    </row>
    <row r="24" spans="1:7" ht="15">
      <c r="A24" s="402">
        <v>13</v>
      </c>
      <c r="B24" s="16" t="s">
        <v>283</v>
      </c>
      <c r="C24" s="426">
        <v>0.28399000099153404</v>
      </c>
      <c r="D24" s="427">
        <v>0.21649639795371808</v>
      </c>
      <c r="E24" s="427">
        <v>0.14597725754196578</v>
      </c>
      <c r="F24" s="427">
        <v>0.13288249826123777</v>
      </c>
      <c r="G24" s="428">
        <v>0.20399127752579385</v>
      </c>
    </row>
    <row r="25" spans="1:7" ht="15">
      <c r="A25" s="400"/>
      <c r="B25" s="259" t="s">
        <v>362</v>
      </c>
      <c r="C25" s="352"/>
      <c r="D25" s="352"/>
      <c r="E25" s="352"/>
      <c r="F25" s="352"/>
      <c r="G25" s="381"/>
    </row>
    <row r="26" spans="1:7" ht="15">
      <c r="A26" s="402">
        <v>14</v>
      </c>
      <c r="B26" s="16" t="s">
        <v>135</v>
      </c>
      <c r="C26" s="426">
        <v>5.2442148535654771E-2</v>
      </c>
      <c r="D26" s="427">
        <v>5.8178339028004865E-2</v>
      </c>
      <c r="E26" s="427">
        <v>5.8605053237003282E-2</v>
      </c>
      <c r="F26" s="427">
        <v>5.3106272674766822E-2</v>
      </c>
      <c r="G26" s="428">
        <v>6.4702165386729418E-2</v>
      </c>
    </row>
    <row r="27" spans="1:7" ht="15" customHeight="1">
      <c r="A27" s="402">
        <v>15</v>
      </c>
      <c r="B27" s="16" t="s">
        <v>134</v>
      </c>
      <c r="C27" s="426">
        <v>5.446164263435356E-2</v>
      </c>
      <c r="D27" s="427">
        <v>5.8421335398356582E-2</v>
      </c>
      <c r="E27" s="427">
        <v>5.8014479326150892E-2</v>
      </c>
      <c r="F27" s="427">
        <v>5.7465495632887734E-2</v>
      </c>
      <c r="G27" s="428">
        <v>6.050934099333409E-2</v>
      </c>
    </row>
    <row r="28" spans="1:7" ht="15">
      <c r="A28" s="402">
        <v>16</v>
      </c>
      <c r="B28" s="16" t="s">
        <v>133</v>
      </c>
      <c r="C28" s="426">
        <v>0.52606383942414447</v>
      </c>
      <c r="D28" s="427">
        <v>0.51972880007973254</v>
      </c>
      <c r="E28" s="427">
        <v>0.52807917728618325</v>
      </c>
      <c r="F28" s="427">
        <v>0.52626239401613795</v>
      </c>
      <c r="G28" s="428">
        <v>0.54179464391343324</v>
      </c>
    </row>
    <row r="29" spans="1:7" ht="15" customHeight="1">
      <c r="A29" s="402">
        <v>17</v>
      </c>
      <c r="B29" s="16" t="s">
        <v>132</v>
      </c>
      <c r="C29" s="426">
        <v>0.50817648949330707</v>
      </c>
      <c r="D29" s="427">
        <v>0.51210914137788699</v>
      </c>
      <c r="E29" s="427">
        <v>0.54933076143514814</v>
      </c>
      <c r="F29" s="427">
        <v>0.55755528382392894</v>
      </c>
      <c r="G29" s="428">
        <v>0.56642011309074169</v>
      </c>
    </row>
    <row r="30" spans="1:7" ht="15">
      <c r="A30" s="402">
        <v>18</v>
      </c>
      <c r="B30" s="16" t="s">
        <v>131</v>
      </c>
      <c r="C30" s="426">
        <v>7.4470351551861894E-2</v>
      </c>
      <c r="D30" s="427">
        <v>-7.9497880991828418E-3</v>
      </c>
      <c r="E30" s="427">
        <v>1.181462114426215E-2</v>
      </c>
      <c r="F30" s="427">
        <v>-6.5116713956711418E-3</v>
      </c>
      <c r="G30" s="428">
        <v>-4.261781599771268E-2</v>
      </c>
    </row>
    <row r="31" spans="1:7" ht="15" customHeight="1">
      <c r="A31" s="400"/>
      <c r="B31" s="259" t="s">
        <v>363</v>
      </c>
      <c r="C31" s="352"/>
      <c r="D31" s="352"/>
      <c r="E31" s="352"/>
      <c r="F31" s="352"/>
      <c r="G31" s="381"/>
    </row>
    <row r="32" spans="1:7" ht="15" customHeight="1">
      <c r="A32" s="402">
        <v>19</v>
      </c>
      <c r="B32" s="16" t="s">
        <v>130</v>
      </c>
      <c r="C32" s="426">
        <v>0.24737253604290804</v>
      </c>
      <c r="D32" s="427">
        <v>0.24373956462664831</v>
      </c>
      <c r="E32" s="427">
        <v>0.25578213893614915</v>
      </c>
      <c r="F32" s="427">
        <v>0.26662398002179055</v>
      </c>
      <c r="G32" s="428">
        <v>0.24764909899148671</v>
      </c>
    </row>
    <row r="33" spans="1:8" ht="15" customHeight="1">
      <c r="A33" s="402">
        <v>20</v>
      </c>
      <c r="B33" s="16" t="s">
        <v>129</v>
      </c>
      <c r="C33" s="426">
        <v>0.59834244554935789</v>
      </c>
      <c r="D33" s="427">
        <v>0.60569179488795333</v>
      </c>
      <c r="E33" s="427">
        <v>0.63976568216960994</v>
      </c>
      <c r="F33" s="427">
        <v>0.651935748048873</v>
      </c>
      <c r="G33" s="428">
        <v>0.62683412809928563</v>
      </c>
    </row>
    <row r="34" spans="1:8" ht="15" customHeight="1">
      <c r="A34" s="402">
        <v>21</v>
      </c>
      <c r="B34" s="16" t="s">
        <v>128</v>
      </c>
      <c r="C34" s="426">
        <v>0.33927693554489874</v>
      </c>
      <c r="D34" s="427">
        <v>0.30777096206503823</v>
      </c>
      <c r="E34" s="427">
        <v>0.32706900587576188</v>
      </c>
      <c r="F34" s="427">
        <v>0.32770021242750946</v>
      </c>
      <c r="G34" s="428">
        <v>0.35584177601781247</v>
      </c>
    </row>
    <row r="35" spans="1:8" ht="15" customHeight="1">
      <c r="A35" s="403"/>
      <c r="B35" s="259" t="s">
        <v>409</v>
      </c>
      <c r="C35" s="352"/>
      <c r="D35" s="352"/>
      <c r="E35" s="352"/>
      <c r="F35" s="352"/>
      <c r="G35" s="381"/>
    </row>
    <row r="36" spans="1:8" ht="15">
      <c r="A36" s="402">
        <v>22</v>
      </c>
      <c r="B36" s="16" t="s">
        <v>389</v>
      </c>
      <c r="C36" s="21">
        <v>323900478</v>
      </c>
      <c r="D36" s="22">
        <v>411430881.11129993</v>
      </c>
      <c r="E36" s="22">
        <v>375458885.35114998</v>
      </c>
      <c r="F36" s="22"/>
      <c r="G36" s="23"/>
    </row>
    <row r="37" spans="1:8" ht="15" customHeight="1">
      <c r="A37" s="402">
        <v>23</v>
      </c>
      <c r="B37" s="16" t="s">
        <v>401</v>
      </c>
      <c r="C37" s="21">
        <v>308607900</v>
      </c>
      <c r="D37" s="22">
        <v>331500650.6718145</v>
      </c>
      <c r="E37" s="22">
        <v>330970292.1003089</v>
      </c>
      <c r="F37" s="22"/>
      <c r="G37" s="23"/>
    </row>
    <row r="38" spans="1:8" ht="15.75" thickBot="1">
      <c r="A38" s="404">
        <v>24</v>
      </c>
      <c r="B38" s="260" t="s">
        <v>390</v>
      </c>
      <c r="C38" s="429">
        <v>1.0496000000000001</v>
      </c>
      <c r="D38" s="429">
        <v>1.2411163606391118</v>
      </c>
      <c r="E38" s="429">
        <v>1.1344186904767806</v>
      </c>
      <c r="F38" s="430"/>
      <c r="G38" s="431"/>
      <c r="H38"/>
    </row>
    <row r="39" spans="1:8">
      <c r="A39" s="24"/>
    </row>
    <row r="40" spans="1:8" ht="38.25">
      <c r="B40" s="343" t="s">
        <v>410</v>
      </c>
    </row>
    <row r="41" spans="1:8" ht="51">
      <c r="B41" s="343" t="s">
        <v>408</v>
      </c>
    </row>
    <row r="43" spans="1:8">
      <c r="B43" s="342"/>
    </row>
  </sheetData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F7" sqref="F7:G13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08" t="s">
        <v>422</v>
      </c>
    </row>
    <row r="2" spans="1:8">
      <c r="A2" s="2" t="s">
        <v>36</v>
      </c>
      <c r="B2" s="409">
        <v>43281</v>
      </c>
    </row>
    <row r="3" spans="1:8">
      <c r="A3" s="2"/>
    </row>
    <row r="4" spans="1:8" ht="15" thickBot="1">
      <c r="A4" s="25" t="s">
        <v>37</v>
      </c>
      <c r="B4" s="26" t="s">
        <v>38</v>
      </c>
      <c r="C4" s="25"/>
      <c r="D4" s="27"/>
      <c r="E4" s="27"/>
      <c r="F4" s="28"/>
      <c r="G4" s="28"/>
      <c r="H4" s="29" t="s">
        <v>78</v>
      </c>
    </row>
    <row r="5" spans="1:8">
      <c r="A5" s="30"/>
      <c r="B5" s="31"/>
      <c r="C5" s="451" t="s">
        <v>73</v>
      </c>
      <c r="D5" s="452"/>
      <c r="E5" s="453"/>
      <c r="F5" s="451" t="s">
        <v>77</v>
      </c>
      <c r="G5" s="452"/>
      <c r="H5" s="454"/>
    </row>
    <row r="6" spans="1:8">
      <c r="A6" s="32" t="s">
        <v>11</v>
      </c>
      <c r="B6" s="33" t="s">
        <v>39</v>
      </c>
      <c r="C6" s="34" t="s">
        <v>74</v>
      </c>
      <c r="D6" s="34" t="s">
        <v>75</v>
      </c>
      <c r="E6" s="34" t="s">
        <v>76</v>
      </c>
      <c r="F6" s="34" t="s">
        <v>74</v>
      </c>
      <c r="G6" s="34" t="s">
        <v>75</v>
      </c>
      <c r="H6" s="35" t="s">
        <v>76</v>
      </c>
    </row>
    <row r="7" spans="1:8">
      <c r="A7" s="32">
        <v>1</v>
      </c>
      <c r="B7" s="36" t="s">
        <v>40</v>
      </c>
      <c r="C7" s="37">
        <v>31782509</v>
      </c>
      <c r="D7" s="37">
        <v>27892012</v>
      </c>
      <c r="E7" s="38">
        <f>C7+D7</f>
        <v>59674521</v>
      </c>
      <c r="F7" s="39">
        <v>28252885</v>
      </c>
      <c r="G7" s="40">
        <v>24447690</v>
      </c>
      <c r="H7" s="41">
        <f>F7+G7</f>
        <v>52700575</v>
      </c>
    </row>
    <row r="8" spans="1:8">
      <c r="A8" s="32">
        <v>2</v>
      </c>
      <c r="B8" s="36" t="s">
        <v>41</v>
      </c>
      <c r="C8" s="37">
        <v>52905340</v>
      </c>
      <c r="D8" s="37">
        <v>139196507</v>
      </c>
      <c r="E8" s="38">
        <f t="shared" ref="E8:E19" si="0">C8+D8</f>
        <v>192101847</v>
      </c>
      <c r="F8" s="39">
        <v>27666494</v>
      </c>
      <c r="G8" s="40">
        <v>121707227</v>
      </c>
      <c r="H8" s="41">
        <f t="shared" ref="H8:H40" si="1">F8+G8</f>
        <v>149373721</v>
      </c>
    </row>
    <row r="9" spans="1:8">
      <c r="A9" s="32">
        <v>3</v>
      </c>
      <c r="B9" s="36" t="s">
        <v>42</v>
      </c>
      <c r="C9" s="37">
        <v>626740</v>
      </c>
      <c r="D9" s="37">
        <v>62557121</v>
      </c>
      <c r="E9" s="38">
        <f t="shared" si="0"/>
        <v>63183861</v>
      </c>
      <c r="F9" s="39">
        <v>1074305</v>
      </c>
      <c r="G9" s="40">
        <v>213342525</v>
      </c>
      <c r="H9" s="41">
        <f t="shared" si="1"/>
        <v>214416830</v>
      </c>
    </row>
    <row r="10" spans="1:8">
      <c r="A10" s="32">
        <v>4</v>
      </c>
      <c r="B10" s="36" t="s">
        <v>43</v>
      </c>
      <c r="C10" s="37">
        <v>0</v>
      </c>
      <c r="D10" s="37">
        <v>0</v>
      </c>
      <c r="E10" s="38">
        <f t="shared" si="0"/>
        <v>0</v>
      </c>
      <c r="F10" s="39">
        <v>0</v>
      </c>
      <c r="G10" s="40">
        <v>0</v>
      </c>
      <c r="H10" s="41">
        <f t="shared" si="1"/>
        <v>0</v>
      </c>
    </row>
    <row r="11" spans="1:8">
      <c r="A11" s="32">
        <v>5</v>
      </c>
      <c r="B11" s="36" t="s">
        <v>44</v>
      </c>
      <c r="C11" s="37">
        <v>100994397</v>
      </c>
      <c r="D11" s="37">
        <v>0</v>
      </c>
      <c r="E11" s="38">
        <f t="shared" si="0"/>
        <v>100994397</v>
      </c>
      <c r="F11" s="39">
        <v>111810104</v>
      </c>
      <c r="G11" s="40">
        <v>0</v>
      </c>
      <c r="H11" s="41">
        <f t="shared" si="1"/>
        <v>111810104</v>
      </c>
    </row>
    <row r="12" spans="1:8">
      <c r="A12" s="32">
        <v>6.1</v>
      </c>
      <c r="B12" s="42" t="s">
        <v>45</v>
      </c>
      <c r="C12" s="37">
        <v>496834241.76001555</v>
      </c>
      <c r="D12" s="37">
        <v>551480453.52792728</v>
      </c>
      <c r="E12" s="38">
        <f t="shared" si="0"/>
        <v>1048314695.2879429</v>
      </c>
      <c r="F12" s="39">
        <v>423001385.17509997</v>
      </c>
      <c r="G12" s="40">
        <v>500168498.27598774</v>
      </c>
      <c r="H12" s="41">
        <f t="shared" si="1"/>
        <v>923169883.45108771</v>
      </c>
    </row>
    <row r="13" spans="1:8">
      <c r="A13" s="32">
        <v>6.2</v>
      </c>
      <c r="B13" s="42" t="s">
        <v>46</v>
      </c>
      <c r="C13" s="37">
        <v>-27120877.650398403</v>
      </c>
      <c r="D13" s="37">
        <v>-29972062.652714789</v>
      </c>
      <c r="E13" s="38">
        <f t="shared" si="0"/>
        <v>-57092940.303113192</v>
      </c>
      <c r="F13" s="39">
        <v>-19610036.690398604</v>
      </c>
      <c r="G13" s="40">
        <v>-36250364.582119755</v>
      </c>
      <c r="H13" s="41">
        <f t="shared" si="1"/>
        <v>-55860401.272518359</v>
      </c>
    </row>
    <row r="14" spans="1:8">
      <c r="A14" s="32">
        <v>6</v>
      </c>
      <c r="B14" s="36" t="s">
        <v>47</v>
      </c>
      <c r="C14" s="38">
        <f>C12-C13</f>
        <v>523955119.41041398</v>
      </c>
      <c r="D14" s="38">
        <f>D12-D13</f>
        <v>581452516.18064213</v>
      </c>
      <c r="E14" s="38">
        <f t="shared" si="0"/>
        <v>1105407635.5910561</v>
      </c>
      <c r="F14" s="38">
        <f>F12-F13</f>
        <v>442611421.86549854</v>
      </c>
      <c r="G14" s="38">
        <f>G12-G13</f>
        <v>536418862.85810751</v>
      </c>
      <c r="H14" s="41">
        <f t="shared" si="1"/>
        <v>979030284.72360611</v>
      </c>
    </row>
    <row r="15" spans="1:8">
      <c r="A15" s="32">
        <v>7</v>
      </c>
      <c r="B15" s="36" t="s">
        <v>48</v>
      </c>
      <c r="C15" s="37">
        <v>6486012</v>
      </c>
      <c r="D15" s="37">
        <v>2809383</v>
      </c>
      <c r="E15" s="38">
        <f t="shared" si="0"/>
        <v>9295395</v>
      </c>
      <c r="F15" s="39">
        <v>5267793</v>
      </c>
      <c r="G15" s="40">
        <v>2445061</v>
      </c>
      <c r="H15" s="41">
        <f t="shared" si="1"/>
        <v>7712854</v>
      </c>
    </row>
    <row r="16" spans="1:8">
      <c r="A16" s="32">
        <v>8</v>
      </c>
      <c r="B16" s="36" t="s">
        <v>209</v>
      </c>
      <c r="C16" s="37">
        <v>9135972.3499999996</v>
      </c>
      <c r="D16" s="37">
        <v>0</v>
      </c>
      <c r="E16" s="38">
        <f t="shared" si="0"/>
        <v>9135972.3499999996</v>
      </c>
      <c r="F16" s="39">
        <v>5427909.2410000004</v>
      </c>
      <c r="G16" s="40">
        <v>0</v>
      </c>
      <c r="H16" s="41">
        <f t="shared" si="1"/>
        <v>5427909.2410000004</v>
      </c>
    </row>
    <row r="17" spans="1:8">
      <c r="A17" s="32">
        <v>9</v>
      </c>
      <c r="B17" s="36" t="s">
        <v>49</v>
      </c>
      <c r="C17" s="37">
        <v>54000</v>
      </c>
      <c r="D17" s="37">
        <v>0</v>
      </c>
      <c r="E17" s="38">
        <f t="shared" si="0"/>
        <v>54000</v>
      </c>
      <c r="F17" s="39">
        <v>54000</v>
      </c>
      <c r="G17" s="40">
        <v>0</v>
      </c>
      <c r="H17" s="41">
        <f t="shared" si="1"/>
        <v>54000</v>
      </c>
    </row>
    <row r="18" spans="1:8">
      <c r="A18" s="32">
        <v>10</v>
      </c>
      <c r="B18" s="36" t="s">
        <v>50</v>
      </c>
      <c r="C18" s="37">
        <v>43778281</v>
      </c>
      <c r="D18" s="37">
        <v>0</v>
      </c>
      <c r="E18" s="38">
        <f t="shared" si="0"/>
        <v>43778281</v>
      </c>
      <c r="F18" s="39">
        <v>42696550</v>
      </c>
      <c r="G18" s="40">
        <v>0</v>
      </c>
      <c r="H18" s="41">
        <f t="shared" si="1"/>
        <v>42696550</v>
      </c>
    </row>
    <row r="19" spans="1:8">
      <c r="A19" s="32">
        <v>11</v>
      </c>
      <c r="B19" s="36" t="s">
        <v>51</v>
      </c>
      <c r="C19" s="37">
        <v>26871180.77</v>
      </c>
      <c r="D19" s="37">
        <v>13067216.039999999</v>
      </c>
      <c r="E19" s="38">
        <f t="shared" si="0"/>
        <v>39938396.810000002</v>
      </c>
      <c r="F19" s="39">
        <v>9638659.9000000004</v>
      </c>
      <c r="G19" s="40">
        <v>4056543.16408472</v>
      </c>
      <c r="H19" s="41">
        <f t="shared" si="1"/>
        <v>13695203.06408472</v>
      </c>
    </row>
    <row r="20" spans="1:8">
      <c r="A20" s="32">
        <v>12</v>
      </c>
      <c r="B20" s="44" t="s">
        <v>52</v>
      </c>
      <c r="C20" s="38">
        <f>SUM(C7:C11)+SUM(C14:C19)</f>
        <v>796589551.53041399</v>
      </c>
      <c r="D20" s="38">
        <f>SUM(D7:D11)+SUM(D14:D19)</f>
        <v>826974755.22064209</v>
      </c>
      <c r="E20" s="38">
        <f>C20+D20</f>
        <v>1623564306.7510562</v>
      </c>
      <c r="F20" s="38">
        <f>SUM(F7:F11)+SUM(F14:F19)</f>
        <v>674500122.00649858</v>
      </c>
      <c r="G20" s="38">
        <f>SUM(G7:G11)+SUM(G14:G19)</f>
        <v>902417909.02219224</v>
      </c>
      <c r="H20" s="41">
        <f t="shared" si="1"/>
        <v>1576918031.0286908</v>
      </c>
    </row>
    <row r="21" spans="1:8">
      <c r="A21" s="32"/>
      <c r="B21" s="33" t="s">
        <v>53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54</v>
      </c>
      <c r="C22" s="37">
        <v>5633775</v>
      </c>
      <c r="D22" s="37">
        <v>11087341</v>
      </c>
      <c r="E22" s="38">
        <f>C22+D22</f>
        <v>16721116</v>
      </c>
      <c r="F22" s="39">
        <v>10232784</v>
      </c>
      <c r="G22" s="40">
        <v>105455928</v>
      </c>
      <c r="H22" s="41">
        <f t="shared" si="1"/>
        <v>115688712</v>
      </c>
    </row>
    <row r="23" spans="1:8">
      <c r="A23" s="32">
        <v>14</v>
      </c>
      <c r="B23" s="36" t="s">
        <v>55</v>
      </c>
      <c r="C23" s="37">
        <v>133939395</v>
      </c>
      <c r="D23" s="37">
        <v>137895776</v>
      </c>
      <c r="E23" s="38">
        <f t="shared" ref="E23:E40" si="2">C23+D23</f>
        <v>271835171</v>
      </c>
      <c r="F23" s="39">
        <v>238757098</v>
      </c>
      <c r="G23" s="40">
        <v>155190132</v>
      </c>
      <c r="H23" s="41">
        <f t="shared" si="1"/>
        <v>393947230</v>
      </c>
    </row>
    <row r="24" spans="1:8">
      <c r="A24" s="32">
        <v>15</v>
      </c>
      <c r="B24" s="36" t="s">
        <v>56</v>
      </c>
      <c r="C24" s="37">
        <v>154394397</v>
      </c>
      <c r="D24" s="37">
        <v>85867719</v>
      </c>
      <c r="E24" s="38">
        <f t="shared" si="2"/>
        <v>240262116</v>
      </c>
      <c r="F24" s="39">
        <v>57017187</v>
      </c>
      <c r="G24" s="40">
        <v>70413967</v>
      </c>
      <c r="H24" s="41">
        <f t="shared" si="1"/>
        <v>127431154</v>
      </c>
    </row>
    <row r="25" spans="1:8">
      <c r="A25" s="32">
        <v>16</v>
      </c>
      <c r="B25" s="36" t="s">
        <v>57</v>
      </c>
      <c r="C25" s="37">
        <v>174954597</v>
      </c>
      <c r="D25" s="37">
        <v>325498554</v>
      </c>
      <c r="E25" s="38">
        <f t="shared" si="2"/>
        <v>500453151</v>
      </c>
      <c r="F25" s="39">
        <v>67966203</v>
      </c>
      <c r="G25" s="40">
        <v>264254859</v>
      </c>
      <c r="H25" s="41">
        <f t="shared" si="1"/>
        <v>332221062</v>
      </c>
    </row>
    <row r="26" spans="1:8">
      <c r="A26" s="32">
        <v>17</v>
      </c>
      <c r="B26" s="36" t="s">
        <v>58</v>
      </c>
      <c r="C26" s="45"/>
      <c r="D26" s="45"/>
      <c r="E26" s="38">
        <f t="shared" si="2"/>
        <v>0</v>
      </c>
      <c r="F26" s="46"/>
      <c r="G26" s="47"/>
      <c r="H26" s="41">
        <f t="shared" si="1"/>
        <v>0</v>
      </c>
    </row>
    <row r="27" spans="1:8">
      <c r="A27" s="32">
        <v>18</v>
      </c>
      <c r="B27" s="36" t="s">
        <v>59</v>
      </c>
      <c r="C27" s="37">
        <v>39100000</v>
      </c>
      <c r="D27" s="37">
        <v>167225857.18000001</v>
      </c>
      <c r="E27" s="38">
        <f t="shared" si="2"/>
        <v>206325857.18000001</v>
      </c>
      <c r="F27" s="39">
        <v>86106990.309999987</v>
      </c>
      <c r="G27" s="40">
        <v>174326933.53999999</v>
      </c>
      <c r="H27" s="41">
        <f t="shared" si="1"/>
        <v>260433923.84999996</v>
      </c>
    </row>
    <row r="28" spans="1:8">
      <c r="A28" s="32">
        <v>19</v>
      </c>
      <c r="B28" s="36" t="s">
        <v>60</v>
      </c>
      <c r="C28" s="37">
        <v>5984365</v>
      </c>
      <c r="D28" s="37">
        <v>6535018</v>
      </c>
      <c r="E28" s="38">
        <f t="shared" si="2"/>
        <v>12519383</v>
      </c>
      <c r="F28" s="39">
        <v>19519634</v>
      </c>
      <c r="G28" s="40">
        <v>7161640</v>
      </c>
      <c r="H28" s="41">
        <f t="shared" si="1"/>
        <v>26681274</v>
      </c>
    </row>
    <row r="29" spans="1:8">
      <c r="A29" s="32">
        <v>20</v>
      </c>
      <c r="B29" s="36" t="s">
        <v>61</v>
      </c>
      <c r="C29" s="37">
        <v>14074321.610000001</v>
      </c>
      <c r="D29" s="37">
        <v>6505918.54</v>
      </c>
      <c r="E29" s="38">
        <f t="shared" si="2"/>
        <v>20580240.150000002</v>
      </c>
      <c r="F29" s="39">
        <v>12383837.639999952</v>
      </c>
      <c r="G29" s="40">
        <v>3337651.1</v>
      </c>
      <c r="H29" s="41">
        <f t="shared" si="1"/>
        <v>15721488.739999952</v>
      </c>
    </row>
    <row r="30" spans="1:8">
      <c r="A30" s="32">
        <v>21</v>
      </c>
      <c r="B30" s="36" t="s">
        <v>62</v>
      </c>
      <c r="C30" s="37">
        <v>0</v>
      </c>
      <c r="D30" s="37">
        <v>46056901.600000001</v>
      </c>
      <c r="E30" s="38">
        <f t="shared" si="2"/>
        <v>46056901.600000001</v>
      </c>
      <c r="F30" s="39">
        <v>0</v>
      </c>
      <c r="G30" s="40">
        <v>46280108.799999997</v>
      </c>
      <c r="H30" s="41">
        <f t="shared" si="1"/>
        <v>46280108.799999997</v>
      </c>
    </row>
    <row r="31" spans="1:8">
      <c r="A31" s="32">
        <v>22</v>
      </c>
      <c r="B31" s="44" t="s">
        <v>63</v>
      </c>
      <c r="C31" s="38">
        <f>SUM(C22:C30)</f>
        <v>528080850.61000001</v>
      </c>
      <c r="D31" s="38">
        <f>SUM(D22:D30)</f>
        <v>786673085.32000005</v>
      </c>
      <c r="E31" s="38">
        <f>C31+D31</f>
        <v>1314753935.9300001</v>
      </c>
      <c r="F31" s="38">
        <f>SUM(F22:F30)</f>
        <v>491983733.94999993</v>
      </c>
      <c r="G31" s="38">
        <f>SUM(G22:G30)</f>
        <v>826421219.43999994</v>
      </c>
      <c r="H31" s="41">
        <f t="shared" si="1"/>
        <v>1318404953.3899999</v>
      </c>
    </row>
    <row r="32" spans="1:8">
      <c r="A32" s="32"/>
      <c r="B32" s="33" t="s">
        <v>64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65</v>
      </c>
      <c r="C33" s="37">
        <v>209008277</v>
      </c>
      <c r="D33" s="45">
        <v>0</v>
      </c>
      <c r="E33" s="38">
        <f t="shared" si="2"/>
        <v>209008277</v>
      </c>
      <c r="F33" s="39">
        <v>191292701</v>
      </c>
      <c r="G33" s="47">
        <v>0</v>
      </c>
      <c r="H33" s="41">
        <f t="shared" si="1"/>
        <v>191292701</v>
      </c>
    </row>
    <row r="34" spans="1:8">
      <c r="A34" s="32">
        <v>24</v>
      </c>
      <c r="B34" s="36" t="s">
        <v>66</v>
      </c>
      <c r="C34" s="37">
        <v>0</v>
      </c>
      <c r="D34" s="45">
        <v>0</v>
      </c>
      <c r="E34" s="38">
        <f t="shared" si="2"/>
        <v>0</v>
      </c>
      <c r="F34" s="39">
        <v>0</v>
      </c>
      <c r="G34" s="47">
        <v>0</v>
      </c>
      <c r="H34" s="41">
        <f t="shared" si="1"/>
        <v>0</v>
      </c>
    </row>
    <row r="35" spans="1:8">
      <c r="A35" s="32">
        <v>25</v>
      </c>
      <c r="B35" s="43" t="s">
        <v>67</v>
      </c>
      <c r="C35" s="37">
        <v>0</v>
      </c>
      <c r="D35" s="45">
        <v>0</v>
      </c>
      <c r="E35" s="38">
        <f t="shared" si="2"/>
        <v>0</v>
      </c>
      <c r="F35" s="39">
        <v>0</v>
      </c>
      <c r="G35" s="47">
        <v>0</v>
      </c>
      <c r="H35" s="41">
        <f t="shared" si="1"/>
        <v>0</v>
      </c>
    </row>
    <row r="36" spans="1:8">
      <c r="A36" s="32">
        <v>26</v>
      </c>
      <c r="B36" s="36" t="s">
        <v>68</v>
      </c>
      <c r="C36" s="37">
        <v>0</v>
      </c>
      <c r="D36" s="45">
        <v>0</v>
      </c>
      <c r="E36" s="38">
        <f t="shared" si="2"/>
        <v>0</v>
      </c>
      <c r="F36" s="39">
        <v>0</v>
      </c>
      <c r="G36" s="47">
        <v>0</v>
      </c>
      <c r="H36" s="41">
        <f t="shared" si="1"/>
        <v>0</v>
      </c>
    </row>
    <row r="37" spans="1:8">
      <c r="A37" s="32">
        <v>27</v>
      </c>
      <c r="B37" s="36" t="s">
        <v>69</v>
      </c>
      <c r="C37" s="37">
        <v>0</v>
      </c>
      <c r="D37" s="45">
        <v>0</v>
      </c>
      <c r="E37" s="38">
        <f t="shared" si="2"/>
        <v>0</v>
      </c>
      <c r="F37" s="39">
        <v>0</v>
      </c>
      <c r="G37" s="47">
        <v>0</v>
      </c>
      <c r="H37" s="41">
        <f t="shared" si="1"/>
        <v>0</v>
      </c>
    </row>
    <row r="38" spans="1:8">
      <c r="A38" s="32">
        <v>28</v>
      </c>
      <c r="B38" s="36" t="s">
        <v>70</v>
      </c>
      <c r="C38" s="37">
        <v>-17392454</v>
      </c>
      <c r="D38" s="45">
        <v>0</v>
      </c>
      <c r="E38" s="38">
        <f t="shared" si="2"/>
        <v>-17392454</v>
      </c>
      <c r="F38" s="39">
        <v>-47602507</v>
      </c>
      <c r="G38" s="47">
        <v>0</v>
      </c>
      <c r="H38" s="41">
        <f t="shared" si="1"/>
        <v>-47602507</v>
      </c>
    </row>
    <row r="39" spans="1:8">
      <c r="A39" s="32">
        <v>29</v>
      </c>
      <c r="B39" s="36" t="s">
        <v>71</v>
      </c>
      <c r="C39" s="37">
        <v>3008667</v>
      </c>
      <c r="D39" s="45">
        <v>0</v>
      </c>
      <c r="E39" s="38">
        <f t="shared" si="2"/>
        <v>3008667</v>
      </c>
      <c r="F39" s="39">
        <v>3102081</v>
      </c>
      <c r="G39" s="47">
        <v>0</v>
      </c>
      <c r="H39" s="41">
        <f t="shared" si="1"/>
        <v>3102081</v>
      </c>
    </row>
    <row r="40" spans="1:8">
      <c r="A40" s="32">
        <v>30</v>
      </c>
      <c r="B40" s="310" t="s">
        <v>277</v>
      </c>
      <c r="C40" s="37">
        <v>194624490</v>
      </c>
      <c r="D40" s="45">
        <v>0</v>
      </c>
      <c r="E40" s="38">
        <f t="shared" si="2"/>
        <v>194624490</v>
      </c>
      <c r="F40" s="39">
        <v>146792275</v>
      </c>
      <c r="G40" s="47">
        <v>0</v>
      </c>
      <c r="H40" s="41">
        <f t="shared" si="1"/>
        <v>146792275</v>
      </c>
    </row>
    <row r="41" spans="1:8" ht="15" thickBot="1">
      <c r="A41" s="49">
        <v>31</v>
      </c>
      <c r="B41" s="50" t="s">
        <v>72</v>
      </c>
      <c r="C41" s="51">
        <f>C31+C40</f>
        <v>722705340.61000001</v>
      </c>
      <c r="D41" s="51">
        <f>D31+D40</f>
        <v>786673085.32000005</v>
      </c>
      <c r="E41" s="51">
        <f>C41+D41</f>
        <v>1509378425.9300001</v>
      </c>
      <c r="F41" s="51">
        <f>F31+F40</f>
        <v>638776008.94999993</v>
      </c>
      <c r="G41" s="51">
        <f>G31+G40</f>
        <v>826421219.43999994</v>
      </c>
      <c r="H41" s="52">
        <f>F41+G41</f>
        <v>1465197228.3899999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workbookViewId="0">
      <pane xSplit="1" ySplit="6" topLeftCell="B40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408" t="s">
        <v>422</v>
      </c>
      <c r="C1" s="3"/>
    </row>
    <row r="2" spans="1:8">
      <c r="A2" s="2" t="s">
        <v>36</v>
      </c>
      <c r="B2" s="409">
        <v>43281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204</v>
      </c>
      <c r="B4" s="261" t="s">
        <v>27</v>
      </c>
      <c r="C4" s="25"/>
      <c r="D4" s="27"/>
      <c r="E4" s="27"/>
      <c r="F4" s="28"/>
      <c r="G4" s="28"/>
      <c r="H4" s="56" t="s">
        <v>78</v>
      </c>
    </row>
    <row r="5" spans="1:8">
      <c r="A5" s="57" t="s">
        <v>11</v>
      </c>
      <c r="B5" s="58"/>
      <c r="C5" s="451" t="s">
        <v>73</v>
      </c>
      <c r="D5" s="452"/>
      <c r="E5" s="453"/>
      <c r="F5" s="451" t="s">
        <v>77</v>
      </c>
      <c r="G5" s="452"/>
      <c r="H5" s="454"/>
    </row>
    <row r="6" spans="1:8">
      <c r="A6" s="59" t="s">
        <v>11</v>
      </c>
      <c r="B6" s="60"/>
      <c r="C6" s="61" t="s">
        <v>74</v>
      </c>
      <c r="D6" s="61" t="s">
        <v>75</v>
      </c>
      <c r="E6" s="61" t="s">
        <v>76</v>
      </c>
      <c r="F6" s="61" t="s">
        <v>74</v>
      </c>
      <c r="G6" s="61" t="s">
        <v>75</v>
      </c>
      <c r="H6" s="62" t="s">
        <v>76</v>
      </c>
    </row>
    <row r="7" spans="1:8">
      <c r="A7" s="63"/>
      <c r="B7" s="261" t="s">
        <v>203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202</v>
      </c>
      <c r="C8" s="64">
        <v>959897</v>
      </c>
      <c r="D8" s="64">
        <v>1846892</v>
      </c>
      <c r="E8" s="67">
        <f t="shared" ref="E8:E22" si="0">C8+D8</f>
        <v>2806789</v>
      </c>
      <c r="F8" s="64">
        <v>640740</v>
      </c>
      <c r="G8" s="64">
        <v>1383725</v>
      </c>
      <c r="H8" s="68">
        <f t="shared" ref="H8:H22" si="1">F8+G8</f>
        <v>2024465</v>
      </c>
    </row>
    <row r="9" spans="1:8">
      <c r="A9" s="63">
        <v>2</v>
      </c>
      <c r="B9" s="66" t="s">
        <v>201</v>
      </c>
      <c r="C9" s="69">
        <f>C10+C11+C12+C13+C14+C15+C16+C17+C18</f>
        <v>30690693.000000004</v>
      </c>
      <c r="D9" s="69">
        <f>D10+D11+D12+D13+D14+D15+D16+D17+D18</f>
        <v>20385690</v>
      </c>
      <c r="E9" s="67">
        <f t="shared" si="0"/>
        <v>51076383</v>
      </c>
      <c r="F9" s="69">
        <f>F10+F11+F12+F13+F14+F15+F16+F17+F18</f>
        <v>25842624</v>
      </c>
      <c r="G9" s="69">
        <f>G10+G11+G12+G13+G14+G15+G16+G17+G18</f>
        <v>24088506</v>
      </c>
      <c r="H9" s="68">
        <f t="shared" si="1"/>
        <v>49931130</v>
      </c>
    </row>
    <row r="10" spans="1:8">
      <c r="A10" s="63">
        <v>2.1</v>
      </c>
      <c r="B10" s="70" t="s">
        <v>200</v>
      </c>
      <c r="C10" s="64">
        <v>43359</v>
      </c>
      <c r="D10" s="64">
        <v>58879</v>
      </c>
      <c r="E10" s="67">
        <f t="shared" si="0"/>
        <v>102238</v>
      </c>
      <c r="F10" s="64">
        <v>6265</v>
      </c>
      <c r="G10" s="64">
        <v>0</v>
      </c>
      <c r="H10" s="68">
        <f t="shared" si="1"/>
        <v>6265</v>
      </c>
    </row>
    <row r="11" spans="1:8">
      <c r="A11" s="63">
        <v>2.2000000000000002</v>
      </c>
      <c r="B11" s="70" t="s">
        <v>199</v>
      </c>
      <c r="C11" s="64">
        <v>3775232.0400000005</v>
      </c>
      <c r="D11" s="64">
        <v>6907698.9099999983</v>
      </c>
      <c r="E11" s="67">
        <f t="shared" si="0"/>
        <v>10682930.949999999</v>
      </c>
      <c r="F11" s="64">
        <v>4129382.4000000008</v>
      </c>
      <c r="G11" s="64">
        <v>9194914.8000000007</v>
      </c>
      <c r="H11" s="68">
        <f t="shared" si="1"/>
        <v>13324297.200000001</v>
      </c>
    </row>
    <row r="12" spans="1:8">
      <c r="A12" s="63">
        <v>2.2999999999999998</v>
      </c>
      <c r="B12" s="70" t="s">
        <v>198</v>
      </c>
      <c r="C12" s="64">
        <v>1227892.8299999998</v>
      </c>
      <c r="D12" s="64">
        <v>1118098.58</v>
      </c>
      <c r="E12" s="67">
        <f t="shared" si="0"/>
        <v>2345991.41</v>
      </c>
      <c r="F12" s="64">
        <v>831720.44</v>
      </c>
      <c r="G12" s="64">
        <v>845090.33000000007</v>
      </c>
      <c r="H12" s="68">
        <f t="shared" si="1"/>
        <v>1676810.77</v>
      </c>
    </row>
    <row r="13" spans="1:8">
      <c r="A13" s="63">
        <v>2.4</v>
      </c>
      <c r="B13" s="70" t="s">
        <v>197</v>
      </c>
      <c r="C13" s="64">
        <v>993755.64000000013</v>
      </c>
      <c r="D13" s="64">
        <v>1277013.17</v>
      </c>
      <c r="E13" s="67">
        <f t="shared" si="0"/>
        <v>2270768.81</v>
      </c>
      <c r="F13" s="64">
        <v>706665.42999999982</v>
      </c>
      <c r="G13" s="64">
        <v>2036203.22</v>
      </c>
      <c r="H13" s="68">
        <f t="shared" si="1"/>
        <v>2742868.65</v>
      </c>
    </row>
    <row r="14" spans="1:8">
      <c r="A14" s="63">
        <v>2.5</v>
      </c>
      <c r="B14" s="70" t="s">
        <v>196</v>
      </c>
      <c r="C14" s="64">
        <v>207004.87</v>
      </c>
      <c r="D14" s="64">
        <v>1167296.1500000001</v>
      </c>
      <c r="E14" s="67">
        <f t="shared" si="0"/>
        <v>1374301.02</v>
      </c>
      <c r="F14" s="64">
        <v>289316.76999999996</v>
      </c>
      <c r="G14" s="64">
        <v>1761524.74</v>
      </c>
      <c r="H14" s="68">
        <f t="shared" si="1"/>
        <v>2050841.51</v>
      </c>
    </row>
    <row r="15" spans="1:8">
      <c r="A15" s="63">
        <v>2.6</v>
      </c>
      <c r="B15" s="70" t="s">
        <v>195</v>
      </c>
      <c r="C15" s="64">
        <v>925362.85999999987</v>
      </c>
      <c r="D15" s="64">
        <v>2271562.2200000007</v>
      </c>
      <c r="E15" s="67">
        <f t="shared" si="0"/>
        <v>3196925.0800000005</v>
      </c>
      <c r="F15" s="64">
        <v>565087.91999999993</v>
      </c>
      <c r="G15" s="64">
        <v>2031701.72</v>
      </c>
      <c r="H15" s="68">
        <f t="shared" si="1"/>
        <v>2596789.6399999997</v>
      </c>
    </row>
    <row r="16" spans="1:8">
      <c r="A16" s="63">
        <v>2.7</v>
      </c>
      <c r="B16" s="70" t="s">
        <v>194</v>
      </c>
      <c r="C16" s="64">
        <v>97038.900000000009</v>
      </c>
      <c r="D16" s="64">
        <v>1012242.96</v>
      </c>
      <c r="E16" s="67">
        <f t="shared" si="0"/>
        <v>1109281.8599999999</v>
      </c>
      <c r="F16" s="64">
        <v>89645.889999999985</v>
      </c>
      <c r="G16" s="64">
        <v>426551.62</v>
      </c>
      <c r="H16" s="68">
        <f t="shared" si="1"/>
        <v>516197.51</v>
      </c>
    </row>
    <row r="17" spans="1:8">
      <c r="A17" s="63">
        <v>2.8</v>
      </c>
      <c r="B17" s="70" t="s">
        <v>193</v>
      </c>
      <c r="C17" s="64">
        <v>22515194</v>
      </c>
      <c r="D17" s="64">
        <v>5467987</v>
      </c>
      <c r="E17" s="67">
        <f t="shared" si="0"/>
        <v>27983181</v>
      </c>
      <c r="F17" s="64">
        <v>18266833</v>
      </c>
      <c r="G17" s="64">
        <v>6828676</v>
      </c>
      <c r="H17" s="68">
        <f t="shared" si="1"/>
        <v>25095509</v>
      </c>
    </row>
    <row r="18" spans="1:8">
      <c r="A18" s="63">
        <v>2.9</v>
      </c>
      <c r="B18" s="70" t="s">
        <v>192</v>
      </c>
      <c r="C18" s="64">
        <v>905852.86000000313</v>
      </c>
      <c r="D18" s="64">
        <v>1104912.0100000007</v>
      </c>
      <c r="E18" s="67">
        <f t="shared" si="0"/>
        <v>2010764.8700000038</v>
      </c>
      <c r="F18" s="64">
        <v>957707.14999999851</v>
      </c>
      <c r="G18" s="64">
        <v>963843.56999999844</v>
      </c>
      <c r="H18" s="68">
        <f t="shared" si="1"/>
        <v>1921550.7199999969</v>
      </c>
    </row>
    <row r="19" spans="1:8">
      <c r="A19" s="63">
        <v>3</v>
      </c>
      <c r="B19" s="66" t="s">
        <v>191</v>
      </c>
      <c r="C19" s="64"/>
      <c r="D19" s="64"/>
      <c r="E19" s="67">
        <f t="shared" si="0"/>
        <v>0</v>
      </c>
      <c r="F19" s="64"/>
      <c r="G19" s="64"/>
      <c r="H19" s="68">
        <f t="shared" si="1"/>
        <v>0</v>
      </c>
    </row>
    <row r="20" spans="1:8">
      <c r="A20" s="63">
        <v>4</v>
      </c>
      <c r="B20" s="66" t="s">
        <v>190</v>
      </c>
      <c r="C20" s="64">
        <v>4003848</v>
      </c>
      <c r="D20" s="64">
        <v>0</v>
      </c>
      <c r="E20" s="67">
        <f t="shared" si="0"/>
        <v>4003848</v>
      </c>
      <c r="F20" s="64">
        <v>3749040</v>
      </c>
      <c r="G20" s="64">
        <v>0</v>
      </c>
      <c r="H20" s="68">
        <f t="shared" si="1"/>
        <v>3749040</v>
      </c>
    </row>
    <row r="21" spans="1:8">
      <c r="A21" s="63">
        <v>5</v>
      </c>
      <c r="B21" s="66" t="s">
        <v>189</v>
      </c>
      <c r="C21" s="64">
        <v>99978.92</v>
      </c>
      <c r="D21" s="64">
        <v>309711</v>
      </c>
      <c r="E21" s="67">
        <f t="shared" si="0"/>
        <v>409689.92</v>
      </c>
      <c r="F21" s="64">
        <v>16758.060000000001</v>
      </c>
      <c r="G21" s="64">
        <v>235335.57</v>
      </c>
      <c r="H21" s="68">
        <f t="shared" si="1"/>
        <v>252093.63</v>
      </c>
    </row>
    <row r="22" spans="1:8">
      <c r="A22" s="63">
        <v>6</v>
      </c>
      <c r="B22" s="71" t="s">
        <v>188</v>
      </c>
      <c r="C22" s="69">
        <f>C8+C9+C19+C20+C21</f>
        <v>35754416.920000002</v>
      </c>
      <c r="D22" s="69">
        <f>D8+D9+D19+D20+D21</f>
        <v>22542293</v>
      </c>
      <c r="E22" s="67">
        <f t="shared" si="0"/>
        <v>58296709.920000002</v>
      </c>
      <c r="F22" s="69">
        <f>F8+F9+F19+F20+F21</f>
        <v>30249162.059999999</v>
      </c>
      <c r="G22" s="69">
        <f>G8+G9+G19+G20+G21</f>
        <v>25707566.57</v>
      </c>
      <c r="H22" s="68">
        <f t="shared" si="1"/>
        <v>55956728.629999995</v>
      </c>
    </row>
    <row r="23" spans="1:8">
      <c r="A23" s="63"/>
      <c r="B23" s="261" t="s">
        <v>187</v>
      </c>
      <c r="C23" s="72"/>
      <c r="D23" s="72"/>
      <c r="E23" s="73"/>
      <c r="F23" s="72"/>
      <c r="G23" s="72"/>
      <c r="H23" s="74"/>
    </row>
    <row r="24" spans="1:8">
      <c r="A24" s="63">
        <v>7</v>
      </c>
      <c r="B24" s="66" t="s">
        <v>186</v>
      </c>
      <c r="C24" s="64">
        <v>3998094.33</v>
      </c>
      <c r="D24" s="64">
        <v>706344.18</v>
      </c>
      <c r="E24" s="67">
        <f t="shared" ref="E24:E31" si="2">C24+D24</f>
        <v>4704438.51</v>
      </c>
      <c r="F24" s="64">
        <v>10958707.199999999</v>
      </c>
      <c r="G24" s="64">
        <v>2141806.98</v>
      </c>
      <c r="H24" s="68">
        <f t="shared" ref="H24:H31" si="3">F24+G24</f>
        <v>13100514.18</v>
      </c>
    </row>
    <row r="25" spans="1:8">
      <c r="A25" s="63">
        <v>8</v>
      </c>
      <c r="B25" s="66" t="s">
        <v>185</v>
      </c>
      <c r="C25" s="64">
        <v>11252247.67</v>
      </c>
      <c r="D25" s="64">
        <v>5235814.82</v>
      </c>
      <c r="E25" s="67">
        <f t="shared" si="2"/>
        <v>16488062.49</v>
      </c>
      <c r="F25" s="64">
        <v>1600108.8</v>
      </c>
      <c r="G25" s="64">
        <v>5558690.0199999996</v>
      </c>
      <c r="H25" s="68">
        <f t="shared" si="3"/>
        <v>7158798.8199999994</v>
      </c>
    </row>
    <row r="26" spans="1:8">
      <c r="A26" s="63">
        <v>9</v>
      </c>
      <c r="B26" s="66" t="s">
        <v>184</v>
      </c>
      <c r="C26" s="64">
        <v>425675</v>
      </c>
      <c r="D26" s="64">
        <v>333973</v>
      </c>
      <c r="E26" s="67">
        <f t="shared" si="2"/>
        <v>759648</v>
      </c>
      <c r="F26" s="64">
        <v>305485</v>
      </c>
      <c r="G26" s="64">
        <v>121873</v>
      </c>
      <c r="H26" s="68">
        <f t="shared" si="3"/>
        <v>427358</v>
      </c>
    </row>
    <row r="27" spans="1:8">
      <c r="A27" s="63">
        <v>10</v>
      </c>
      <c r="B27" s="66" t="s">
        <v>183</v>
      </c>
      <c r="C27" s="64">
        <v>0</v>
      </c>
      <c r="D27" s="64">
        <v>0</v>
      </c>
      <c r="E27" s="67">
        <f t="shared" si="2"/>
        <v>0</v>
      </c>
      <c r="F27" s="64">
        <v>0</v>
      </c>
      <c r="G27" s="64">
        <v>0</v>
      </c>
      <c r="H27" s="68">
        <f t="shared" si="3"/>
        <v>0</v>
      </c>
    </row>
    <row r="28" spans="1:8">
      <c r="A28" s="63">
        <v>11</v>
      </c>
      <c r="B28" s="66" t="s">
        <v>182</v>
      </c>
      <c r="C28" s="64">
        <v>874867</v>
      </c>
      <c r="D28" s="64">
        <v>7220122</v>
      </c>
      <c r="E28" s="67">
        <f t="shared" si="2"/>
        <v>8094989</v>
      </c>
      <c r="F28" s="64">
        <v>1545153</v>
      </c>
      <c r="G28" s="64">
        <v>5884851</v>
      </c>
      <c r="H28" s="68">
        <f t="shared" si="3"/>
        <v>7430004</v>
      </c>
    </row>
    <row r="29" spans="1:8">
      <c r="A29" s="63">
        <v>12</v>
      </c>
      <c r="B29" s="66" t="s">
        <v>181</v>
      </c>
      <c r="C29" s="64">
        <v>58289.440000000002</v>
      </c>
      <c r="D29" s="64">
        <v>26922</v>
      </c>
      <c r="E29" s="67">
        <f t="shared" si="2"/>
        <v>85211.44</v>
      </c>
      <c r="F29" s="64">
        <v>101343</v>
      </c>
      <c r="G29" s="64">
        <v>6070</v>
      </c>
      <c r="H29" s="68">
        <f t="shared" si="3"/>
        <v>107413</v>
      </c>
    </row>
    <row r="30" spans="1:8">
      <c r="A30" s="63">
        <v>13</v>
      </c>
      <c r="B30" s="75" t="s">
        <v>180</v>
      </c>
      <c r="C30" s="69">
        <f>C24+C25+C26+C27+C28+C29</f>
        <v>16609173.439999999</v>
      </c>
      <c r="D30" s="69">
        <f>D24+D25+D26+D27+D28+D29</f>
        <v>13523176</v>
      </c>
      <c r="E30" s="67">
        <f t="shared" si="2"/>
        <v>30132349.439999998</v>
      </c>
      <c r="F30" s="69">
        <f>F24+F25+F26+F27+F28+F29</f>
        <v>14510797</v>
      </c>
      <c r="G30" s="69">
        <f>G24+G25+G26+G27+G28+G29</f>
        <v>13713291</v>
      </c>
      <c r="H30" s="68">
        <f t="shared" si="3"/>
        <v>28224088</v>
      </c>
    </row>
    <row r="31" spans="1:8">
      <c r="A31" s="63">
        <v>14</v>
      </c>
      <c r="B31" s="75" t="s">
        <v>179</v>
      </c>
      <c r="C31" s="69">
        <f>C22-C30</f>
        <v>19145243.480000004</v>
      </c>
      <c r="D31" s="69">
        <f>D22-D30</f>
        <v>9019117</v>
      </c>
      <c r="E31" s="67">
        <f t="shared" si="2"/>
        <v>28164360.480000004</v>
      </c>
      <c r="F31" s="69">
        <f>F22-F30</f>
        <v>15738365.059999999</v>
      </c>
      <c r="G31" s="69">
        <f>G22-G30</f>
        <v>11994275.57</v>
      </c>
      <c r="H31" s="68">
        <f t="shared" si="3"/>
        <v>27732640.629999999</v>
      </c>
    </row>
    <row r="32" spans="1:8">
      <c r="A32" s="63"/>
      <c r="B32" s="76"/>
      <c r="C32" s="76"/>
      <c r="D32" s="77"/>
      <c r="E32" s="73"/>
      <c r="F32" s="77"/>
      <c r="G32" s="77"/>
      <c r="H32" s="74"/>
    </row>
    <row r="33" spans="1:8">
      <c r="A33" s="63"/>
      <c r="B33" s="76" t="s">
        <v>178</v>
      </c>
      <c r="C33" s="72"/>
      <c r="D33" s="72"/>
      <c r="E33" s="73"/>
      <c r="F33" s="72"/>
      <c r="G33" s="72"/>
      <c r="H33" s="74"/>
    </row>
    <row r="34" spans="1:8">
      <c r="A34" s="63">
        <v>15</v>
      </c>
      <c r="B34" s="78" t="s">
        <v>177</v>
      </c>
      <c r="C34" s="79">
        <f t="shared" ref="C34:H34" si="4">C35-C36</f>
        <v>9078597.2899999991</v>
      </c>
      <c r="D34" s="79">
        <f t="shared" si="4"/>
        <v>542684.75999999978</v>
      </c>
      <c r="E34" s="79">
        <f t="shared" si="4"/>
        <v>9621282.0499999989</v>
      </c>
      <c r="F34" s="79">
        <f t="shared" si="4"/>
        <v>7342347.9399999995</v>
      </c>
      <c r="G34" s="79">
        <f t="shared" si="4"/>
        <v>778411.84000000032</v>
      </c>
      <c r="H34" s="79">
        <f t="shared" si="4"/>
        <v>8120759.7799999993</v>
      </c>
    </row>
    <row r="35" spans="1:8">
      <c r="A35" s="63">
        <v>15.1</v>
      </c>
      <c r="B35" s="70" t="s">
        <v>176</v>
      </c>
      <c r="C35" s="64">
        <v>9889773.2899999991</v>
      </c>
      <c r="D35" s="64">
        <v>3166749</v>
      </c>
      <c r="E35" s="67">
        <f t="shared" ref="E35:E45" si="5">C35+D35</f>
        <v>13056522.289999999</v>
      </c>
      <c r="F35" s="64">
        <v>8176599.9399999995</v>
      </c>
      <c r="G35" s="64">
        <v>2901839.43</v>
      </c>
      <c r="H35" s="67">
        <f t="shared" ref="H35:H45" si="6">F35+G35</f>
        <v>11078439.369999999</v>
      </c>
    </row>
    <row r="36" spans="1:8">
      <c r="A36" s="63">
        <v>15.2</v>
      </c>
      <c r="B36" s="70" t="s">
        <v>175</v>
      </c>
      <c r="C36" s="64">
        <v>811176</v>
      </c>
      <c r="D36" s="64">
        <v>2624064.2400000002</v>
      </c>
      <c r="E36" s="67">
        <f t="shared" si="5"/>
        <v>3435240.24</v>
      </c>
      <c r="F36" s="64">
        <v>834252</v>
      </c>
      <c r="G36" s="64">
        <v>2123427.59</v>
      </c>
      <c r="H36" s="67">
        <f t="shared" si="6"/>
        <v>2957679.59</v>
      </c>
    </row>
    <row r="37" spans="1:8">
      <c r="A37" s="63">
        <v>16</v>
      </c>
      <c r="B37" s="66" t="s">
        <v>174</v>
      </c>
      <c r="C37" s="64">
        <v>0</v>
      </c>
      <c r="D37" s="64">
        <v>0</v>
      </c>
      <c r="E37" s="67">
        <f t="shared" si="5"/>
        <v>0</v>
      </c>
      <c r="F37" s="64">
        <v>0</v>
      </c>
      <c r="G37" s="64">
        <v>0</v>
      </c>
      <c r="H37" s="67">
        <f t="shared" si="6"/>
        <v>0</v>
      </c>
    </row>
    <row r="38" spans="1:8">
      <c r="A38" s="63">
        <v>17</v>
      </c>
      <c r="B38" s="66" t="s">
        <v>173</v>
      </c>
      <c r="C38" s="64">
        <v>0</v>
      </c>
      <c r="D38" s="64">
        <v>0</v>
      </c>
      <c r="E38" s="67">
        <f t="shared" si="5"/>
        <v>0</v>
      </c>
      <c r="F38" s="64">
        <v>0</v>
      </c>
      <c r="G38" s="64">
        <v>0</v>
      </c>
      <c r="H38" s="67">
        <f t="shared" si="6"/>
        <v>0</v>
      </c>
    </row>
    <row r="39" spans="1:8">
      <c r="A39" s="63">
        <v>18</v>
      </c>
      <c r="B39" s="66" t="s">
        <v>172</v>
      </c>
      <c r="C39" s="64">
        <v>0</v>
      </c>
      <c r="D39" s="64">
        <v>0</v>
      </c>
      <c r="E39" s="67">
        <f t="shared" si="5"/>
        <v>0</v>
      </c>
      <c r="F39" s="64">
        <v>0</v>
      </c>
      <c r="G39" s="64">
        <v>0</v>
      </c>
      <c r="H39" s="67">
        <f t="shared" si="6"/>
        <v>0</v>
      </c>
    </row>
    <row r="40" spans="1:8">
      <c r="A40" s="63">
        <v>19</v>
      </c>
      <c r="B40" s="66" t="s">
        <v>171</v>
      </c>
      <c r="C40" s="64">
        <v>-2767714</v>
      </c>
      <c r="D40" s="64">
        <v>0</v>
      </c>
      <c r="E40" s="67">
        <f t="shared" si="5"/>
        <v>-2767714</v>
      </c>
      <c r="F40" s="64">
        <v>6956687</v>
      </c>
      <c r="G40" s="64">
        <v>0</v>
      </c>
      <c r="H40" s="67">
        <f t="shared" si="6"/>
        <v>6956687</v>
      </c>
    </row>
    <row r="41" spans="1:8">
      <c r="A41" s="63">
        <v>20</v>
      </c>
      <c r="B41" s="66" t="s">
        <v>170</v>
      </c>
      <c r="C41" s="64">
        <v>10529473</v>
      </c>
      <c r="D41" s="64">
        <v>0</v>
      </c>
      <c r="E41" s="67">
        <f t="shared" si="5"/>
        <v>10529473</v>
      </c>
      <c r="F41" s="64">
        <v>-1896140</v>
      </c>
      <c r="G41" s="64">
        <v>0</v>
      </c>
      <c r="H41" s="67">
        <f t="shared" si="6"/>
        <v>-1896140</v>
      </c>
    </row>
    <row r="42" spans="1:8">
      <c r="A42" s="63">
        <v>21</v>
      </c>
      <c r="B42" s="66" t="s">
        <v>169</v>
      </c>
      <c r="C42" s="64">
        <v>5326759</v>
      </c>
      <c r="D42" s="64">
        <v>0</v>
      </c>
      <c r="E42" s="67">
        <f t="shared" si="5"/>
        <v>5326759</v>
      </c>
      <c r="F42" s="64">
        <v>-1344</v>
      </c>
      <c r="G42" s="64">
        <v>0</v>
      </c>
      <c r="H42" s="67">
        <f t="shared" si="6"/>
        <v>-1344</v>
      </c>
    </row>
    <row r="43" spans="1:8">
      <c r="A43" s="63">
        <v>22</v>
      </c>
      <c r="B43" s="66" t="s">
        <v>168</v>
      </c>
      <c r="C43" s="64">
        <v>494132.81999999995</v>
      </c>
      <c r="D43" s="64">
        <v>0</v>
      </c>
      <c r="E43" s="67">
        <f t="shared" si="5"/>
        <v>494132.81999999995</v>
      </c>
      <c r="F43" s="64">
        <v>230833.00000000006</v>
      </c>
      <c r="G43" s="64">
        <v>0</v>
      </c>
      <c r="H43" s="67">
        <f t="shared" si="6"/>
        <v>230833.00000000006</v>
      </c>
    </row>
    <row r="44" spans="1:8">
      <c r="A44" s="63">
        <v>23</v>
      </c>
      <c r="B44" s="66" t="s">
        <v>167</v>
      </c>
      <c r="C44" s="64">
        <v>1913236.97</v>
      </c>
      <c r="D44" s="64">
        <v>675081</v>
      </c>
      <c r="E44" s="67">
        <f t="shared" si="5"/>
        <v>2588317.9699999997</v>
      </c>
      <c r="F44" s="64">
        <v>2430784</v>
      </c>
      <c r="G44" s="64">
        <v>1078590</v>
      </c>
      <c r="H44" s="67">
        <f t="shared" si="6"/>
        <v>3509374</v>
      </c>
    </row>
    <row r="45" spans="1:8">
      <c r="A45" s="63">
        <v>24</v>
      </c>
      <c r="B45" s="75" t="s">
        <v>284</v>
      </c>
      <c r="C45" s="69">
        <f>C34+C37+C38+C39+C40+C41+C42+C43+C44</f>
        <v>24574485.079999998</v>
      </c>
      <c r="D45" s="69">
        <f>D34+D37+D38+D39+D40+D41+D42+D43+D44</f>
        <v>1217765.7599999998</v>
      </c>
      <c r="E45" s="67">
        <f t="shared" si="5"/>
        <v>25792250.839999996</v>
      </c>
      <c r="F45" s="69">
        <f>F34+F37+F38+F39+F40+F41+F42+F43+F44</f>
        <v>15063167.939999999</v>
      </c>
      <c r="G45" s="69">
        <f>G34+G37+G38+G39+G40+G41+G42+G43+G44</f>
        <v>1857001.8400000003</v>
      </c>
      <c r="H45" s="67">
        <f t="shared" si="6"/>
        <v>16920169.780000001</v>
      </c>
    </row>
    <row r="46" spans="1:8">
      <c r="A46" s="63"/>
      <c r="B46" s="261" t="s">
        <v>166</v>
      </c>
      <c r="C46" s="72"/>
      <c r="D46" s="72"/>
      <c r="E46" s="73"/>
      <c r="F46" s="72"/>
      <c r="G46" s="72"/>
      <c r="H46" s="74"/>
    </row>
    <row r="47" spans="1:8">
      <c r="A47" s="63">
        <v>25</v>
      </c>
      <c r="B47" s="66" t="s">
        <v>165</v>
      </c>
      <c r="C47" s="64">
        <v>2547342.56</v>
      </c>
      <c r="D47" s="64">
        <v>1111032.76</v>
      </c>
      <c r="E47" s="67">
        <f t="shared" ref="E47:E54" si="7">C47+D47</f>
        <v>3658375.3200000003</v>
      </c>
      <c r="F47" s="64">
        <v>1967602</v>
      </c>
      <c r="G47" s="64">
        <v>868212.41</v>
      </c>
      <c r="H47" s="68">
        <f t="shared" ref="H47:H54" si="8">F47+G47</f>
        <v>2835814.41</v>
      </c>
    </row>
    <row r="48" spans="1:8">
      <c r="A48" s="63">
        <v>26</v>
      </c>
      <c r="B48" s="66" t="s">
        <v>164</v>
      </c>
      <c r="C48" s="64">
        <v>2536819</v>
      </c>
      <c r="D48" s="64">
        <v>517468</v>
      </c>
      <c r="E48" s="67">
        <f t="shared" si="7"/>
        <v>3054287</v>
      </c>
      <c r="F48" s="64">
        <v>2295435</v>
      </c>
      <c r="G48" s="64">
        <v>273734</v>
      </c>
      <c r="H48" s="68">
        <f t="shared" si="8"/>
        <v>2569169</v>
      </c>
    </row>
    <row r="49" spans="1:8">
      <c r="A49" s="63">
        <v>27</v>
      </c>
      <c r="B49" s="66" t="s">
        <v>163</v>
      </c>
      <c r="C49" s="64">
        <v>17457947</v>
      </c>
      <c r="D49" s="64">
        <v>0</v>
      </c>
      <c r="E49" s="67">
        <f t="shared" si="7"/>
        <v>17457947</v>
      </c>
      <c r="F49" s="64">
        <v>18765809</v>
      </c>
      <c r="G49" s="64">
        <v>0</v>
      </c>
      <c r="H49" s="68">
        <f t="shared" si="8"/>
        <v>18765809</v>
      </c>
    </row>
    <row r="50" spans="1:8">
      <c r="A50" s="63">
        <v>28</v>
      </c>
      <c r="B50" s="66" t="s">
        <v>162</v>
      </c>
      <c r="C50" s="64">
        <v>337484</v>
      </c>
      <c r="D50" s="64">
        <v>0</v>
      </c>
      <c r="E50" s="67">
        <f t="shared" si="7"/>
        <v>337484</v>
      </c>
      <c r="F50" s="64">
        <v>313172</v>
      </c>
      <c r="G50" s="64">
        <v>0</v>
      </c>
      <c r="H50" s="68">
        <f t="shared" si="8"/>
        <v>313172</v>
      </c>
    </row>
    <row r="51" spans="1:8">
      <c r="A51" s="63">
        <v>29</v>
      </c>
      <c r="B51" s="66" t="s">
        <v>161</v>
      </c>
      <c r="C51" s="64">
        <v>2455076</v>
      </c>
      <c r="D51" s="64">
        <v>0</v>
      </c>
      <c r="E51" s="67">
        <f t="shared" si="7"/>
        <v>2455076</v>
      </c>
      <c r="F51" s="64">
        <v>2463417</v>
      </c>
      <c r="G51" s="64">
        <v>0</v>
      </c>
      <c r="H51" s="68">
        <f t="shared" si="8"/>
        <v>2463417</v>
      </c>
    </row>
    <row r="52" spans="1:8">
      <c r="A52" s="63">
        <v>30</v>
      </c>
      <c r="B52" s="66" t="s">
        <v>160</v>
      </c>
      <c r="C52" s="64">
        <v>3414138</v>
      </c>
      <c r="D52" s="64">
        <v>59816</v>
      </c>
      <c r="E52" s="67">
        <f t="shared" si="7"/>
        <v>3473954</v>
      </c>
      <c r="F52" s="64">
        <v>2700956</v>
      </c>
      <c r="G52" s="64">
        <v>59864</v>
      </c>
      <c r="H52" s="68">
        <f t="shared" si="8"/>
        <v>2760820</v>
      </c>
    </row>
    <row r="53" spans="1:8">
      <c r="A53" s="63">
        <v>31</v>
      </c>
      <c r="B53" s="75" t="s">
        <v>285</v>
      </c>
      <c r="C53" s="69">
        <f>C47+C48+C49+C50+C51+C52</f>
        <v>28748806.560000002</v>
      </c>
      <c r="D53" s="69">
        <f>D47+D48+D49+D50+D51+D52</f>
        <v>1688316.76</v>
      </c>
      <c r="E53" s="67">
        <f t="shared" si="7"/>
        <v>30437123.320000004</v>
      </c>
      <c r="F53" s="69">
        <f>F47+F48+F49+F50+F51+F52</f>
        <v>28506391</v>
      </c>
      <c r="G53" s="69">
        <f>G47+G48+G49+G50+G51+G52</f>
        <v>1201810.4100000001</v>
      </c>
      <c r="H53" s="67">
        <f t="shared" si="8"/>
        <v>29708201.41</v>
      </c>
    </row>
    <row r="54" spans="1:8">
      <c r="A54" s="63">
        <v>32</v>
      </c>
      <c r="B54" s="75" t="s">
        <v>286</v>
      </c>
      <c r="C54" s="69">
        <f>C45-C53</f>
        <v>-4174321.4800000042</v>
      </c>
      <c r="D54" s="69">
        <f>D45-D53</f>
        <v>-470551.00000000023</v>
      </c>
      <c r="E54" s="67">
        <f t="shared" si="7"/>
        <v>-4644872.4800000042</v>
      </c>
      <c r="F54" s="69">
        <f>F45-F53</f>
        <v>-13443223.060000001</v>
      </c>
      <c r="G54" s="69">
        <f>G45-G53</f>
        <v>655191.43000000017</v>
      </c>
      <c r="H54" s="67">
        <f t="shared" si="8"/>
        <v>-12788031.630000001</v>
      </c>
    </row>
    <row r="55" spans="1:8">
      <c r="A55" s="63"/>
      <c r="B55" s="76"/>
      <c r="C55" s="77"/>
      <c r="D55" s="77"/>
      <c r="E55" s="73"/>
      <c r="F55" s="77"/>
      <c r="G55" s="77"/>
      <c r="H55" s="74"/>
    </row>
    <row r="56" spans="1:8">
      <c r="A56" s="63">
        <v>33</v>
      </c>
      <c r="B56" s="75" t="s">
        <v>159</v>
      </c>
      <c r="C56" s="69">
        <f>C31+C54</f>
        <v>14970922</v>
      </c>
      <c r="D56" s="69">
        <f>D31+D54</f>
        <v>8548566</v>
      </c>
      <c r="E56" s="67">
        <f>C56+D56</f>
        <v>23519488</v>
      </c>
      <c r="F56" s="69">
        <f>F31+F54</f>
        <v>2295141.9999999981</v>
      </c>
      <c r="G56" s="69">
        <f>G31+G54</f>
        <v>12649467</v>
      </c>
      <c r="H56" s="68">
        <f>F56+G56</f>
        <v>14944608.999999998</v>
      </c>
    </row>
    <row r="57" spans="1:8">
      <c r="A57" s="63"/>
      <c r="B57" s="76"/>
      <c r="C57" s="77"/>
      <c r="D57" s="77"/>
      <c r="E57" s="73"/>
      <c r="F57" s="77"/>
      <c r="G57" s="77"/>
      <c r="H57" s="74"/>
    </row>
    <row r="58" spans="1:8">
      <c r="A58" s="63">
        <v>34</v>
      </c>
      <c r="B58" s="66" t="s">
        <v>158</v>
      </c>
      <c r="C58" s="64">
        <v>6797363</v>
      </c>
      <c r="D58" s="64">
        <v>0</v>
      </c>
      <c r="E58" s="67">
        <f>C58+D58</f>
        <v>6797363</v>
      </c>
      <c r="F58" s="64">
        <v>-2854349</v>
      </c>
      <c r="G58" s="64">
        <v>0</v>
      </c>
      <c r="H58" s="68">
        <f>F58+G58</f>
        <v>-2854349</v>
      </c>
    </row>
    <row r="59" spans="1:8" s="262" customFormat="1">
      <c r="A59" s="63">
        <v>35</v>
      </c>
      <c r="B59" s="66" t="s">
        <v>157</v>
      </c>
      <c r="C59" s="64">
        <v>0</v>
      </c>
      <c r="D59" s="64">
        <v>0</v>
      </c>
      <c r="E59" s="67">
        <f>C59+D59</f>
        <v>0</v>
      </c>
      <c r="F59" s="64">
        <v>0</v>
      </c>
      <c r="G59" s="64">
        <v>0</v>
      </c>
      <c r="H59" s="68">
        <f>F59+G59</f>
        <v>0</v>
      </c>
    </row>
    <row r="60" spans="1:8">
      <c r="A60" s="63">
        <v>36</v>
      </c>
      <c r="B60" s="66" t="s">
        <v>156</v>
      </c>
      <c r="C60" s="64">
        <v>-12624894</v>
      </c>
      <c r="D60" s="64">
        <v>0</v>
      </c>
      <c r="E60" s="67">
        <f>C60+D60</f>
        <v>-12624894</v>
      </c>
      <c r="F60" s="64">
        <v>142572</v>
      </c>
      <c r="G60" s="64">
        <v>0</v>
      </c>
      <c r="H60" s="68">
        <f>F60+G60</f>
        <v>142572</v>
      </c>
    </row>
    <row r="61" spans="1:8">
      <c r="A61" s="63">
        <v>37</v>
      </c>
      <c r="B61" s="75" t="s">
        <v>155</v>
      </c>
      <c r="C61" s="69">
        <f>C58+C59+C60</f>
        <v>-5827531</v>
      </c>
      <c r="D61" s="69">
        <f>D58+D59+D60</f>
        <v>0</v>
      </c>
      <c r="E61" s="67">
        <f>C61+D61</f>
        <v>-5827531</v>
      </c>
      <c r="F61" s="69">
        <f>F58+F59+F60</f>
        <v>-2711777</v>
      </c>
      <c r="G61" s="69">
        <f>G58+G59+G60</f>
        <v>0</v>
      </c>
      <c r="H61" s="68">
        <f>F61+G61</f>
        <v>-2711777</v>
      </c>
    </row>
    <row r="62" spans="1:8">
      <c r="A62" s="63"/>
      <c r="B62" s="80"/>
      <c r="C62" s="72"/>
      <c r="D62" s="72"/>
      <c r="E62" s="73"/>
      <c r="F62" s="72"/>
      <c r="G62" s="72"/>
      <c r="H62" s="74"/>
    </row>
    <row r="63" spans="1:8">
      <c r="A63" s="63">
        <v>38</v>
      </c>
      <c r="B63" s="81" t="s">
        <v>154</v>
      </c>
      <c r="C63" s="69">
        <f>C56-C61</f>
        <v>20798453</v>
      </c>
      <c r="D63" s="69">
        <f>D56-D61</f>
        <v>8548566</v>
      </c>
      <c r="E63" s="67">
        <f>C63+D63</f>
        <v>29347019</v>
      </c>
      <c r="F63" s="69">
        <f>F56-F61</f>
        <v>5006918.9999999981</v>
      </c>
      <c r="G63" s="69">
        <f>G56-G61</f>
        <v>12649467</v>
      </c>
      <c r="H63" s="68">
        <f>F63+G63</f>
        <v>17656386</v>
      </c>
    </row>
    <row r="64" spans="1:8">
      <c r="A64" s="59">
        <v>39</v>
      </c>
      <c r="B64" s="66" t="s">
        <v>153</v>
      </c>
      <c r="C64" s="82">
        <v>3664980</v>
      </c>
      <c r="D64" s="82"/>
      <c r="E64" s="67">
        <f>C64+D64</f>
        <v>3664980</v>
      </c>
      <c r="F64" s="82">
        <v>1871305</v>
      </c>
      <c r="G64" s="82"/>
      <c r="H64" s="68">
        <f>F64+G64</f>
        <v>1871305</v>
      </c>
    </row>
    <row r="65" spans="1:8">
      <c r="A65" s="63">
        <v>40</v>
      </c>
      <c r="B65" s="75" t="s">
        <v>152</v>
      </c>
      <c r="C65" s="69">
        <f>C63-C64</f>
        <v>17133473</v>
      </c>
      <c r="D65" s="69">
        <f>D63-D64</f>
        <v>8548566</v>
      </c>
      <c r="E65" s="67">
        <f>C65+D65</f>
        <v>25682039</v>
      </c>
      <c r="F65" s="69">
        <f>F63-F64</f>
        <v>3135613.9999999981</v>
      </c>
      <c r="G65" s="69">
        <f>G63-G64</f>
        <v>12649467</v>
      </c>
      <c r="H65" s="68">
        <f>F65+G65</f>
        <v>15785080.999999998</v>
      </c>
    </row>
    <row r="66" spans="1:8">
      <c r="A66" s="59">
        <v>41</v>
      </c>
      <c r="B66" s="66" t="s">
        <v>151</v>
      </c>
      <c r="C66" s="82"/>
      <c r="D66" s="82"/>
      <c r="E66" s="67">
        <f>C66+D66</f>
        <v>0</v>
      </c>
      <c r="F66" s="82"/>
      <c r="G66" s="82"/>
      <c r="H66" s="68">
        <f>F66+G66</f>
        <v>0</v>
      </c>
    </row>
    <row r="67" spans="1:8" ht="13.5" thickBot="1">
      <c r="A67" s="83">
        <v>42</v>
      </c>
      <c r="B67" s="84" t="s">
        <v>150</v>
      </c>
      <c r="C67" s="85">
        <f>C65+C66</f>
        <v>17133473</v>
      </c>
      <c r="D67" s="85">
        <f>D65+D66</f>
        <v>8548566</v>
      </c>
      <c r="E67" s="86">
        <f>C67+D67</f>
        <v>25682039</v>
      </c>
      <c r="F67" s="85">
        <f>F65+F66</f>
        <v>3135613.9999999981</v>
      </c>
      <c r="G67" s="85">
        <f>G65+G66</f>
        <v>12649467</v>
      </c>
      <c r="H67" s="87">
        <f>F67+G67</f>
        <v>15785080.999999998</v>
      </c>
    </row>
  </sheetData>
  <mergeCells count="2">
    <mergeCell ref="C5:E5"/>
    <mergeCell ref="F5:H5"/>
  </mergeCells>
  <pageMargins left="0.7" right="0.7" top="0.75" bottom="0.75" header="0.3" footer="0.3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22" zoomScaleNormal="100" workbookViewId="0">
      <selection activeCell="H34" sqref="H34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4" width="24.7109375" style="5" customWidth="1"/>
    <col min="5" max="5" width="23.140625" style="5" customWidth="1"/>
    <col min="6" max="6" width="12.7109375" style="5" customWidth="1"/>
    <col min="7" max="7" width="23.7109375" style="5" customWidth="1"/>
    <col min="8" max="8" width="21.7109375" style="5" customWidth="1"/>
    <col min="9" max="16384" width="9.140625" style="5"/>
  </cols>
  <sheetData>
    <row r="1" spans="1:8">
      <c r="A1" s="2" t="s">
        <v>35</v>
      </c>
      <c r="B1" s="408" t="s">
        <v>422</v>
      </c>
    </row>
    <row r="2" spans="1:8">
      <c r="A2" s="2" t="s">
        <v>36</v>
      </c>
      <c r="B2" s="409">
        <v>43281</v>
      </c>
    </row>
    <row r="3" spans="1:8">
      <c r="A3" s="4"/>
    </row>
    <row r="4" spans="1:8" ht="15" thickBot="1">
      <c r="A4" s="4" t="s">
        <v>79</v>
      </c>
      <c r="B4" s="4"/>
      <c r="C4" s="238"/>
      <c r="D4" s="238"/>
      <c r="E4" s="238"/>
      <c r="F4" s="239"/>
      <c r="G4" s="239"/>
      <c r="H4" s="240" t="s">
        <v>78</v>
      </c>
    </row>
    <row r="5" spans="1:8">
      <c r="A5" s="455" t="s">
        <v>11</v>
      </c>
      <c r="B5" s="457" t="s">
        <v>351</v>
      </c>
      <c r="C5" s="451" t="s">
        <v>73</v>
      </c>
      <c r="D5" s="452"/>
      <c r="E5" s="453"/>
      <c r="F5" s="451" t="s">
        <v>77</v>
      </c>
      <c r="G5" s="452"/>
      <c r="H5" s="454"/>
    </row>
    <row r="6" spans="1:8">
      <c r="A6" s="456"/>
      <c r="B6" s="458"/>
      <c r="C6" s="34" t="s">
        <v>298</v>
      </c>
      <c r="D6" s="34" t="s">
        <v>127</v>
      </c>
      <c r="E6" s="34" t="s">
        <v>114</v>
      </c>
      <c r="F6" s="34" t="s">
        <v>298</v>
      </c>
      <c r="G6" s="34" t="s">
        <v>127</v>
      </c>
      <c r="H6" s="35" t="s">
        <v>114</v>
      </c>
    </row>
    <row r="7" spans="1:8" s="20" customFormat="1">
      <c r="A7" s="241">
        <v>1</v>
      </c>
      <c r="B7" s="242" t="s">
        <v>385</v>
      </c>
      <c r="C7" s="40">
        <v>67219138</v>
      </c>
      <c r="D7" s="40">
        <v>96690006</v>
      </c>
      <c r="E7" s="243">
        <f>C7+D7</f>
        <v>163909144</v>
      </c>
      <c r="F7" s="40">
        <v>71381662</v>
      </c>
      <c r="G7" s="40">
        <v>84781352</v>
      </c>
      <c r="H7" s="41">
        <f t="shared" ref="H7:H53" si="0">F7+G7</f>
        <v>156163014</v>
      </c>
    </row>
    <row r="8" spans="1:8" s="20" customFormat="1">
      <c r="A8" s="241">
        <v>1.1000000000000001</v>
      </c>
      <c r="B8" s="297" t="s">
        <v>316</v>
      </c>
      <c r="C8" s="40">
        <v>32013788</v>
      </c>
      <c r="D8" s="40">
        <v>35861646</v>
      </c>
      <c r="E8" s="243">
        <f t="shared" ref="E8:E53" si="1">C8+D8</f>
        <v>67875434</v>
      </c>
      <c r="F8" s="40">
        <v>27164004</v>
      </c>
      <c r="G8" s="40">
        <v>55283375</v>
      </c>
      <c r="H8" s="41">
        <f t="shared" si="0"/>
        <v>82447379</v>
      </c>
    </row>
    <row r="9" spans="1:8" s="20" customFormat="1">
      <c r="A9" s="241">
        <v>1.2</v>
      </c>
      <c r="B9" s="297" t="s">
        <v>317</v>
      </c>
      <c r="C9" s="40">
        <v>0</v>
      </c>
      <c r="D9" s="40">
        <v>33979032.300000004</v>
      </c>
      <c r="E9" s="243">
        <f t="shared" si="1"/>
        <v>33979032.300000004</v>
      </c>
      <c r="F9" s="40">
        <v>0</v>
      </c>
      <c r="G9" s="40">
        <v>3456249.52</v>
      </c>
      <c r="H9" s="41">
        <f t="shared" si="0"/>
        <v>3456249.52</v>
      </c>
    </row>
    <row r="10" spans="1:8" s="20" customFormat="1">
      <c r="A10" s="241">
        <v>1.3</v>
      </c>
      <c r="B10" s="297" t="s">
        <v>318</v>
      </c>
      <c r="C10" s="40">
        <v>35205350</v>
      </c>
      <c r="D10" s="40">
        <v>26849327.699999996</v>
      </c>
      <c r="E10" s="243">
        <f t="shared" si="1"/>
        <v>62054677.699999996</v>
      </c>
      <c r="F10" s="40">
        <v>44217658</v>
      </c>
      <c r="G10" s="40">
        <v>26041727.48</v>
      </c>
      <c r="H10" s="41">
        <f t="shared" si="0"/>
        <v>70259385.480000004</v>
      </c>
    </row>
    <row r="11" spans="1:8" s="20" customFormat="1">
      <c r="A11" s="241">
        <v>1.4</v>
      </c>
      <c r="B11" s="297" t="s">
        <v>299</v>
      </c>
      <c r="C11" s="40">
        <v>12800</v>
      </c>
      <c r="D11" s="40">
        <v>0</v>
      </c>
      <c r="E11" s="243">
        <f t="shared" si="1"/>
        <v>12800</v>
      </c>
      <c r="F11" s="40">
        <v>101800</v>
      </c>
      <c r="G11" s="40">
        <v>0</v>
      </c>
      <c r="H11" s="41">
        <f t="shared" si="0"/>
        <v>101800</v>
      </c>
    </row>
    <row r="12" spans="1:8" s="20" customFormat="1" ht="29.25" customHeight="1">
      <c r="A12" s="241">
        <v>2</v>
      </c>
      <c r="B12" s="245" t="s">
        <v>320</v>
      </c>
      <c r="C12" s="40">
        <v>0</v>
      </c>
      <c r="D12" s="40">
        <v>0</v>
      </c>
      <c r="E12" s="243">
        <f t="shared" si="1"/>
        <v>0</v>
      </c>
      <c r="F12" s="40">
        <v>0</v>
      </c>
      <c r="G12" s="40">
        <v>0</v>
      </c>
      <c r="H12" s="41">
        <f t="shared" si="0"/>
        <v>0</v>
      </c>
    </row>
    <row r="13" spans="1:8" s="20" customFormat="1" ht="19.899999999999999" customHeight="1">
      <c r="A13" s="241">
        <v>3</v>
      </c>
      <c r="B13" s="245" t="s">
        <v>319</v>
      </c>
      <c r="C13" s="40">
        <v>72785852</v>
      </c>
      <c r="D13" s="40">
        <v>0</v>
      </c>
      <c r="E13" s="243">
        <f t="shared" si="1"/>
        <v>72785852</v>
      </c>
      <c r="F13" s="40">
        <v>93810246</v>
      </c>
      <c r="G13" s="40">
        <v>0</v>
      </c>
      <c r="H13" s="41">
        <f t="shared" si="0"/>
        <v>93810246</v>
      </c>
    </row>
    <row r="14" spans="1:8" s="20" customFormat="1">
      <c r="A14" s="241">
        <v>3.1</v>
      </c>
      <c r="B14" s="298" t="s">
        <v>300</v>
      </c>
      <c r="C14" s="40">
        <v>72785852</v>
      </c>
      <c r="D14" s="40">
        <v>0</v>
      </c>
      <c r="E14" s="243">
        <f t="shared" si="1"/>
        <v>72785852</v>
      </c>
      <c r="F14" s="40">
        <v>93810246</v>
      </c>
      <c r="G14" s="40">
        <v>0</v>
      </c>
      <c r="H14" s="41">
        <f t="shared" si="0"/>
        <v>93810246</v>
      </c>
    </row>
    <row r="15" spans="1:8" s="20" customFormat="1">
      <c r="A15" s="241">
        <v>3.2</v>
      </c>
      <c r="B15" s="298" t="s">
        <v>301</v>
      </c>
      <c r="C15" s="40">
        <v>0</v>
      </c>
      <c r="D15" s="40">
        <v>0</v>
      </c>
      <c r="E15" s="243">
        <f t="shared" si="1"/>
        <v>0</v>
      </c>
      <c r="F15" s="40">
        <v>0</v>
      </c>
      <c r="G15" s="40">
        <v>0</v>
      </c>
      <c r="H15" s="41">
        <f t="shared" si="0"/>
        <v>0</v>
      </c>
    </row>
    <row r="16" spans="1:8" s="20" customFormat="1">
      <c r="A16" s="241">
        <v>4</v>
      </c>
      <c r="B16" s="301" t="s">
        <v>330</v>
      </c>
      <c r="C16" s="40">
        <v>389249375</v>
      </c>
      <c r="D16" s="40">
        <v>25088558182</v>
      </c>
      <c r="E16" s="243">
        <f t="shared" si="1"/>
        <v>25477807557</v>
      </c>
      <c r="F16" s="40">
        <v>291023624</v>
      </c>
      <c r="G16" s="40">
        <v>21216389635</v>
      </c>
      <c r="H16" s="41">
        <f t="shared" si="0"/>
        <v>21507413259</v>
      </c>
    </row>
    <row r="17" spans="1:8" s="20" customFormat="1">
      <c r="A17" s="241">
        <v>4.0999999999999996</v>
      </c>
      <c r="B17" s="298" t="s">
        <v>321</v>
      </c>
      <c r="C17" s="40">
        <v>389249375</v>
      </c>
      <c r="D17" s="40">
        <v>25027136038.452202</v>
      </c>
      <c r="E17" s="243">
        <f t="shared" si="1"/>
        <v>25416385413.452202</v>
      </c>
      <c r="F17" s="40">
        <v>291023624</v>
      </c>
      <c r="G17" s="40">
        <v>21210076978.607201</v>
      </c>
      <c r="H17" s="41">
        <f t="shared" si="0"/>
        <v>21501100602.607201</v>
      </c>
    </row>
    <row r="18" spans="1:8" s="20" customFormat="1">
      <c r="A18" s="241">
        <v>4.2</v>
      </c>
      <c r="B18" s="298" t="s">
        <v>315</v>
      </c>
      <c r="C18" s="40">
        <v>0</v>
      </c>
      <c r="D18" s="40">
        <v>61422143.547799997</v>
      </c>
      <c r="E18" s="243">
        <f t="shared" si="1"/>
        <v>61422143.547799997</v>
      </c>
      <c r="F18" s="40">
        <v>0</v>
      </c>
      <c r="G18" s="40">
        <v>6312656.3928000005</v>
      </c>
      <c r="H18" s="41">
        <f t="shared" si="0"/>
        <v>6312656.3928000005</v>
      </c>
    </row>
    <row r="19" spans="1:8" s="20" customFormat="1">
      <c r="A19" s="241">
        <v>5</v>
      </c>
      <c r="B19" s="245" t="s">
        <v>329</v>
      </c>
      <c r="C19" s="40">
        <v>77757114.920000002</v>
      </c>
      <c r="D19" s="40">
        <v>3320700969.8805995</v>
      </c>
      <c r="E19" s="243">
        <f t="shared" si="1"/>
        <v>3398458084.8005996</v>
      </c>
      <c r="F19" s="40">
        <v>79590405.950000003</v>
      </c>
      <c r="G19" s="40">
        <v>2825108486.8630004</v>
      </c>
      <c r="H19" s="41">
        <f t="shared" si="0"/>
        <v>2904698892.8130002</v>
      </c>
    </row>
    <row r="20" spans="1:8" s="20" customFormat="1">
      <c r="A20" s="241">
        <v>5.0999999999999996</v>
      </c>
      <c r="B20" s="299" t="s">
        <v>304</v>
      </c>
      <c r="C20" s="40">
        <v>24347849.93</v>
      </c>
      <c r="D20" s="40">
        <v>74865824.190899998</v>
      </c>
      <c r="E20" s="243">
        <f t="shared" si="1"/>
        <v>99213674.120900005</v>
      </c>
      <c r="F20" s="40">
        <v>31026948.300000001</v>
      </c>
      <c r="G20" s="40">
        <v>51793434.714400001</v>
      </c>
      <c r="H20" s="41">
        <f t="shared" si="0"/>
        <v>82820383.014400005</v>
      </c>
    </row>
    <row r="21" spans="1:8" s="20" customFormat="1">
      <c r="A21" s="241">
        <v>5.2</v>
      </c>
      <c r="B21" s="299" t="s">
        <v>303</v>
      </c>
      <c r="C21" s="40">
        <v>1</v>
      </c>
      <c r="D21" s="40">
        <v>17358378.628800001</v>
      </c>
      <c r="E21" s="243">
        <f t="shared" si="1"/>
        <v>17358379.628800001</v>
      </c>
      <c r="F21" s="40">
        <v>1</v>
      </c>
      <c r="G21" s="40">
        <v>17751253.749899998</v>
      </c>
      <c r="H21" s="41">
        <f t="shared" si="0"/>
        <v>17751254.749899998</v>
      </c>
    </row>
    <row r="22" spans="1:8" s="20" customFormat="1">
      <c r="A22" s="241">
        <v>5.3</v>
      </c>
      <c r="B22" s="299" t="s">
        <v>302</v>
      </c>
      <c r="C22" s="40">
        <v>37820784.799999997</v>
      </c>
      <c r="D22" s="40">
        <v>2593032065.8590999</v>
      </c>
      <c r="E22" s="243">
        <f t="shared" si="1"/>
        <v>2630852850.6591001</v>
      </c>
      <c r="F22" s="40">
        <v>37336602.200000003</v>
      </c>
      <c r="G22" s="40">
        <v>2339199571.1715002</v>
      </c>
      <c r="H22" s="41">
        <f t="shared" si="0"/>
        <v>2376536173.3715</v>
      </c>
    </row>
    <row r="23" spans="1:8" s="20" customFormat="1">
      <c r="A23" s="241" t="s">
        <v>20</v>
      </c>
      <c r="B23" s="246" t="s">
        <v>80</v>
      </c>
      <c r="C23" s="40">
        <v>6715855</v>
      </c>
      <c r="D23" s="40">
        <v>913341105.68499994</v>
      </c>
      <c r="E23" s="243">
        <f t="shared" si="1"/>
        <v>920056960.68499994</v>
      </c>
      <c r="F23" s="40">
        <v>6462525.7000000002</v>
      </c>
      <c r="G23" s="40">
        <v>763200014.93809998</v>
      </c>
      <c r="H23" s="41">
        <f t="shared" si="0"/>
        <v>769662540.63810003</v>
      </c>
    </row>
    <row r="24" spans="1:8" s="20" customFormat="1">
      <c r="A24" s="241" t="s">
        <v>21</v>
      </c>
      <c r="B24" s="246" t="s">
        <v>81</v>
      </c>
      <c r="C24" s="40">
        <v>23590784</v>
      </c>
      <c r="D24" s="40">
        <v>1032398922.0348001</v>
      </c>
      <c r="E24" s="243">
        <f t="shared" si="1"/>
        <v>1055989706.0348001</v>
      </c>
      <c r="F24" s="40">
        <v>23553578</v>
      </c>
      <c r="G24" s="40">
        <v>1047105679.6993001</v>
      </c>
      <c r="H24" s="41">
        <f t="shared" si="0"/>
        <v>1070659257.6993001</v>
      </c>
    </row>
    <row r="25" spans="1:8" s="20" customFormat="1">
      <c r="A25" s="241" t="s">
        <v>22</v>
      </c>
      <c r="B25" s="246" t="s">
        <v>82</v>
      </c>
      <c r="C25" s="40">
        <v>0</v>
      </c>
      <c r="D25" s="40">
        <v>29134039.694400001</v>
      </c>
      <c r="E25" s="243">
        <f t="shared" si="1"/>
        <v>29134039.694400001</v>
      </c>
      <c r="F25" s="40">
        <v>0</v>
      </c>
      <c r="G25" s="40">
        <v>34764021.724799998</v>
      </c>
      <c r="H25" s="41">
        <f t="shared" si="0"/>
        <v>34764021.724799998</v>
      </c>
    </row>
    <row r="26" spans="1:8" s="20" customFormat="1">
      <c r="A26" s="241" t="s">
        <v>23</v>
      </c>
      <c r="B26" s="246" t="s">
        <v>83</v>
      </c>
      <c r="C26" s="40">
        <v>7470601.7999999998</v>
      </c>
      <c r="D26" s="40">
        <v>276128096.8053</v>
      </c>
      <c r="E26" s="243">
        <f t="shared" si="1"/>
        <v>283598698.60530001</v>
      </c>
      <c r="F26" s="40">
        <v>7249323</v>
      </c>
      <c r="G26" s="40">
        <v>273398598.47970003</v>
      </c>
      <c r="H26" s="41">
        <f t="shared" si="0"/>
        <v>280647921.47970003</v>
      </c>
    </row>
    <row r="27" spans="1:8" s="20" customFormat="1">
      <c r="A27" s="241" t="s">
        <v>24</v>
      </c>
      <c r="B27" s="246" t="s">
        <v>84</v>
      </c>
      <c r="C27" s="40">
        <v>43544</v>
      </c>
      <c r="D27" s="40">
        <v>342029901.63959998</v>
      </c>
      <c r="E27" s="243">
        <f t="shared" si="1"/>
        <v>342073445.63959998</v>
      </c>
      <c r="F27" s="40">
        <v>71175.5</v>
      </c>
      <c r="G27" s="40">
        <v>220731256.32960001</v>
      </c>
      <c r="H27" s="41">
        <f t="shared" si="0"/>
        <v>220802431.82960001</v>
      </c>
    </row>
    <row r="28" spans="1:8" s="20" customFormat="1">
      <c r="A28" s="241">
        <v>5.4</v>
      </c>
      <c r="B28" s="299" t="s">
        <v>305</v>
      </c>
      <c r="C28" s="40">
        <v>12369676.189999999</v>
      </c>
      <c r="D28" s="40">
        <v>254219780.65700001</v>
      </c>
      <c r="E28" s="243">
        <f t="shared" si="1"/>
        <v>266589456.847</v>
      </c>
      <c r="F28" s="40">
        <v>7572210.4500000002</v>
      </c>
      <c r="G28" s="40">
        <v>243426536.8362</v>
      </c>
      <c r="H28" s="41">
        <f t="shared" si="0"/>
        <v>250998747.28619999</v>
      </c>
    </row>
    <row r="29" spans="1:8" s="20" customFormat="1">
      <c r="A29" s="241">
        <v>5.5</v>
      </c>
      <c r="B29" s="299" t="s">
        <v>306</v>
      </c>
      <c r="C29" s="40">
        <v>0</v>
      </c>
      <c r="D29" s="40">
        <v>258907702.7762</v>
      </c>
      <c r="E29" s="243">
        <f t="shared" si="1"/>
        <v>258907702.7762</v>
      </c>
      <c r="F29" s="40">
        <v>1</v>
      </c>
      <c r="G29" s="40">
        <v>62902051.240500003</v>
      </c>
      <c r="H29" s="41">
        <f t="shared" si="0"/>
        <v>62902052.240500003</v>
      </c>
    </row>
    <row r="30" spans="1:8" s="20" customFormat="1">
      <c r="A30" s="241">
        <v>5.6</v>
      </c>
      <c r="B30" s="299" t="s">
        <v>307</v>
      </c>
      <c r="C30" s="40">
        <v>0</v>
      </c>
      <c r="D30" s="40">
        <v>52889955.583899997</v>
      </c>
      <c r="E30" s="243">
        <f t="shared" si="1"/>
        <v>52889955.583899997</v>
      </c>
      <c r="F30" s="40">
        <v>0</v>
      </c>
      <c r="G30" s="40">
        <v>41951270.836400002</v>
      </c>
      <c r="H30" s="41">
        <f t="shared" si="0"/>
        <v>41951270.836400002</v>
      </c>
    </row>
    <row r="31" spans="1:8" s="20" customFormat="1">
      <c r="A31" s="241">
        <v>5.7</v>
      </c>
      <c r="B31" s="299" t="s">
        <v>84</v>
      </c>
      <c r="C31" s="40">
        <v>3218803</v>
      </c>
      <c r="D31" s="40">
        <v>69427262.184699997</v>
      </c>
      <c r="E31" s="243">
        <f t="shared" si="1"/>
        <v>72646065.184699997</v>
      </c>
      <c r="F31" s="40">
        <v>3654643</v>
      </c>
      <c r="G31" s="40">
        <v>68084368.314099997</v>
      </c>
      <c r="H31" s="41">
        <f t="shared" si="0"/>
        <v>71739011.314099997</v>
      </c>
    </row>
    <row r="32" spans="1:8" s="20" customFormat="1">
      <c r="A32" s="241">
        <v>6</v>
      </c>
      <c r="B32" s="245" t="s">
        <v>335</v>
      </c>
      <c r="C32" s="40">
        <v>2963200</v>
      </c>
      <c r="D32" s="40">
        <v>63416914</v>
      </c>
      <c r="E32" s="243">
        <f t="shared" si="1"/>
        <v>66380114</v>
      </c>
      <c r="F32" s="40">
        <v>5245302</v>
      </c>
      <c r="G32" s="40">
        <v>11015249</v>
      </c>
      <c r="H32" s="41">
        <f t="shared" si="0"/>
        <v>16260551</v>
      </c>
    </row>
    <row r="33" spans="1:8" s="20" customFormat="1">
      <c r="A33" s="241">
        <v>6.1</v>
      </c>
      <c r="B33" s="300" t="s">
        <v>325</v>
      </c>
      <c r="C33" s="40">
        <v>2963200</v>
      </c>
      <c r="D33" s="40">
        <v>30699526</v>
      </c>
      <c r="E33" s="243">
        <f t="shared" si="1"/>
        <v>33662726</v>
      </c>
      <c r="F33" s="40">
        <v>5245302</v>
      </c>
      <c r="G33" s="40">
        <v>2855440</v>
      </c>
      <c r="H33" s="41">
        <f t="shared" si="0"/>
        <v>8100742</v>
      </c>
    </row>
    <row r="34" spans="1:8" s="20" customFormat="1">
      <c r="A34" s="241">
        <v>6.2</v>
      </c>
      <c r="B34" s="300" t="s">
        <v>326</v>
      </c>
      <c r="C34" s="40">
        <v>0</v>
      </c>
      <c r="D34" s="40">
        <v>32717388</v>
      </c>
      <c r="E34" s="243">
        <f t="shared" si="1"/>
        <v>32717388</v>
      </c>
      <c r="F34" s="40">
        <v>0</v>
      </c>
      <c r="G34" s="40">
        <v>8159809</v>
      </c>
      <c r="H34" s="41">
        <f t="shared" si="0"/>
        <v>8159809</v>
      </c>
    </row>
    <row r="35" spans="1:8" s="20" customFormat="1">
      <c r="A35" s="241">
        <v>6.3</v>
      </c>
      <c r="B35" s="300" t="s">
        <v>322</v>
      </c>
      <c r="C35" s="40">
        <v>0</v>
      </c>
      <c r="D35" s="40">
        <v>0</v>
      </c>
      <c r="E35" s="243">
        <f t="shared" si="1"/>
        <v>0</v>
      </c>
      <c r="F35" s="40">
        <v>0</v>
      </c>
      <c r="G35" s="40">
        <v>0</v>
      </c>
      <c r="H35" s="41">
        <f t="shared" si="0"/>
        <v>0</v>
      </c>
    </row>
    <row r="36" spans="1:8" s="20" customFormat="1">
      <c r="A36" s="241">
        <v>6.4</v>
      </c>
      <c r="B36" s="300" t="s">
        <v>323</v>
      </c>
      <c r="C36" s="40">
        <v>0</v>
      </c>
      <c r="D36" s="40">
        <v>0</v>
      </c>
      <c r="E36" s="243">
        <f t="shared" si="1"/>
        <v>0</v>
      </c>
      <c r="F36" s="40">
        <v>0</v>
      </c>
      <c r="G36" s="40">
        <v>0</v>
      </c>
      <c r="H36" s="41">
        <f t="shared" si="0"/>
        <v>0</v>
      </c>
    </row>
    <row r="37" spans="1:8" s="20" customFormat="1">
      <c r="A37" s="241">
        <v>6.5</v>
      </c>
      <c r="B37" s="300" t="s">
        <v>324</v>
      </c>
      <c r="C37" s="40">
        <v>0</v>
      </c>
      <c r="D37" s="40">
        <v>0</v>
      </c>
      <c r="E37" s="243">
        <f t="shared" si="1"/>
        <v>0</v>
      </c>
      <c r="F37" s="40">
        <v>0</v>
      </c>
      <c r="G37" s="40">
        <v>0</v>
      </c>
      <c r="H37" s="41">
        <f t="shared" si="0"/>
        <v>0</v>
      </c>
    </row>
    <row r="38" spans="1:8" s="20" customFormat="1">
      <c r="A38" s="241">
        <v>6.6</v>
      </c>
      <c r="B38" s="300" t="s">
        <v>327</v>
      </c>
      <c r="C38" s="40">
        <v>0</v>
      </c>
      <c r="D38" s="40">
        <v>0</v>
      </c>
      <c r="E38" s="243">
        <f t="shared" si="1"/>
        <v>0</v>
      </c>
      <c r="F38" s="40">
        <v>0</v>
      </c>
      <c r="G38" s="40">
        <v>0</v>
      </c>
      <c r="H38" s="41">
        <f t="shared" si="0"/>
        <v>0</v>
      </c>
    </row>
    <row r="39" spans="1:8" s="20" customFormat="1">
      <c r="A39" s="241">
        <v>6.7</v>
      </c>
      <c r="B39" s="300" t="s">
        <v>328</v>
      </c>
      <c r="C39" s="40">
        <v>0</v>
      </c>
      <c r="D39" s="40">
        <v>0</v>
      </c>
      <c r="E39" s="243">
        <f t="shared" si="1"/>
        <v>0</v>
      </c>
      <c r="F39" s="40">
        <v>0</v>
      </c>
      <c r="G39" s="40">
        <v>0</v>
      </c>
      <c r="H39" s="41">
        <f t="shared" si="0"/>
        <v>0</v>
      </c>
    </row>
    <row r="40" spans="1:8" s="20" customFormat="1">
      <c r="A40" s="241">
        <v>7</v>
      </c>
      <c r="B40" s="245" t="s">
        <v>331</v>
      </c>
      <c r="C40" s="40">
        <v>16345973.289999999</v>
      </c>
      <c r="D40" s="40">
        <v>14830819.310000002</v>
      </c>
      <c r="E40" s="243">
        <f t="shared" si="1"/>
        <v>31176792.600000001</v>
      </c>
      <c r="F40" s="40">
        <v>13355606.800000001</v>
      </c>
      <c r="G40" s="40">
        <v>23610796</v>
      </c>
      <c r="H40" s="41">
        <f t="shared" si="0"/>
        <v>36966402.799999997</v>
      </c>
    </row>
    <row r="41" spans="1:8" s="20" customFormat="1">
      <c r="A41" s="241">
        <v>7.1</v>
      </c>
      <c r="B41" s="244" t="s">
        <v>332</v>
      </c>
      <c r="C41" s="40">
        <v>279066.89</v>
      </c>
      <c r="D41" s="40">
        <v>3644194.2290600003</v>
      </c>
      <c r="E41" s="243">
        <f t="shared" si="1"/>
        <v>3923261.1190600004</v>
      </c>
      <c r="F41" s="40">
        <v>37389.180000000008</v>
      </c>
      <c r="G41" s="40">
        <v>0</v>
      </c>
      <c r="H41" s="41">
        <f t="shared" si="0"/>
        <v>37389.180000000008</v>
      </c>
    </row>
    <row r="42" spans="1:8" s="20" customFormat="1" ht="25.5">
      <c r="A42" s="241">
        <v>7.2</v>
      </c>
      <c r="B42" s="244" t="s">
        <v>333</v>
      </c>
      <c r="C42" s="40">
        <v>108</v>
      </c>
      <c r="D42" s="40">
        <v>0</v>
      </c>
      <c r="E42" s="243">
        <f t="shared" si="1"/>
        <v>108</v>
      </c>
      <c r="F42" s="40">
        <v>286.32</v>
      </c>
      <c r="G42" s="40">
        <v>0</v>
      </c>
      <c r="H42" s="41">
        <f t="shared" si="0"/>
        <v>286.32</v>
      </c>
    </row>
    <row r="43" spans="1:8" s="20" customFormat="1" ht="25.5">
      <c r="A43" s="241">
        <v>7.3</v>
      </c>
      <c r="B43" s="244" t="s">
        <v>336</v>
      </c>
      <c r="C43" s="40">
        <v>11926026.039999999</v>
      </c>
      <c r="D43" s="40">
        <v>10335435.34</v>
      </c>
      <c r="E43" s="243">
        <f t="shared" si="1"/>
        <v>22261461.379999999</v>
      </c>
      <c r="F43" s="40">
        <v>10355814.43</v>
      </c>
      <c r="G43" s="40">
        <v>16714170.77</v>
      </c>
      <c r="H43" s="41">
        <f t="shared" si="0"/>
        <v>27069985.199999999</v>
      </c>
    </row>
    <row r="44" spans="1:8" s="20" customFormat="1" ht="25.5">
      <c r="A44" s="241">
        <v>7.4</v>
      </c>
      <c r="B44" s="244" t="s">
        <v>337</v>
      </c>
      <c r="C44" s="40">
        <v>4419947.25</v>
      </c>
      <c r="D44" s="40">
        <v>4495383.9700000025</v>
      </c>
      <c r="E44" s="243">
        <f t="shared" si="1"/>
        <v>8915331.2200000025</v>
      </c>
      <c r="F44" s="40">
        <v>2999792.37</v>
      </c>
      <c r="G44" s="40">
        <v>6896625.2300000004</v>
      </c>
      <c r="H44" s="41">
        <f t="shared" si="0"/>
        <v>9896417.6000000015</v>
      </c>
    </row>
    <row r="45" spans="1:8" s="20" customFormat="1">
      <c r="A45" s="241">
        <v>8</v>
      </c>
      <c r="B45" s="245" t="s">
        <v>314</v>
      </c>
      <c r="C45" s="40">
        <v>29793.861333333331</v>
      </c>
      <c r="D45" s="40">
        <v>5935036.4865864003</v>
      </c>
      <c r="E45" s="243">
        <f t="shared" si="1"/>
        <v>5964830.3479197333</v>
      </c>
      <c r="F45" s="40">
        <v>43640.501333333326</v>
      </c>
      <c r="G45" s="40">
        <v>6937504.4200728005</v>
      </c>
      <c r="H45" s="41">
        <f t="shared" si="0"/>
        <v>6981144.921406134</v>
      </c>
    </row>
    <row r="46" spans="1:8" s="20" customFormat="1">
      <c r="A46" s="241">
        <v>8.1</v>
      </c>
      <c r="B46" s="298" t="s">
        <v>338</v>
      </c>
      <c r="C46" s="40">
        <v>0</v>
      </c>
      <c r="D46" s="40">
        <v>0</v>
      </c>
      <c r="E46" s="243">
        <f t="shared" si="1"/>
        <v>0</v>
      </c>
      <c r="F46" s="40">
        <v>0</v>
      </c>
      <c r="G46" s="40">
        <v>0</v>
      </c>
      <c r="H46" s="41">
        <f t="shared" si="0"/>
        <v>0</v>
      </c>
    </row>
    <row r="47" spans="1:8" s="20" customFormat="1">
      <c r="A47" s="241">
        <v>8.1999999999999993</v>
      </c>
      <c r="B47" s="298" t="s">
        <v>339</v>
      </c>
      <c r="C47" s="40">
        <v>13656.96</v>
      </c>
      <c r="D47" s="40">
        <v>1445840.1627480004</v>
      </c>
      <c r="E47" s="243">
        <f t="shared" si="1"/>
        <v>1459497.1227480003</v>
      </c>
      <c r="F47" s="40">
        <v>13656.96</v>
      </c>
      <c r="G47" s="40">
        <v>1292465.6395199997</v>
      </c>
      <c r="H47" s="41">
        <f t="shared" si="0"/>
        <v>1306122.5995199997</v>
      </c>
    </row>
    <row r="48" spans="1:8" s="20" customFormat="1">
      <c r="A48" s="241">
        <v>8.3000000000000007</v>
      </c>
      <c r="B48" s="298" t="s">
        <v>340</v>
      </c>
      <c r="C48" s="40">
        <v>9534.8266666666677</v>
      </c>
      <c r="D48" s="40">
        <v>1066947.59736</v>
      </c>
      <c r="E48" s="243">
        <f t="shared" si="1"/>
        <v>1076482.4240266667</v>
      </c>
      <c r="F48" s="40">
        <v>13656.96</v>
      </c>
      <c r="G48" s="40">
        <v>1222594.2523199997</v>
      </c>
      <c r="H48" s="41">
        <f t="shared" si="0"/>
        <v>1236251.2123199997</v>
      </c>
    </row>
    <row r="49" spans="1:8" s="20" customFormat="1">
      <c r="A49" s="241">
        <v>8.4</v>
      </c>
      <c r="B49" s="298" t="s">
        <v>341</v>
      </c>
      <c r="C49" s="40">
        <v>2872.9599999999991</v>
      </c>
      <c r="D49" s="40">
        <v>1066947.59736</v>
      </c>
      <c r="E49" s="243">
        <f t="shared" si="1"/>
        <v>1069820.55736</v>
      </c>
      <c r="F49" s="40">
        <v>9613.493333333332</v>
      </c>
      <c r="G49" s="40">
        <v>1047624.51312</v>
      </c>
      <c r="H49" s="41">
        <f t="shared" si="0"/>
        <v>1057238.0064533334</v>
      </c>
    </row>
    <row r="50" spans="1:8" s="20" customFormat="1">
      <c r="A50" s="241">
        <v>8.5</v>
      </c>
      <c r="B50" s="298" t="s">
        <v>342</v>
      </c>
      <c r="C50" s="40">
        <v>792.96</v>
      </c>
      <c r="D50" s="40">
        <v>926295.42365999985</v>
      </c>
      <c r="E50" s="243">
        <f t="shared" si="1"/>
        <v>927088.38365999982</v>
      </c>
      <c r="F50" s="40">
        <v>2972.9599999999996</v>
      </c>
      <c r="G50" s="40">
        <v>1047624.51312</v>
      </c>
      <c r="H50" s="41">
        <f t="shared" si="0"/>
        <v>1050597.47312</v>
      </c>
    </row>
    <row r="51" spans="1:8" s="20" customFormat="1">
      <c r="A51" s="241">
        <v>8.6</v>
      </c>
      <c r="B51" s="298" t="s">
        <v>343</v>
      </c>
      <c r="C51" s="40">
        <v>792.96</v>
      </c>
      <c r="D51" s="40">
        <v>546583.04323199997</v>
      </c>
      <c r="E51" s="243">
        <f t="shared" si="1"/>
        <v>547376.00323199993</v>
      </c>
      <c r="F51" s="40">
        <v>792.96</v>
      </c>
      <c r="G51" s="40">
        <v>912281.73522799998</v>
      </c>
      <c r="H51" s="41">
        <f t="shared" si="0"/>
        <v>913074.69522799994</v>
      </c>
    </row>
    <row r="52" spans="1:8" s="20" customFormat="1">
      <c r="A52" s="241">
        <v>8.6999999999999993</v>
      </c>
      <c r="B52" s="298" t="s">
        <v>344</v>
      </c>
      <c r="C52" s="40">
        <v>2143.1946666666668</v>
      </c>
      <c r="D52" s="40">
        <v>882422.66222639999</v>
      </c>
      <c r="E52" s="243">
        <f t="shared" si="1"/>
        <v>884565.85689306667</v>
      </c>
      <c r="F52" s="40">
        <v>2947.1679999999997</v>
      </c>
      <c r="G52" s="40">
        <v>1414913.7667647998</v>
      </c>
      <c r="H52" s="41">
        <f t="shared" si="0"/>
        <v>1417860.9347647999</v>
      </c>
    </row>
    <row r="53" spans="1:8" s="20" customFormat="1" ht="15" thickBot="1">
      <c r="A53" s="247">
        <v>9</v>
      </c>
      <c r="B53" s="248" t="s">
        <v>334</v>
      </c>
      <c r="C53" s="249"/>
      <c r="D53" s="249"/>
      <c r="E53" s="250">
        <f t="shared" si="1"/>
        <v>0</v>
      </c>
      <c r="F53" s="249"/>
      <c r="G53" s="249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7" right="0.7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workbookViewId="0">
      <pane xSplit="1" ySplit="4" topLeftCell="B5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35</v>
      </c>
      <c r="B1" s="408" t="s">
        <v>422</v>
      </c>
      <c r="C1" s="3"/>
    </row>
    <row r="2" spans="1:8">
      <c r="A2" s="2" t="s">
        <v>36</v>
      </c>
      <c r="B2" s="409">
        <v>43281</v>
      </c>
      <c r="C2" s="6"/>
      <c r="D2" s="7"/>
      <c r="E2" s="88"/>
      <c r="F2" s="88"/>
      <c r="G2" s="88"/>
      <c r="H2" s="88"/>
    </row>
    <row r="3" spans="1:8">
      <c r="A3" s="2"/>
      <c r="B3" s="3"/>
      <c r="C3" s="6"/>
      <c r="D3" s="7"/>
      <c r="E3" s="88"/>
      <c r="F3" s="88"/>
      <c r="G3" s="88"/>
      <c r="H3" s="88"/>
    </row>
    <row r="4" spans="1:8" ht="15" customHeight="1" thickBot="1">
      <c r="A4" s="7" t="s">
        <v>208</v>
      </c>
      <c r="B4" s="184" t="s">
        <v>308</v>
      </c>
      <c r="D4" s="89" t="s">
        <v>78</v>
      </c>
    </row>
    <row r="5" spans="1:8" ht="15" customHeight="1">
      <c r="A5" s="283" t="s">
        <v>11</v>
      </c>
      <c r="B5" s="284"/>
      <c r="C5" s="391" t="s">
        <v>5</v>
      </c>
      <c r="D5" s="392" t="s">
        <v>6</v>
      </c>
    </row>
    <row r="6" spans="1:8" ht="15" customHeight="1">
      <c r="A6" s="90">
        <v>1</v>
      </c>
      <c r="B6" s="382" t="s">
        <v>312</v>
      </c>
      <c r="C6" s="384">
        <f>C7+C9+C10</f>
        <v>1153353770.1840222</v>
      </c>
      <c r="D6" s="385">
        <f>D7+D9+D10</f>
        <v>1141792988.1511815</v>
      </c>
    </row>
    <row r="7" spans="1:8" ht="15" customHeight="1">
      <c r="A7" s="90">
        <v>1.1000000000000001</v>
      </c>
      <c r="B7" s="382" t="s">
        <v>207</v>
      </c>
      <c r="C7" s="386">
        <v>1080739801.978667</v>
      </c>
      <c r="D7" s="387">
        <v>1061290554.6087964</v>
      </c>
    </row>
    <row r="8" spans="1:8">
      <c r="A8" s="90" t="s">
        <v>19</v>
      </c>
      <c r="B8" s="382" t="s">
        <v>206</v>
      </c>
      <c r="C8" s="386">
        <v>2859228.4750000006</v>
      </c>
      <c r="D8" s="387">
        <v>5647820</v>
      </c>
    </row>
    <row r="9" spans="1:8" ht="15" customHeight="1">
      <c r="A9" s="90">
        <v>1.2</v>
      </c>
      <c r="B9" s="383" t="s">
        <v>205</v>
      </c>
      <c r="C9" s="386">
        <v>70936188.174635261</v>
      </c>
      <c r="D9" s="387">
        <v>77790571.804765016</v>
      </c>
    </row>
    <row r="10" spans="1:8" ht="15" customHeight="1">
      <c r="A10" s="90">
        <v>1.3</v>
      </c>
      <c r="B10" s="382" t="s">
        <v>33</v>
      </c>
      <c r="C10" s="388">
        <v>1677780.0307199999</v>
      </c>
      <c r="D10" s="387">
        <v>2711861.7376199998</v>
      </c>
    </row>
    <row r="11" spans="1:8" ht="15" customHeight="1">
      <c r="A11" s="90">
        <v>2</v>
      </c>
      <c r="B11" s="382" t="s">
        <v>309</v>
      </c>
      <c r="C11" s="386">
        <v>21400478.523485877</v>
      </c>
      <c r="D11" s="387">
        <v>12666770.430897832</v>
      </c>
    </row>
    <row r="12" spans="1:8" ht="15" customHeight="1">
      <c r="A12" s="90">
        <v>3</v>
      </c>
      <c r="B12" s="382" t="s">
        <v>310</v>
      </c>
      <c r="C12" s="388">
        <v>161914684.94374996</v>
      </c>
      <c r="D12" s="387">
        <v>161914684.94374996</v>
      </c>
    </row>
    <row r="13" spans="1:8" ht="15" customHeight="1" thickBot="1">
      <c r="A13" s="92">
        <v>4</v>
      </c>
      <c r="B13" s="93" t="s">
        <v>311</v>
      </c>
      <c r="C13" s="389">
        <f>C6+C11+C12</f>
        <v>1336668933.651258</v>
      </c>
      <c r="D13" s="390">
        <f>D6+D11+D12</f>
        <v>1316374443.5258293</v>
      </c>
    </row>
    <row r="14" spans="1:8">
      <c r="B14" s="96"/>
    </row>
    <row r="15" spans="1:8">
      <c r="B15" s="97"/>
    </row>
    <row r="16" spans="1:8">
      <c r="B16" s="97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Normal="100" workbookViewId="0">
      <pane xSplit="1" ySplit="4" topLeftCell="B5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408" t="s">
        <v>422</v>
      </c>
    </row>
    <row r="2" spans="1:8">
      <c r="A2" s="2" t="s">
        <v>36</v>
      </c>
      <c r="B2" s="409">
        <v>43281</v>
      </c>
    </row>
    <row r="4" spans="1:8" ht="16.5" customHeight="1" thickBot="1">
      <c r="A4" s="98" t="s">
        <v>85</v>
      </c>
      <c r="B4" s="99" t="s">
        <v>278</v>
      </c>
      <c r="C4" s="100"/>
    </row>
    <row r="5" spans="1:8">
      <c r="A5" s="101"/>
      <c r="B5" s="459" t="s">
        <v>86</v>
      </c>
      <c r="C5" s="460"/>
    </row>
    <row r="6" spans="1:8">
      <c r="A6" s="102">
        <v>1</v>
      </c>
      <c r="B6" s="103" t="s">
        <v>423</v>
      </c>
      <c r="C6" s="104"/>
    </row>
    <row r="7" spans="1:8">
      <c r="A7" s="102">
        <v>2</v>
      </c>
      <c r="B7" s="103" t="s">
        <v>441</v>
      </c>
      <c r="C7" s="104"/>
    </row>
    <row r="8" spans="1:8">
      <c r="A8" s="102">
        <v>3</v>
      </c>
      <c r="B8" s="103" t="s">
        <v>442</v>
      </c>
      <c r="C8" s="104"/>
    </row>
    <row r="9" spans="1:8">
      <c r="A9" s="102">
        <v>4</v>
      </c>
      <c r="B9" s="103" t="s">
        <v>443</v>
      </c>
      <c r="C9" s="104"/>
    </row>
    <row r="10" spans="1:8">
      <c r="A10" s="102">
        <v>5</v>
      </c>
      <c r="B10" s="103" t="s">
        <v>444</v>
      </c>
      <c r="C10" s="104"/>
    </row>
    <row r="11" spans="1:8">
      <c r="A11" s="102">
        <v>6</v>
      </c>
      <c r="B11" s="103" t="s">
        <v>445</v>
      </c>
      <c r="C11" s="104"/>
    </row>
    <row r="12" spans="1:8">
      <c r="A12" s="102">
        <v>7</v>
      </c>
      <c r="B12" s="103"/>
      <c r="C12" s="104"/>
      <c r="H12" s="105"/>
    </row>
    <row r="13" spans="1:8">
      <c r="A13" s="102">
        <v>8</v>
      </c>
      <c r="B13" s="103"/>
      <c r="C13" s="104"/>
    </row>
    <row r="14" spans="1:8">
      <c r="A14" s="102">
        <v>9</v>
      </c>
      <c r="B14" s="103"/>
      <c r="C14" s="104"/>
    </row>
    <row r="15" spans="1:8">
      <c r="A15" s="102">
        <v>10</v>
      </c>
      <c r="B15" s="103"/>
      <c r="C15" s="104"/>
    </row>
    <row r="16" spans="1:8">
      <c r="A16" s="102"/>
      <c r="B16" s="461"/>
      <c r="C16" s="462"/>
    </row>
    <row r="17" spans="1:3">
      <c r="A17" s="102"/>
      <c r="B17" s="463" t="s">
        <v>87</v>
      </c>
      <c r="C17" s="464"/>
    </row>
    <row r="18" spans="1:3">
      <c r="A18" s="102">
        <v>1</v>
      </c>
      <c r="B18" s="103" t="s">
        <v>424</v>
      </c>
      <c r="C18" s="106"/>
    </row>
    <row r="19" spans="1:3">
      <c r="A19" s="102">
        <v>2</v>
      </c>
      <c r="B19" s="103" t="s">
        <v>446</v>
      </c>
      <c r="C19" s="106"/>
    </row>
    <row r="20" spans="1:3">
      <c r="A20" s="102">
        <v>3</v>
      </c>
      <c r="B20" s="103" t="s">
        <v>447</v>
      </c>
      <c r="C20" s="106"/>
    </row>
    <row r="21" spans="1:3">
      <c r="A21" s="102">
        <v>4</v>
      </c>
      <c r="B21" s="103" t="s">
        <v>448</v>
      </c>
      <c r="C21" s="106"/>
    </row>
    <row r="22" spans="1:3">
      <c r="A22" s="102">
        <v>5</v>
      </c>
      <c r="B22" s="103" t="s">
        <v>449</v>
      </c>
      <c r="C22" s="106"/>
    </row>
    <row r="23" spans="1:3">
      <c r="A23" s="102">
        <v>6</v>
      </c>
      <c r="B23" s="103" t="s">
        <v>450</v>
      </c>
      <c r="C23" s="106"/>
    </row>
    <row r="24" spans="1:3">
      <c r="A24" s="102">
        <v>7</v>
      </c>
      <c r="B24" s="103"/>
      <c r="C24" s="106"/>
    </row>
    <row r="25" spans="1:3">
      <c r="A25" s="102">
        <v>8</v>
      </c>
      <c r="B25" s="103"/>
      <c r="C25" s="106"/>
    </row>
    <row r="26" spans="1:3">
      <c r="A26" s="102">
        <v>9</v>
      </c>
      <c r="B26" s="103"/>
      <c r="C26" s="106"/>
    </row>
    <row r="27" spans="1:3" ht="15.75" customHeight="1">
      <c r="A27" s="102">
        <v>10</v>
      </c>
      <c r="B27" s="103"/>
      <c r="C27" s="107"/>
    </row>
    <row r="28" spans="1:3" ht="15.75" customHeight="1">
      <c r="A28" s="102"/>
      <c r="B28" s="103"/>
      <c r="C28" s="107"/>
    </row>
    <row r="29" spans="1:3" ht="30" customHeight="1">
      <c r="A29" s="102"/>
      <c r="B29" s="463" t="s">
        <v>88</v>
      </c>
      <c r="C29" s="464"/>
    </row>
    <row r="30" spans="1:3">
      <c r="A30" s="102">
        <v>1</v>
      </c>
      <c r="B30" s="103" t="s">
        <v>451</v>
      </c>
      <c r="C30" s="448">
        <v>0.97384321770185212</v>
      </c>
    </row>
    <row r="31" spans="1:3" ht="15.75" customHeight="1">
      <c r="A31" s="102">
        <v>2</v>
      </c>
      <c r="B31" s="103" t="s">
        <v>452</v>
      </c>
      <c r="C31" s="448">
        <v>1.472765597699272E-2</v>
      </c>
    </row>
    <row r="32" spans="1:3" ht="29.25" customHeight="1">
      <c r="A32" s="102"/>
      <c r="B32" s="463" t="s">
        <v>89</v>
      </c>
      <c r="C32" s="464"/>
    </row>
    <row r="33" spans="1:3">
      <c r="A33" s="102">
        <v>1</v>
      </c>
      <c r="B33" s="446" t="s">
        <v>453</v>
      </c>
      <c r="C33" s="447">
        <v>0.59336267254573849</v>
      </c>
    </row>
    <row r="34" spans="1:3" ht="15" thickBot="1">
      <c r="A34" s="108"/>
      <c r="B34" s="109"/>
      <c r="C34" s="110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  <pageSetup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90" zoomScaleNormal="90" workbookViewId="0">
      <pane xSplit="1" ySplit="5" topLeftCell="B6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2" t="s">
        <v>35</v>
      </c>
      <c r="B1" s="408" t="s">
        <v>422</v>
      </c>
      <c r="C1" s="124"/>
      <c r="D1" s="124"/>
      <c r="E1" s="124"/>
      <c r="F1" s="20"/>
    </row>
    <row r="2" spans="1:7" s="111" customFormat="1" ht="15.75" customHeight="1">
      <c r="A2" s="332" t="s">
        <v>36</v>
      </c>
      <c r="B2" s="409">
        <v>43281</v>
      </c>
    </row>
    <row r="3" spans="1:7" s="111" customFormat="1" ht="15.75" customHeight="1">
      <c r="A3" s="332"/>
    </row>
    <row r="4" spans="1:7" s="111" customFormat="1" ht="15.75" customHeight="1" thickBot="1">
      <c r="A4" s="333" t="s">
        <v>212</v>
      </c>
      <c r="B4" s="469" t="s">
        <v>358</v>
      </c>
      <c r="C4" s="470"/>
      <c r="D4" s="470"/>
      <c r="E4" s="470"/>
    </row>
    <row r="5" spans="1:7" s="115" customFormat="1" ht="17.45" customHeight="1">
      <c r="A5" s="263"/>
      <c r="B5" s="264"/>
      <c r="C5" s="113" t="s">
        <v>0</v>
      </c>
      <c r="D5" s="113" t="s">
        <v>1</v>
      </c>
      <c r="E5" s="114" t="s">
        <v>2</v>
      </c>
    </row>
    <row r="6" spans="1:7" s="20" customFormat="1" ht="14.45" customHeight="1">
      <c r="A6" s="334"/>
      <c r="B6" s="465" t="s">
        <v>365</v>
      </c>
      <c r="C6" s="465" t="s">
        <v>98</v>
      </c>
      <c r="D6" s="467" t="s">
        <v>211</v>
      </c>
      <c r="E6" s="468"/>
      <c r="G6" s="5"/>
    </row>
    <row r="7" spans="1:7" s="20" customFormat="1" ht="99.6" customHeight="1">
      <c r="A7" s="334"/>
      <c r="B7" s="466"/>
      <c r="C7" s="465"/>
      <c r="D7" s="372" t="s">
        <v>210</v>
      </c>
      <c r="E7" s="373" t="s">
        <v>366</v>
      </c>
      <c r="G7" s="5"/>
    </row>
    <row r="8" spans="1:7">
      <c r="A8" s="335">
        <v>1</v>
      </c>
      <c r="B8" s="374" t="s">
        <v>40</v>
      </c>
      <c r="C8" s="375">
        <v>59674521</v>
      </c>
      <c r="D8" s="375"/>
      <c r="E8" s="376">
        <v>59674521</v>
      </c>
      <c r="F8" s="20"/>
    </row>
    <row r="9" spans="1:7">
      <c r="A9" s="335">
        <v>2</v>
      </c>
      <c r="B9" s="374" t="s">
        <v>41</v>
      </c>
      <c r="C9" s="375">
        <v>192101847</v>
      </c>
      <c r="D9" s="375"/>
      <c r="E9" s="376">
        <v>192101847</v>
      </c>
      <c r="F9" s="20"/>
    </row>
    <row r="10" spans="1:7">
      <c r="A10" s="335">
        <v>3</v>
      </c>
      <c r="B10" s="374" t="s">
        <v>42</v>
      </c>
      <c r="C10" s="375">
        <v>63183861</v>
      </c>
      <c r="D10" s="375"/>
      <c r="E10" s="376">
        <v>63183861</v>
      </c>
      <c r="F10" s="20"/>
    </row>
    <row r="11" spans="1:7">
      <c r="A11" s="335">
        <v>4</v>
      </c>
      <c r="B11" s="374" t="s">
        <v>43</v>
      </c>
      <c r="C11" s="375">
        <v>0</v>
      </c>
      <c r="D11" s="375"/>
      <c r="E11" s="376">
        <v>0</v>
      </c>
      <c r="F11" s="20"/>
    </row>
    <row r="12" spans="1:7">
      <c r="A12" s="335">
        <v>5</v>
      </c>
      <c r="B12" s="374" t="s">
        <v>44</v>
      </c>
      <c r="C12" s="375">
        <v>100994397</v>
      </c>
      <c r="D12" s="375"/>
      <c r="E12" s="376">
        <v>100994397</v>
      </c>
      <c r="F12" s="20"/>
    </row>
    <row r="13" spans="1:7">
      <c r="A13" s="335">
        <v>6.1</v>
      </c>
      <c r="B13" s="377" t="s">
        <v>45</v>
      </c>
      <c r="C13" s="378">
        <v>1048314695.2879429</v>
      </c>
      <c r="D13" s="375"/>
      <c r="E13" s="376">
        <v>1048314695.2879429</v>
      </c>
      <c r="F13" s="20"/>
    </row>
    <row r="14" spans="1:7">
      <c r="A14" s="335">
        <v>6.2</v>
      </c>
      <c r="B14" s="379" t="s">
        <v>46</v>
      </c>
      <c r="C14" s="378">
        <v>-57092940.303113192</v>
      </c>
      <c r="D14" s="375"/>
      <c r="E14" s="376">
        <v>-57092940.303113192</v>
      </c>
      <c r="F14" s="20"/>
    </row>
    <row r="15" spans="1:7">
      <c r="A15" s="335">
        <v>6</v>
      </c>
      <c r="B15" s="374" t="s">
        <v>47</v>
      </c>
      <c r="C15" s="375">
        <v>991221754.98482966</v>
      </c>
      <c r="D15" s="375"/>
      <c r="E15" s="376">
        <v>991221754.98482966</v>
      </c>
      <c r="F15" s="20"/>
    </row>
    <row r="16" spans="1:7">
      <c r="A16" s="335">
        <v>7</v>
      </c>
      <c r="B16" s="374" t="s">
        <v>48</v>
      </c>
      <c r="C16" s="375">
        <v>9295395</v>
      </c>
      <c r="D16" s="375"/>
      <c r="E16" s="376">
        <v>9295395</v>
      </c>
      <c r="F16" s="20"/>
    </row>
    <row r="17" spans="1:7">
      <c r="A17" s="335">
        <v>8</v>
      </c>
      <c r="B17" s="374" t="s">
        <v>209</v>
      </c>
      <c r="C17" s="375">
        <v>9135972.3499999996</v>
      </c>
      <c r="D17" s="375"/>
      <c r="E17" s="376">
        <v>9135972.3499999996</v>
      </c>
      <c r="F17" s="336"/>
      <c r="G17" s="118"/>
    </row>
    <row r="18" spans="1:7">
      <c r="A18" s="335">
        <v>9</v>
      </c>
      <c r="B18" s="374" t="s">
        <v>49</v>
      </c>
      <c r="C18" s="375">
        <v>54000</v>
      </c>
      <c r="D18" s="375"/>
      <c r="E18" s="376">
        <v>54000</v>
      </c>
      <c r="F18" s="20"/>
      <c r="G18" s="118"/>
    </row>
    <row r="19" spans="1:7">
      <c r="A19" s="335">
        <v>10</v>
      </c>
      <c r="B19" s="374" t="s">
        <v>50</v>
      </c>
      <c r="C19" s="375">
        <v>43778281</v>
      </c>
      <c r="D19" s="375">
        <v>7686783</v>
      </c>
      <c r="E19" s="376">
        <v>36091498</v>
      </c>
      <c r="F19" s="20"/>
      <c r="G19" s="118"/>
    </row>
    <row r="20" spans="1:7">
      <c r="A20" s="335">
        <v>11</v>
      </c>
      <c r="B20" s="374" t="s">
        <v>51</v>
      </c>
      <c r="C20" s="375">
        <v>39938396.810000002</v>
      </c>
      <c r="D20" s="375"/>
      <c r="E20" s="376">
        <v>39938396.810000002</v>
      </c>
      <c r="F20" s="20"/>
    </row>
    <row r="21" spans="1:7" ht="26.25" thickBot="1">
      <c r="A21" s="205"/>
      <c r="B21" s="337" t="s">
        <v>368</v>
      </c>
      <c r="C21" s="265">
        <f>SUM(C8:C12, C15:C20)</f>
        <v>1509378426.1448295</v>
      </c>
      <c r="D21" s="265">
        <f>SUM(D8:D12, D15:D20)</f>
        <v>7686783</v>
      </c>
      <c r="E21" s="380">
        <f>SUM(E8:E12, E15:E20)</f>
        <v>1501691643.1448295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9"/>
      <c r="F25" s="5"/>
      <c r="G25" s="5"/>
    </row>
    <row r="26" spans="1:7" s="4" customFormat="1">
      <c r="B26" s="119"/>
      <c r="F26" s="5"/>
      <c r="G26" s="5"/>
    </row>
    <row r="27" spans="1:7" s="4" customFormat="1">
      <c r="B27" s="119"/>
      <c r="F27" s="5"/>
      <c r="G27" s="5"/>
    </row>
    <row r="28" spans="1:7" s="4" customFormat="1">
      <c r="B28" s="119"/>
      <c r="F28" s="5"/>
      <c r="G28" s="5"/>
    </row>
    <row r="29" spans="1:7" s="4" customFormat="1">
      <c r="B29" s="119"/>
      <c r="F29" s="5"/>
      <c r="G29" s="5"/>
    </row>
    <row r="30" spans="1:7" s="4" customFormat="1">
      <c r="B30" s="119"/>
      <c r="F30" s="5"/>
      <c r="G30" s="5"/>
    </row>
    <row r="31" spans="1:7" s="4" customFormat="1">
      <c r="B31" s="119"/>
      <c r="F31" s="5"/>
      <c r="G31" s="5"/>
    </row>
    <row r="32" spans="1:7" s="4" customFormat="1">
      <c r="B32" s="119"/>
      <c r="F32" s="5"/>
      <c r="G32" s="5"/>
    </row>
    <row r="33" spans="2:7" s="4" customFormat="1">
      <c r="B33" s="119"/>
      <c r="F33" s="5"/>
      <c r="G33" s="5"/>
    </row>
    <row r="34" spans="2:7" s="4" customFormat="1">
      <c r="B34" s="119"/>
      <c r="F34" s="5"/>
      <c r="G34" s="5"/>
    </row>
    <row r="35" spans="2:7" s="4" customFormat="1">
      <c r="B35" s="119"/>
      <c r="F35" s="5"/>
      <c r="G35" s="5"/>
    </row>
    <row r="36" spans="2:7" s="4" customFormat="1">
      <c r="B36" s="119"/>
      <c r="F36" s="5"/>
      <c r="G36" s="5"/>
    </row>
    <row r="37" spans="2:7" s="4" customFormat="1">
      <c r="B37" s="11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scale="7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pane xSplit="1" ySplit="4" topLeftCell="B5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08" t="s">
        <v>422</v>
      </c>
    </row>
    <row r="2" spans="1:6" s="111" customFormat="1" ht="15.75" customHeight="1">
      <c r="A2" s="2" t="s">
        <v>36</v>
      </c>
      <c r="B2" s="409">
        <v>43281</v>
      </c>
      <c r="C2" s="4"/>
      <c r="D2" s="4"/>
      <c r="E2" s="4"/>
      <c r="F2" s="4"/>
    </row>
    <row r="3" spans="1:6" s="111" customFormat="1" ht="15.75" customHeight="1">
      <c r="C3" s="4"/>
      <c r="D3" s="4"/>
      <c r="E3" s="4"/>
      <c r="F3" s="4"/>
    </row>
    <row r="4" spans="1:6" s="111" customFormat="1" ht="13.5" thickBot="1">
      <c r="A4" s="111" t="s">
        <v>90</v>
      </c>
      <c r="B4" s="338" t="s">
        <v>345</v>
      </c>
      <c r="C4" s="112" t="s">
        <v>78</v>
      </c>
      <c r="D4" s="4"/>
      <c r="E4" s="4"/>
      <c r="F4" s="4"/>
    </row>
    <row r="5" spans="1:6">
      <c r="A5" s="270">
        <v>1</v>
      </c>
      <c r="B5" s="339" t="s">
        <v>367</v>
      </c>
      <c r="C5" s="271">
        <f>'7. LI1 '!E21</f>
        <v>1501691643.1448295</v>
      </c>
    </row>
    <row r="6" spans="1:6" s="272" customFormat="1">
      <c r="A6" s="120">
        <v>2.1</v>
      </c>
      <c r="B6" s="267" t="s">
        <v>346</v>
      </c>
      <c r="C6" s="193">
        <v>163871797.45533001</v>
      </c>
    </row>
    <row r="7" spans="1:6" s="96" customFormat="1" outlineLevel="1">
      <c r="A7" s="90">
        <v>2.2000000000000002</v>
      </c>
      <c r="B7" s="91" t="s">
        <v>347</v>
      </c>
      <c r="C7" s="273">
        <v>29595867.935999997</v>
      </c>
    </row>
    <row r="8" spans="1:6" s="96" customFormat="1" ht="25.5">
      <c r="A8" s="90">
        <v>3</v>
      </c>
      <c r="B8" s="268" t="s">
        <v>348</v>
      </c>
      <c r="C8" s="274">
        <f>SUM(C5:C7)</f>
        <v>1695159308.5361598</v>
      </c>
    </row>
    <row r="9" spans="1:6" s="272" customFormat="1">
      <c r="A9" s="120">
        <v>4</v>
      </c>
      <c r="B9" s="122" t="s">
        <v>93</v>
      </c>
      <c r="C9" s="193">
        <v>17841094.266606912</v>
      </c>
    </row>
    <row r="10" spans="1:6" s="96" customFormat="1" outlineLevel="1">
      <c r="A10" s="90">
        <v>5.0999999999999996</v>
      </c>
      <c r="B10" s="91" t="s">
        <v>349</v>
      </c>
      <c r="C10" s="273">
        <v>-70831859.706720009</v>
      </c>
    </row>
    <row r="11" spans="1:6" s="96" customFormat="1" outlineLevel="1">
      <c r="A11" s="90">
        <v>5.2</v>
      </c>
      <c r="B11" s="91" t="s">
        <v>350</v>
      </c>
      <c r="C11" s="273">
        <v>-27918087.905279998</v>
      </c>
    </row>
    <row r="12" spans="1:6" s="96" customFormat="1">
      <c r="A12" s="90">
        <v>6</v>
      </c>
      <c r="B12" s="266" t="s">
        <v>92</v>
      </c>
      <c r="C12" s="273">
        <v>326745.39</v>
      </c>
    </row>
    <row r="13" spans="1:6" s="96" customFormat="1" ht="13.5" thickBot="1">
      <c r="A13" s="92">
        <v>7</v>
      </c>
      <c r="B13" s="269" t="s">
        <v>296</v>
      </c>
      <c r="C13" s="275">
        <f>SUM(C8:C12)</f>
        <v>1614577200.5807664</v>
      </c>
    </row>
    <row r="15" spans="1:6">
      <c r="A15" s="290"/>
      <c r="B15" s="290"/>
    </row>
    <row r="16" spans="1:6">
      <c r="A16" s="290"/>
      <c r="B16" s="290"/>
    </row>
    <row r="17" spans="1:5" ht="15">
      <c r="A17" s="285"/>
      <c r="B17" s="286"/>
      <c r="C17" s="290"/>
      <c r="D17" s="290"/>
      <c r="E17" s="290"/>
    </row>
    <row r="18" spans="1:5" ht="15">
      <c r="A18" s="291"/>
      <c r="B18" s="292"/>
      <c r="C18" s="290"/>
      <c r="D18" s="290"/>
      <c r="E18" s="290"/>
    </row>
    <row r="19" spans="1:5">
      <c r="A19" s="293"/>
      <c r="B19" s="287"/>
      <c r="C19" s="290"/>
      <c r="D19" s="290"/>
      <c r="E19" s="290"/>
    </row>
    <row r="20" spans="1:5">
      <c r="A20" s="294"/>
      <c r="B20" s="288"/>
      <c r="C20" s="290"/>
      <c r="D20" s="290"/>
      <c r="E20" s="290"/>
    </row>
    <row r="21" spans="1:5">
      <c r="A21" s="294"/>
      <c r="B21" s="292"/>
      <c r="C21" s="290"/>
      <c r="D21" s="290"/>
      <c r="E21" s="290"/>
    </row>
    <row r="22" spans="1:5">
      <c r="A22" s="293"/>
      <c r="B22" s="289"/>
      <c r="C22" s="290"/>
      <c r="D22" s="290"/>
      <c r="E22" s="290"/>
    </row>
    <row r="23" spans="1:5">
      <c r="A23" s="294"/>
      <c r="B23" s="288"/>
      <c r="C23" s="290"/>
      <c r="D23" s="290"/>
      <c r="E23" s="290"/>
    </row>
    <row r="24" spans="1:5">
      <c r="A24" s="294"/>
      <c r="B24" s="288"/>
      <c r="C24" s="290"/>
      <c r="D24" s="290"/>
      <c r="E24" s="290"/>
    </row>
    <row r="25" spans="1:5">
      <c r="A25" s="294"/>
      <c r="B25" s="295"/>
      <c r="C25" s="290"/>
      <c r="D25" s="290"/>
      <c r="E25" s="290"/>
    </row>
    <row r="26" spans="1:5">
      <c r="A26" s="294"/>
      <c r="B26" s="292"/>
      <c r="C26" s="290"/>
      <c r="D26" s="290"/>
      <c r="E26" s="290"/>
    </row>
    <row r="27" spans="1:5">
      <c r="A27" s="290"/>
      <c r="B27" s="296"/>
      <c r="C27" s="290"/>
      <c r="D27" s="290"/>
      <c r="E27" s="290"/>
    </row>
    <row r="28" spans="1:5">
      <c r="A28" s="290"/>
      <c r="B28" s="296"/>
      <c r="C28" s="290"/>
      <c r="D28" s="290"/>
      <c r="E28" s="290"/>
    </row>
    <row r="29" spans="1:5">
      <c r="A29" s="290"/>
      <c r="B29" s="296"/>
      <c r="C29" s="290"/>
      <c r="D29" s="290"/>
      <c r="E29" s="290"/>
    </row>
    <row r="30" spans="1:5">
      <c r="A30" s="290"/>
      <c r="B30" s="296"/>
      <c r="C30" s="290"/>
      <c r="D30" s="290"/>
      <c r="E30" s="290"/>
    </row>
    <row r="31" spans="1:5">
      <c r="A31" s="290"/>
      <c r="B31" s="296"/>
      <c r="C31" s="290"/>
      <c r="D31" s="290"/>
      <c r="E31" s="290"/>
    </row>
    <row r="32" spans="1:5">
      <c r="A32" s="290"/>
      <c r="B32" s="296"/>
      <c r="C32" s="290"/>
      <c r="D32" s="290"/>
      <c r="E32" s="290"/>
    </row>
    <row r="33" spans="1:5">
      <c r="A33" s="290"/>
      <c r="B33" s="296"/>
      <c r="C33" s="290"/>
      <c r="D33" s="290"/>
      <c r="E33" s="290"/>
    </row>
  </sheetData>
  <pageMargins left="0.7" right="0.7" top="0.75" bottom="0.75" header="0.3" footer="0.3"/>
  <pageSetup scale="86" orientation="landscape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gMFONFyNGE5BAOu915UFmwN7fDo=</DigestValue>
    </Reference>
    <Reference URI="#idOfficeObject" Type="http://www.w3.org/2000/09/xmldsig#Object">
      <DigestMethod Algorithm="http://www.w3.org/2000/09/xmldsig#sha1"/>
      <DigestValue>f2eYYPkMjaxQXQBudm8BmCg2ADY=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coKN8wT1lyFotJY0hgwiwVsT9mo=</DigestValue>
    </Reference>
  </SignedInfo>
  <SignatureValue>fLsfZA8NjnJLiMlrKoLrCPL7Iu3c7WSIXRR+Mdtm7JxkqTddthYMH+cAO4xjSq/pW4ufMFqCzRaD
qW2Ko9Z0Ywz5jvklv/lW2Y5T4pxFDMdiwBs5qDvaJGYSsptqjV2m6rh98lRWfpy5772xEZqMQiKT
sPGsU/iucB6mJIPXvcx22z9/SoHfrHTvspkfPlQ6yiDLFOEFpeRwKUfUnQMUFwSxdzBPYsB38kDK
HeWO7NHvkKZ9rlBPezyLXwGLiaFNOxd+2H1cj73J1BnqzYosQLFtMqaXBhnn2ZVZytZRATM2JY62
8wSsKt/pSqBcQ36gizrzNu4jajMYEa9RxTYN6A==</SignatureValue>
  <KeyInfo>
    <X509Data>
      <X509Certificate>MIIGRjCCBS6gAwIBAgIKfDjd0gACAAAc8jANBgkqhkiG9w0BAQsFADBKMRIwEAYKCZImiZPyLGQB
GRYCZ2UxEzARBgoJkiaJk/IsZAEZFgNuYmcxHzAdBgNVBAMTFk5CRyBDbGFzcyAyIElOVCBTdWIg
Q0EwHhcNMTcwMjE1MTQwMzUxWhcNMTkwMjE1MTQwMzUxWjBEMR0wGwYDVQQKExRKU0MgVlRCIEJh
bmsgR2VvcmdpYTEjMCEGA1UEAxMaQlZUIC0gSXJha2xpIENoYWtobmFzaHZpbGkwggEiMA0GCSqG
SIb3DQEBAQUAA4IBDwAwggEKAoIBAQCxiGLThxYQeGn4FuZNM9noJRo9aIVyE/DUxVWijsXuBo3b
OSd8GS+htVeNMBTh3RgGVtsfBzi9FrGBHyLySpHVbyxDpf4B/yWV+FjWhH31N6MXsFpXS3xjuPNO
DCtNdt+A/xHmgUggUfnIhrVg3/FyJglYOwVgHsiWGQT0DGNoDC9apsWmHdsSVUohOiIQx3OSjQqA
Kk2fIp4808hi2U2dgNLk2GRVdQQe7ojjsfIkJI/cbqok4aephw5tRYbz4QQ9m+NIAyisdUFJUnWE
JsRGxisGGFPEMrEJfY6cB3Ix7ZpNGqppp1d0fEHB5lNMO/cHHqqPsZdGxZu36HdEKHcNAgMBAAGj
ggMyMIIDLjA8BgkrBgEEAYI3FQcELzAtBiUrBgEEAYI3FQjmsmCDjfVEhoGZCYO4oUqDvoRxBIHP
kBGGr54RAgFkAgEbMB0GA1UdJQQWMBQGCCsGAQUFBwMCBggrBgEFBQcDBDALBgNVHQ8EBAMCB4Aw
JwYJKwYBBAGCNxUKBBowGDAKBggrBgEFBQcDAjAKBggrBgEFBQcDBDAdBgNVHQ4EFgQU+lTZw8pa
NUKj1la805ElgWahjMswHwYDVR0jBBgwFoAUwy7SL/BMLxnCJ4L89i6sarBJz8EwggElBgNVHR8E
ggEcMIIBGDCCARSgggEQoIIBDIaBx2xkYXA6Ly8vQ049TkJHJTIwQ2xhc3MlMjAyJTIwSU5UJTIw
U3ViJTIwQ0EoMSksQ049bmJnLXN1YkNBLENOPUNEUCxDTj1QdWJsaWMlMjBLZXklMjBTZXJ2aWNl
cyxDTj1TZXJ2aWNlcyxDTj1Db25maWd1cmF0aW9uLERDPW5iZyxEQz1nZT9jZXJ0aWZpY2F0ZVJl
dm9jYXRpb25MaXN0P2Jhc2U/b2JqZWN0Q2xhc3M9Y1JMRGlzdHJpYnV0aW9uUG9pbnSGQGh0dHA6
Ly9jcmwubmJnLmdvdi5nZS9jYS9OQkclMjBDbGFzcyUyMDIlMjBJTlQlMjBTdWIlMjBDQSgxKS5j
cmwwggEuBggrBgEFBQcBAQSCASAwggEcMIG6BggrBgEFBQcwAoaBrWxkYXA6Ly8vQ049TkJHJTIw
Q2xhc3MlMjAyJTIwSU5UJTIwU3ViJTIwQ0EsQ049QUlBLENOPVB1YmxpYyUyMEtleSUyMFNlcnZp
Y2VzLENOPVNlcnZpY2VzLENOPUNvbmZpZ3VyYXRpb24sREM9bmJnLERDPWdlP2NBQ2VydGlmaWNh
dGU/YmFzZT9vYmplY3RDbGFzcz1jZXJ0aWZpY2F0aW9uQXV0aG9yaXR5MF0GCCsGAQUFBzAChlFo
dHRwOi8vY3JsLm5iZy5nb3YuZ2UvY2EvbmJnLXN1YkNBLm5iZy5nZV9OQkclMjBDbGFzcyUyMDIl
MjBJTlQlMjBTdWIlMjBDQSgyKS5jcnQwDQYJKoZIhvcNAQELBQADggEBAJDTni8aCYhYPDilYMrO
LroqTQXHPkDBrYvpC8FrzCK65+n0pacE6n/L1pkGm6+HqaDiYleRdshj8tcBTFU/K7d+SrE+UB4e
GXv/UPcvrLSlPd3ro2ZVN/ucbOgbbpPRQ9838hTccZtg3HLyk3Sx2tmdu1Rz/ABtv/uO1oHyFylZ
ppJKy3+oM1Mz3cBMtaaEXskmA900BC89lmBli7Cn1ppQzhVvf9H1/VCLdBlMwE4YvKqsr21GTrwg
nfbBOQ8AHSkiB1DU9579jNijmlADADyDajNh7gQXkjg1Wv89j+QvA5Gtl4zNgr+lCnmFYbjL4E7v
NbT1K3jj/DoWlco9nKI=</X509Certificate>
    </X509Data>
  </KeyInfo>
  <Object xmlns:mdssi="http://schemas.openxmlformats.org/package/2006/digital-signature" Id="idPackageObject">
    <Manifest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W/OCYxyh9RC/Uyy127YlWq3Qluw=</DigestValue>
      </Reference>
      <Reference URI="/xl/worksheets/sheet9.xml?ContentType=application/vnd.openxmlformats-officedocument.spreadsheetml.worksheet+xml">
        <DigestMethod Algorithm="http://www.w3.org/2000/09/xmldsig#sha1"/>
        <DigestValue>pMJcNQ4wOmaWYqqHdGD3VIebeqY=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3N3ZaNz36SJGHvurJZC01LRIGjk=</DigestValue>
      </Reference>
      <Reference URI="/xl/worksheets/sheet11.xml?ContentType=application/vnd.openxmlformats-officedocument.spreadsheetml.worksheet+xml">
        <DigestMethod Algorithm="http://www.w3.org/2000/09/xmldsig#sha1"/>
        <DigestValue>V8ZyKkCfH3nUrxM2d9/l5gD2FDE=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9u4OFhLOyAnWwUONaUNenyeK950=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nDDBdzW3j9AkbUMoWnwK4rjClco=</DigestValue>
      </Reference>
      <Reference URI="/xl/worksheets/sheet17.xml?ContentType=application/vnd.openxmlformats-officedocument.spreadsheetml.worksheet+xml">
        <DigestMethod Algorithm="http://www.w3.org/2000/09/xmldsig#sha1"/>
        <DigestValue>rUdhbCre3eyof2Wg9I/MrVKL+TQ=</DigestValue>
      </Reference>
      <Reference URI="/xl/worksheets/sheet5.xml?ContentType=application/vnd.openxmlformats-officedocument.spreadsheetml.worksheet+xml">
        <DigestMethod Algorithm="http://www.w3.org/2000/09/xmldsig#sha1"/>
        <DigestValue>jJDKFl77+Yv6jffeDMwTGdqFc/U=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8KLe5KvD2FXNsnRu6VmtW0L6TrE=</DigestValue>
      </Reference>
      <Reference URI="/xl/worksheets/sheet6.xml?ContentType=application/vnd.openxmlformats-officedocument.spreadsheetml.worksheet+xml">
        <DigestMethod Algorithm="http://www.w3.org/2000/09/xmldsig#sha1"/>
        <DigestValue>A4jFt4oT01M92n1/gYpMsMDTtkQ=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22o9wOqXReFHOY6QJOayPYVyUmU=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JxI7QGOJHvBzNQf7Al6n4IUMJZA=</DigestValue>
      </Reference>
      <Reference URI="/xl/worksheets/sheet7.xml?ContentType=application/vnd.openxmlformats-officedocument.spreadsheetml.worksheet+xml">
        <DigestMethod Algorithm="http://www.w3.org/2000/09/xmldsig#sha1"/>
        <DigestValue>4Ci/TADNlXXcnRSfIdryakTsZSE=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ViA09dhSJdiknVF40uxTZ4x9bxg=</DigestValue>
      </Reference>
      <Reference URI="/xl/worksheets/sheet8.xml?ContentType=application/vnd.openxmlformats-officedocument.spreadsheetml.worksheet+xml">
        <DigestMethod Algorithm="http://www.w3.org/2000/09/xmldsig#sha1"/>
        <DigestValue>OnksChrulGf+2F2XR/pIhj1cVaA=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rbMW/u/SEZ510zOoMOpaDaa8kO0=</DigestValue>
      </Reference>
      <Reference URI="/xl/worksheets/sheet10.xml?ContentType=application/vnd.openxmlformats-officedocument.spreadsheetml.worksheet+xml">
        <DigestMethod Algorithm="http://www.w3.org/2000/09/xmldsig#sha1"/>
        <DigestValue>sxiIj6K608kccEOYW1irtkKmtz0=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MKFC6timdaIGS5zvze1t0VkQU54=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pQVn5N+7AeQpxMpDEftGdAUFLfI=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WX2hUUXWZolUEWKkrq90dXymIOg=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CP1BQNL6kPyOZNrGbWmGxcczu/M=</DigestValue>
      </Reference>
      <Reference URI="/xl/worksheets/sheet3.xml?ContentType=application/vnd.openxmlformats-officedocument.spreadsheetml.worksheet+xml">
        <DigestMethod Algorithm="http://www.w3.org/2000/09/xmldsig#sha1"/>
        <DigestValue>Ao+FlAX2ZNxvKp4oQGFHqLHLlk8=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L19yRACBJnoLR8J4A5zoooJGx6M=</DigestValue>
      </Reference>
      <Reference URI="/xl/worksheets/sheet2.xml?ContentType=application/vnd.openxmlformats-officedocument.spreadsheetml.worksheet+xml">
        <DigestMethod Algorithm="http://www.w3.org/2000/09/xmldsig#sha1"/>
        <DigestValue>qRaaWBBRTDHminmczQdnaOeVYBY=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dv4+Y3iW7Ut0Z3IVsuQLfWFKnqA=</DigestValue>
      </Reference>
      <Reference URI="/xl/worksheets/sheet4.xml?ContentType=application/vnd.openxmlformats-officedocument.spreadsheetml.worksheet+xml">
        <DigestMethod Algorithm="http://www.w3.org/2000/09/xmldsig#sha1"/>
        <DigestValue>4mdgGsFNbK1FGX0+E65B1WoNT8I=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workbook.xml?ContentType=application/vnd.openxmlformats-officedocument.spreadsheetml.sheet.main+xml">
        <DigestMethod Algorithm="http://www.w3.org/2000/09/xmldsig#sha1"/>
        <DigestValue>s3b3svg0lxJgmzNjF4w53HSMwtw=</DigestValue>
      </Reference>
      <Reference URI="/xl/worksheets/sheet16.xml?ContentType=application/vnd.openxmlformats-officedocument.spreadsheetml.worksheet+xml">
        <DigestMethod Algorithm="http://www.w3.org/2000/09/xmldsig#sha1"/>
        <DigestValue>SQYH5aNrA9I7b9qnFRFhR1oGy1w=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printerSettings/printerSettings16.bin?ContentType=application/vnd.openxmlformats-officedocument.spreadsheetml.printerSettings">
        <DigestMethod Algorithm="http://www.w3.org/2000/09/xmldsig#sha1"/>
        <DigestValue>FTjU8N76hNvw2z1aBQE+G1Qu0dw=</DigestValue>
      </Reference>
      <Reference URI="/xl/worksheets/sheet15.xml?ContentType=application/vnd.openxmlformats-officedocument.spreadsheetml.worksheet+xml">
        <DigestMethod Algorithm="http://www.w3.org/2000/09/xmldsig#sha1"/>
        <DigestValue>zW1uPWvu4DZuGId+gvdLDdZY5RY=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pdWawBfZHJdZq1PvFySnv5t40kE=</DigestValue>
      </Reference>
      <Reference URI="/xl/worksheets/sheet14.xml?ContentType=application/vnd.openxmlformats-officedocument.spreadsheetml.worksheet+xml">
        <DigestMethod Algorithm="http://www.w3.org/2000/09/xmldsig#sha1"/>
        <DigestValue>q4aRIQvqNgRbNIEiCd+euxgf8X0=</DigestValue>
      </Reference>
      <Reference URI="/xl/worksheets/sheet1.xml?ContentType=application/vnd.openxmlformats-officedocument.spreadsheetml.worksheet+xml">
        <DigestMethod Algorithm="http://www.w3.org/2000/09/xmldsig#sha1"/>
        <DigestValue>hYfcsxyWEhugTezXEp1iH5Msa8o=</DigestValue>
      </Reference>
      <Reference URI="/xl/calcChain.xml?ContentType=application/vnd.openxmlformats-officedocument.spreadsheetml.calcChain+xml">
        <DigestMethod Algorithm="http://www.w3.org/2000/09/xmldsig#sha1"/>
        <DigestValue>9PGvihVknj75VnYl5m6XlndMomE=</DigestValue>
      </Reference>
      <Reference URI="/xl/printerSettings/printerSettings17.bin?ContentType=application/vnd.openxmlformats-officedocument.spreadsheetml.printerSettings">
        <DigestMethod Algorithm="http://www.w3.org/2000/09/xmldsig#sha1"/>
        <DigestValue>fBuzvKRqyD1C76tOn+NTvFktTzw=</DigestValue>
      </Reference>
      <Reference URI="/xl/worksheets/sheet13.xml?ContentType=application/vnd.openxmlformats-officedocument.spreadsheetml.worksheet+xml">
        <DigestMethod Algorithm="http://www.w3.org/2000/09/xmldsig#sha1"/>
        <DigestValue>ptZdvk15f5BYCdDyf2mUjkcOE9U=</DigestValue>
      </Reference>
      <Reference URI="/xl/styles.xml?ContentType=application/vnd.openxmlformats-officedocument.spreadsheetml.styles+xml">
        <DigestMethod Algorithm="http://www.w3.org/2000/09/xmldsig#sha1"/>
        <DigestValue>F0WCMAtlqqKXu/5Ik+hfOB4/Hik=</DigestValue>
      </Reference>
      <Reference URI="/xl/worksheets/sheet12.xml?ContentType=application/vnd.openxmlformats-officedocument.spreadsheetml.worksheet+xml">
        <DigestMethod Algorithm="http://www.w3.org/2000/09/xmldsig#sha1"/>
        <DigestValue>EBUQRFk9R9QGFisSyiDri50sehQ=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n+0vGARnVcePbMd38IPwNKCZjEA=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wq4CjvcIXrAyAs/vmq7dZAl44ms=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90J5z1TBOhifoo6InYYUeFEUQFs=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DFdJzDLZ8OTJcoQLID9K1l3GaC8=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Z0VZUmijP5aZMIY9SrfoO1lftec=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2018-07-27T13:23:30Z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pillar 3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2018-07-27T13:23:30Z</xd:SigningTime>
          <xd:SigningCertificate>
            <xd:Cert>
              <xd:CertDigest>
                <DigestMethod Algorithm="http://www.w3.org/2000/09/xmldsig#sha1"/>
                <DigestValue>f6GPuNFIQUqVaJW6IcOgDL7fNEQ=</DigestValue>
              </xd:CertDigest>
              <xd:IssuerSerial>
                <X509IssuerName>CN=NBG Class 2 INT Sub CA, DC=nbg, DC=ge</X509IssuerName>
                <X509SerialNumber>586622445381999822642418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7q94N0bgyD3Dy6gkLWq0ZDJ7xNg=</DigestValue>
    </Reference>
    <Reference URI="#idOfficeObject" Type="http://www.w3.org/2000/09/xmldsig#Object">
      <DigestMethod Algorithm="http://www.w3.org/2000/09/xmldsig#sha1"/>
      <DigestValue>f2eYYPkMjaxQXQBudm8BmCg2ADY=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G63kfsJ1QzK3hXKAqjtolPACkSc=</DigestValue>
    </Reference>
  </SignedInfo>
  <SignatureValue>C94KUoMlVB532ecWBxIxlaAnF5N4jBneYTtkPrFjQTPOPubyfMFHHPpGJw6NjLEz0n1Fam/vI7B4
s1eMEmmu0wWV33aTAJkxvTAhyOE1SLYJjhIOrn8BGErfnvHwhm99IoDRrcaIVUv0JWhcfBCPfYa0
atJKUM1qTHtkgBDAPq3EpGptLv+X/oIsYSuR3uEwNa1210aERS8ujNXHoMl+KAYpD+JwDGC8+fN8
PNp4+NaiQScRzTBIVOfGzMwR9Fq+5g9ItHyvzo7Qr5kDvrBEx5t/7mtit51MVJFinE3TUjwCYTLe
LvcvhT7yXEwe0mOmJm+2ZVGtW2796+FGObZHxQ==</SignatureValue>
  <KeyInfo>
    <X509Data>
      <X509Certificate>MIIGRzCCBS+gAwIBAgIKfDqPOwACAAAc8zANBgkqhkiG9w0BAQsFADBKMRIwEAYKCZImiZPyLGQB
GRYCZ2UxEzARBgoJkiaJk/IsZAEZFgNuYmcxHzAdBgNVBAMTFk5CRyBDbGFzcyAyIElOVCBTdWIg
Q0EwHhcNMTcwMjE1MTQwNTQyWhcNMTkwMjE1MTQwNTQyWjBFMR0wGwYDVQQKExRKU0MgVlRCIEJh
bmsgR2VvcmdpYTEkMCIGA1UEAxMbQlZUIC0gTWFtdWthIE1lbnRlc2hhc2h2aWxpMIIBIjANBgkq
hkiG9w0BAQEFAAOCAQ8AMIIBCgKCAQEAxeVVCxCoi4pDBdJ+5GHxOkKIgddDlIH0perz15ZRrHpe
XD1qOTrIQtcMDbbUpMhbpKslGfjbkxqUt2RXk0Ns8Fq9IttcQab+kNqFt2Ywp6NPdOgalOHgAFLW
8EuSxeYTv8wXm8ljySIt83rhLcg2n0eoIF49UGAohc8REq4q6aZTkfodnKJypqUJ+lfYXfFPRwnm
l3GDmwOjaETIXgz61bvUvh7tLqeKt+ypZprAORTDVvyxxZh5yN0INTg1s4vna4NiaIsf1qBHSdxt
S7L34gvgrOIEfUptlDGJaDKVn0gcMg0GwTXObkdafziwZAUlmgDD1EyWcLYc0qsnNeJdrQIDAQAB
o4IDMjCCAy4wPAYJKwYBBAGCNxUHBC8wLQYlKwYBBAGCNxUI5rJgg431RIaBmQmDuKFKg76EcQSB
z5ARhq+eEQIBZAIBGzAdBgNVHSUEFjAUBggrBgEFBQcDAgYIKwYBBQUHAwQwCwYDVR0PBAQDAgeA
MCcGCSsGAQQBgjcVCgQaMBgwCgYIKwYBBQUHAwIwCgYIKwYBBQUHAwQwHQYDVR0OBBYEFK8OetPi
iRuq+Bn2DjLNoPnyAkXnMB8GA1UdIwQYMBaAFMMu0i/wTC8ZwieC/PYurGqwSc/BMIIBJQYDVR0f
BIIBHDCCARgwggEUoIIBEKCCAQyGgcdsZGFwOi8vL0NOPU5CRyUyMENsYXNzJTIwMiUyMElOVCUy
MFN1YiUyMENBKDEpLENOPW5iZy1zdWJDQSxDTj1DRFAsQ049UHVibGljJTIwS2V5JTIwU2Vydmlj
ZXMsQ049U2VydmljZXMsQ049Q29uZmlndXJhdGlvbixEQz1uYmcsREM9Z2U/Y2VydGlmaWNhdGVS
ZXZvY2F0aW9uTGlzdD9iYXNlP29iamVjdENsYXNzPWNSTERpc3RyaWJ1dGlvblBvaW50hkBodHRw
Oi8vY3JsLm5iZy5nb3YuZ2UvY2EvTkJHJTIwQ2xhc3MlMjAyJTIwSU5UJTIwU3ViJTIwQ0EoMSku
Y3JsMIIBLgYIKwYBBQUHAQEEggEgMIIBHDCBugYIKwYBBQUHMAKGga1sZGFwOi8vL0NOPU5CRyUy
MENsYXNzJTIwMiUyMElOVCUyMFN1YiUyMENBLENOPUFJQSxDTj1QdWJsaWMlMjBLZXklMjBTZXJ2
aWNlcyxDTj1TZXJ2aWNlcyxDTj1Db25maWd1cmF0aW9uLERDPW5iZyxEQz1nZT9jQUNlcnRpZmlj
YXRlP2Jhc2U/b2JqZWN0Q2xhc3M9Y2VydGlmaWNhdGlvbkF1dGhvcml0eTBdBggrBgEFBQcwAoZR
aHR0cDovL2NybC5uYmcuZ292LmdlL2NhL25iZy1zdWJDQS5uYmcuZ2VfTkJHJTIwQ2xhc3MlMjAy
JTIwSU5UJTIwU3ViJTIwQ0EoMikuY3J0MA0GCSqGSIb3DQEBCwUAA4IBAQBu9TuE9J8gqsGoJFRp
SbrhGS6trA3/N+zexVp0QeVAxdMeqyB2WvAfab3bxZxcalOHolYqL7Cn+zaQB16hIgvHhSkTRpLw
xxGGRU8PpUX2qULR7XRatQNyVGF/l3gvKzEFlW26fXdThLPFqUZHtqkNL0w09yKwgbywMRjpdJDj
C/UUAQypGSjEZYRy2UKbgd/AfMsqReSNEuVBShYKOE/Ukb0q+QSZzskfxVkSdObF9wL1x+N6zP9Y
foUiYBrZAKdaQutRitMsP92836n1ZQE/Jc8yxhd8utX/Ud0V8jTJC9n1cEJshFKkl+/ClUR8bXXG
EvlJLgwtlD7POZ2PeIrt</X509Certificate>
    </X509Data>
  </KeyInfo>
  <Object xmlns:mdssi="http://schemas.openxmlformats.org/package/2006/digital-signature" Id="idPackageObject">
    <Manifest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W/OCYxyh9RC/Uyy127YlWq3Qluw=</DigestValue>
      </Reference>
      <Reference URI="/xl/worksheets/sheet9.xml?ContentType=application/vnd.openxmlformats-officedocument.spreadsheetml.worksheet+xml">
        <DigestMethod Algorithm="http://www.w3.org/2000/09/xmldsig#sha1"/>
        <DigestValue>pMJcNQ4wOmaWYqqHdGD3VIebeqY=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3N3ZaNz36SJGHvurJZC01LRIGjk=</DigestValue>
      </Reference>
      <Reference URI="/xl/worksheets/sheet11.xml?ContentType=application/vnd.openxmlformats-officedocument.spreadsheetml.worksheet+xml">
        <DigestMethod Algorithm="http://www.w3.org/2000/09/xmldsig#sha1"/>
        <DigestValue>V8ZyKkCfH3nUrxM2d9/l5gD2FDE=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9u4OFhLOyAnWwUONaUNenyeK950=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nDDBdzW3j9AkbUMoWnwK4rjClco=</DigestValue>
      </Reference>
      <Reference URI="/xl/worksheets/sheet17.xml?ContentType=application/vnd.openxmlformats-officedocument.spreadsheetml.worksheet+xml">
        <DigestMethod Algorithm="http://www.w3.org/2000/09/xmldsig#sha1"/>
        <DigestValue>rUdhbCre3eyof2Wg9I/MrVKL+TQ=</DigestValue>
      </Reference>
      <Reference URI="/xl/worksheets/sheet5.xml?ContentType=application/vnd.openxmlformats-officedocument.spreadsheetml.worksheet+xml">
        <DigestMethod Algorithm="http://www.w3.org/2000/09/xmldsig#sha1"/>
        <DigestValue>jJDKFl77+Yv6jffeDMwTGdqFc/U=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8KLe5KvD2FXNsnRu6VmtW0L6TrE=</DigestValue>
      </Reference>
      <Reference URI="/xl/worksheets/sheet6.xml?ContentType=application/vnd.openxmlformats-officedocument.spreadsheetml.worksheet+xml">
        <DigestMethod Algorithm="http://www.w3.org/2000/09/xmldsig#sha1"/>
        <DigestValue>A4jFt4oT01M92n1/gYpMsMDTtkQ=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22o9wOqXReFHOY6QJOayPYVyUmU=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JxI7QGOJHvBzNQf7Al6n4IUMJZA=</DigestValue>
      </Reference>
      <Reference URI="/xl/worksheets/sheet7.xml?ContentType=application/vnd.openxmlformats-officedocument.spreadsheetml.worksheet+xml">
        <DigestMethod Algorithm="http://www.w3.org/2000/09/xmldsig#sha1"/>
        <DigestValue>4Ci/TADNlXXcnRSfIdryakTsZSE=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ViA09dhSJdiknVF40uxTZ4x9bxg=</DigestValue>
      </Reference>
      <Reference URI="/xl/worksheets/sheet8.xml?ContentType=application/vnd.openxmlformats-officedocument.spreadsheetml.worksheet+xml">
        <DigestMethod Algorithm="http://www.w3.org/2000/09/xmldsig#sha1"/>
        <DigestValue>OnksChrulGf+2F2XR/pIhj1cVaA=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rbMW/u/SEZ510zOoMOpaDaa8kO0=</DigestValue>
      </Reference>
      <Reference URI="/xl/worksheets/sheet10.xml?ContentType=application/vnd.openxmlformats-officedocument.spreadsheetml.worksheet+xml">
        <DigestMethod Algorithm="http://www.w3.org/2000/09/xmldsig#sha1"/>
        <DigestValue>sxiIj6K608kccEOYW1irtkKmtz0=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MKFC6timdaIGS5zvze1t0VkQU54=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pQVn5N+7AeQpxMpDEftGdAUFLfI=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WX2hUUXWZolUEWKkrq90dXymIOg=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CP1BQNL6kPyOZNrGbWmGxcczu/M=</DigestValue>
      </Reference>
      <Reference URI="/xl/worksheets/sheet3.xml?ContentType=application/vnd.openxmlformats-officedocument.spreadsheetml.worksheet+xml">
        <DigestMethod Algorithm="http://www.w3.org/2000/09/xmldsig#sha1"/>
        <DigestValue>Ao+FlAX2ZNxvKp4oQGFHqLHLlk8=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L19yRACBJnoLR8J4A5zoooJGx6M=</DigestValue>
      </Reference>
      <Reference URI="/xl/worksheets/sheet2.xml?ContentType=application/vnd.openxmlformats-officedocument.spreadsheetml.worksheet+xml">
        <DigestMethod Algorithm="http://www.w3.org/2000/09/xmldsig#sha1"/>
        <DigestValue>qRaaWBBRTDHminmczQdnaOeVYBY=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dv4+Y3iW7Ut0Z3IVsuQLfWFKnqA=</DigestValue>
      </Reference>
      <Reference URI="/xl/worksheets/sheet4.xml?ContentType=application/vnd.openxmlformats-officedocument.spreadsheetml.worksheet+xml">
        <DigestMethod Algorithm="http://www.w3.org/2000/09/xmldsig#sha1"/>
        <DigestValue>4mdgGsFNbK1FGX0+E65B1WoNT8I=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workbook.xml?ContentType=application/vnd.openxmlformats-officedocument.spreadsheetml.sheet.main+xml">
        <DigestMethod Algorithm="http://www.w3.org/2000/09/xmldsig#sha1"/>
        <DigestValue>s3b3svg0lxJgmzNjF4w53HSMwtw=</DigestValue>
      </Reference>
      <Reference URI="/xl/worksheets/sheet16.xml?ContentType=application/vnd.openxmlformats-officedocument.spreadsheetml.worksheet+xml">
        <DigestMethod Algorithm="http://www.w3.org/2000/09/xmldsig#sha1"/>
        <DigestValue>SQYH5aNrA9I7b9qnFRFhR1oGy1w=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printerSettings/printerSettings16.bin?ContentType=application/vnd.openxmlformats-officedocument.spreadsheetml.printerSettings">
        <DigestMethod Algorithm="http://www.w3.org/2000/09/xmldsig#sha1"/>
        <DigestValue>FTjU8N76hNvw2z1aBQE+G1Qu0dw=</DigestValue>
      </Reference>
      <Reference URI="/xl/worksheets/sheet15.xml?ContentType=application/vnd.openxmlformats-officedocument.spreadsheetml.worksheet+xml">
        <DigestMethod Algorithm="http://www.w3.org/2000/09/xmldsig#sha1"/>
        <DigestValue>zW1uPWvu4DZuGId+gvdLDdZY5RY=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pdWawBfZHJdZq1PvFySnv5t40kE=</DigestValue>
      </Reference>
      <Reference URI="/xl/worksheets/sheet14.xml?ContentType=application/vnd.openxmlformats-officedocument.spreadsheetml.worksheet+xml">
        <DigestMethod Algorithm="http://www.w3.org/2000/09/xmldsig#sha1"/>
        <DigestValue>q4aRIQvqNgRbNIEiCd+euxgf8X0=</DigestValue>
      </Reference>
      <Reference URI="/xl/worksheets/sheet1.xml?ContentType=application/vnd.openxmlformats-officedocument.spreadsheetml.worksheet+xml">
        <DigestMethod Algorithm="http://www.w3.org/2000/09/xmldsig#sha1"/>
        <DigestValue>hYfcsxyWEhugTezXEp1iH5Msa8o=</DigestValue>
      </Reference>
      <Reference URI="/xl/calcChain.xml?ContentType=application/vnd.openxmlformats-officedocument.spreadsheetml.calcChain+xml">
        <DigestMethod Algorithm="http://www.w3.org/2000/09/xmldsig#sha1"/>
        <DigestValue>9PGvihVknj75VnYl5m6XlndMomE=</DigestValue>
      </Reference>
      <Reference URI="/xl/printerSettings/printerSettings17.bin?ContentType=application/vnd.openxmlformats-officedocument.spreadsheetml.printerSettings">
        <DigestMethod Algorithm="http://www.w3.org/2000/09/xmldsig#sha1"/>
        <DigestValue>fBuzvKRqyD1C76tOn+NTvFktTzw=</DigestValue>
      </Reference>
      <Reference URI="/xl/worksheets/sheet13.xml?ContentType=application/vnd.openxmlformats-officedocument.spreadsheetml.worksheet+xml">
        <DigestMethod Algorithm="http://www.w3.org/2000/09/xmldsig#sha1"/>
        <DigestValue>ptZdvk15f5BYCdDyf2mUjkcOE9U=</DigestValue>
      </Reference>
      <Reference URI="/xl/styles.xml?ContentType=application/vnd.openxmlformats-officedocument.spreadsheetml.styles+xml">
        <DigestMethod Algorithm="http://www.w3.org/2000/09/xmldsig#sha1"/>
        <DigestValue>F0WCMAtlqqKXu/5Ik+hfOB4/Hik=</DigestValue>
      </Reference>
      <Reference URI="/xl/worksheets/sheet12.xml?ContentType=application/vnd.openxmlformats-officedocument.spreadsheetml.worksheet+xml">
        <DigestMethod Algorithm="http://www.w3.org/2000/09/xmldsig#sha1"/>
        <DigestValue>EBUQRFk9R9QGFisSyiDri50sehQ=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n+0vGARnVcePbMd38IPwNKCZjEA=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wq4CjvcIXrAyAs/vmq7dZAl44ms=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90J5z1TBOhifoo6InYYUeFEUQFs=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DFdJzDLZ8OTJcoQLID9K1l3GaC8=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Z0VZUmijP5aZMIY9SrfoO1lftec=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2018-07-27T13:24:21Z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pillar 3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2018-07-27T13:24:21Z</xd:SigningTime>
          <xd:SigningCertificate>
            <xd:Cert>
              <xd:CertDigest>
                <DigestMethod Algorithm="http://www.w3.org/2000/09/xmldsig#sha1"/>
                <DigestValue>IrEGK+5NhMRrfU7OrFzuKE1iSg4=</DigestValue>
              </xd:CertDigest>
              <xd:IssuerSerial>
                <X509IssuerName>CN=NBG Class 2 INT Sub CA, DC=nbg, DC=ge</X509IssuerName>
                <X509SerialNumber>586653675875090800057587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2018-08-01T10:38:09Z</dcterms:modified>
</cp:coreProperties>
</file>