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60331\To_Send&amp;Upload\"/>
    </mc:Choice>
  </mc:AlternateContent>
  <xr:revisionPtr revIDLastSave="0" documentId="13_ncr:1_{B2BD6501-896B-40BA-A333-3526E96772F1}" xr6:coauthVersionLast="47" xr6:coauthVersionMax="47" xr10:uidLastSave="{00000000-0000-0000-0000-000000000000}"/>
  <bookViews>
    <workbookView xWindow="-108" yWindow="-108" windowWidth="23256" windowHeight="12576" tabRatio="919"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5" l="1"/>
  <c r="C13" i="95"/>
  <c r="C26" i="95"/>
  <c r="C10" i="95"/>
  <c r="B1" i="123"/>
  <c r="C12" i="95"/>
  <c r="C14" i="95" s="1"/>
  <c r="C22" i="95" l="1"/>
  <c r="C31" i="95"/>
  <c r="B2" i="123"/>
  <c r="B11" i="121" l="1"/>
  <c r="B1" i="122"/>
  <c r="B1" i="121"/>
  <c r="F12" i="122"/>
  <c r="F11" i="122"/>
  <c r="F10" i="122"/>
  <c r="F9" i="122"/>
  <c r="E9" i="122"/>
  <c r="D9" i="122"/>
  <c r="C9" i="122"/>
  <c r="B9" i="122"/>
  <c r="B7" i="121" l="1"/>
  <c r="B6" i="121" s="1"/>
  <c r="B16" i="121" l="1"/>
  <c r="B14" i="121" s="1"/>
  <c r="B22" i="121"/>
  <c r="B23"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21" i="97" l="1"/>
  <c r="B1" i="95"/>
  <c r="B1" i="92"/>
  <c r="B1" i="93"/>
  <c r="B1" i="64"/>
  <c r="B1" i="90"/>
  <c r="B1" i="69"/>
  <c r="B1" i="94"/>
  <c r="B1" i="89"/>
  <c r="B1" i="73"/>
  <c r="B1" i="88"/>
  <c r="B1" i="52"/>
  <c r="B1" i="86"/>
  <c r="G5" i="86"/>
  <c r="F5" i="86"/>
  <c r="E5" i="86"/>
  <c r="D5" i="86"/>
  <c r="G5" i="84"/>
  <c r="F5" i="84"/>
  <c r="E5" i="84"/>
  <c r="D5" i="84"/>
  <c r="C5" i="84"/>
  <c r="B1" i="91" l="1"/>
  <c r="B1" i="84"/>
  <c r="E21" i="112" l="1"/>
  <c r="H13" i="112"/>
  <c r="H12" i="112"/>
  <c r="G22" i="111"/>
  <c r="V18" i="64" l="1"/>
  <c r="H14" i="111"/>
  <c r="V19" i="64"/>
  <c r="V17" i="64"/>
  <c r="J21" i="64"/>
  <c r="I21" i="64"/>
  <c r="E22" i="111"/>
  <c r="V12" i="64"/>
  <c r="R21" i="64"/>
  <c r="U21" i="64"/>
  <c r="V11" i="64"/>
  <c r="Q21" i="64"/>
  <c r="V16" i="64"/>
  <c r="H17" i="111"/>
  <c r="V15" i="64"/>
  <c r="V8" i="64"/>
  <c r="N21" i="64"/>
  <c r="V13" i="64"/>
  <c r="S21" i="64"/>
  <c r="H13" i="111"/>
  <c r="D22" i="111"/>
  <c r="E21" i="64"/>
  <c r="T21" i="64"/>
  <c r="H16" i="112"/>
  <c r="G21" i="64"/>
  <c r="L21" i="64"/>
  <c r="K21" i="64"/>
  <c r="V10" i="64"/>
  <c r="P21" i="64"/>
  <c r="V9" i="64"/>
  <c r="O21" i="64"/>
  <c r="V20" i="64"/>
  <c r="H21" i="64"/>
  <c r="C21" i="64"/>
  <c r="V7" i="64"/>
  <c r="M21" i="64"/>
  <c r="F21" i="64"/>
  <c r="D21" i="64"/>
  <c r="V14" i="64"/>
  <c r="V21" i="64" l="1"/>
  <c r="D15" i="114" l="1"/>
  <c r="H17" i="113" l="1"/>
  <c r="H18" i="113"/>
  <c r="H10" i="113"/>
  <c r="H16" i="113" l="1"/>
  <c r="H24" i="113"/>
  <c r="H26" i="113"/>
  <c r="H8" i="113"/>
  <c r="H32" i="113"/>
  <c r="H22" i="113"/>
  <c r="H27" i="113"/>
  <c r="H9" i="113"/>
  <c r="H28" i="113"/>
  <c r="H11" i="113"/>
  <c r="H25" i="113"/>
  <c r="H15" i="113"/>
  <c r="H13" i="113"/>
  <c r="H12" i="113"/>
  <c r="H30" i="113"/>
  <c r="H29" i="113"/>
  <c r="E34" i="113"/>
  <c r="H23" i="113"/>
  <c r="H19" i="113"/>
  <c r="H21" i="113"/>
  <c r="H14" i="113"/>
  <c r="H31" i="113"/>
  <c r="H20" i="113"/>
  <c r="H10" i="112" l="1"/>
  <c r="H23" i="112"/>
  <c r="H11" i="112"/>
  <c r="H9" i="112"/>
  <c r="H8" i="112"/>
  <c r="H8" i="111"/>
  <c r="G37" i="97" l="1"/>
  <c r="G39" i="97" s="1"/>
  <c r="C22" i="111"/>
  <c r="H21" i="111"/>
  <c r="H22" i="111" s="1"/>
  <c r="F22" i="111"/>
  <c r="H7" i="112"/>
  <c r="C21" i="112"/>
  <c r="C34" i="113" l="1"/>
  <c r="H7" i="113" l="1"/>
  <c r="C5" i="73" l="1"/>
  <c r="C8" i="73" s="1"/>
  <c r="C13" i="73" s="1"/>
  <c r="D21" i="112" l="1"/>
  <c r="H20" i="112"/>
  <c r="H21" i="112" s="1"/>
  <c r="H33" i="113" l="1"/>
  <c r="D34" i="113"/>
  <c r="H34" i="113" s="1"/>
  <c r="C8" i="95" l="1"/>
  <c r="C32" i="95" s="1"/>
  <c r="C34" i="95" s="1"/>
  <c r="B21" i="121" l="1"/>
  <c r="H22" i="1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<sst xmlns="http://schemas.openxmlformats.org/spreadsheetml/2006/main" count="1271" uniqueCount="781">
  <si>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</si>
  <si>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</si>
  <si>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</si>
  <si>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</si>
  <si>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</si>
  <si>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</si>
  <si>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</si>
  <si>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</si>
  <si>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</si>
  <si>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</si>
  <si>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</si>
  <si>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</si>
  <si>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</si>
  <si>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</si>
  <si>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</si>
  <si>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</si>
  <si>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</si>
  <si>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</si>
  <si>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</si>
  <si>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</si>
  <si>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</si>
  <si>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</si>
  <si>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</si>
  <si>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</si>
  <si>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</si>
  <si>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</si>
  <si>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</si>
  <si>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</si>
  <si>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</si>
  <si>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</si>
  <si>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</si>
  <si>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</si>
  <si>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</si>
  <si>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</si>
  <si>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</si>
  <si>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</si>
  <si>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</si>
  <si>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</si>
  <si>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</si>
  <si>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</si>
  <si>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</si>
  <si>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</si>
  <si>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</si>
  <si>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</si>
  <si>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</si>
  <si>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</si>
  <si>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</si>
  <si>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</si>
  <si>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</si>
  <si>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</si>
  <si>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</si>
  <si>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</si>
  <si>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</si>
  <si>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</si>
  <si>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</si>
  <si>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</si>
  <si>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</si>
  <si>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</si>
  <si>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</si>
  <si>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</si>
  <si>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</si>
  <si>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</si>
  <si>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</si>
  <si>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</si>
  <si>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</si>
  <si>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</si>
  <si>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</si>
  <si>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</si>
  <si>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</si>
  <si>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</si>
  <si>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</si>
  <si>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</si>
  <si>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</si>
  <si>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</si>
  <si>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</si>
  <si>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</si>
  <si>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</si>
  <si>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</si>
  <si>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</si>
  <si>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</si>
  <si>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</si>
  <si>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</si>
  <si>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</si>
  <si>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</si>
  <si>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</si>
  <si>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</si>
  <si>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</si>
  <si>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</si>
  <si>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</si>
  <si>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</si>
  <si>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</si>
  <si>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</si>
  <si>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</si>
  <si>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</si>
  <si>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</si>
  <si>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</si>
  <si>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</si>
  <si>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</si>
  <si>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</si>
  <si>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</si>
  <si>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</si>
  <si>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</si>
  <si>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</si>
  <si>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</si>
  <si>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</si>
  <si>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</si>
  <si>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</si>
  <si>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</si>
  <si>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</si>
  <si>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</si>
  <si>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</si>
  <si>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</si>
  <si>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</si>
  <si>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</si>
  <si>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</si>
  <si>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</si>
  <si>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</si>
  <si>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</si>
  <si>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</si>
  <si>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</si>
  <si>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</si>
  <si>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</si>
  <si>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</si>
  <si>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</si>
  <si>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</si>
  <si>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</si>
  <si>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</si>
  <si>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</si>
  <si>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</si>
  <si>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</si>
  <si>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</si>
  <si>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</si>
  <si>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</si>
  <si>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</si>
  <si>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</si>
  <si>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</si>
  <si>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</si>
  <si>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</si>
  <si>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</si>
  <si>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</si>
  <si>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</si>
  <si>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</si>
  <si>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</si>
  <si>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</si>
  <si>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</si>
  <si>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</si>
  <si>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</si>
  <si>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</si>
  <si>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</si>
  <si>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</si>
  <si>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</si>
  <si>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</si>
  <si>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</si>
  <si>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</si>
  <si>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</si>
  <si>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</si>
  <si>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</si>
  <si>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</si>
  <si>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</si>
  <si>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</si>
  <si>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</si>
  <si>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</si>
  <si>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</si>
  <si>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</si>
  <si>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</si>
  <si>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</si>
  <si>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</si>
  <si>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</si>
  <si>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</si>
  <si>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</si>
  <si>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</si>
  <si>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</si>
  <si>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</si>
  <si>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</si>
  <si>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</si>
  <si>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</si>
  <si>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</si>
  <si>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</si>
  <si>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</si>
  <si>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</si>
  <si>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</si>
  <si>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</si>
  <si>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</si>
  <si>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</si>
  <si>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</si>
  <si>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</si>
  <si>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</si>
  <si>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</si>
  <si>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</si>
  <si>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</si>
  <si>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</si>
  <si>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</si>
  <si>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</si>
  <si>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</si>
  <si>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</si>
  <si>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</si>
  <si>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</si>
  <si>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</si>
  <si>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</si>
  <si>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</si>
  <si>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</si>
  <si>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</si>
  <si>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</si>
  <si>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</si>
  <si>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</si>
  <si>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</si>
  <si>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</si>
  <si>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</si>
  <si>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</si>
  <si>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</si>
  <si>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</si>
  <si>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</si>
  <si>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</si>
  <si>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</si>
  <si>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</si>
  <si>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</si>
  <si>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</si>
  <si>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</si>
  <si>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</si>
  <si>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</si>
  <si>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</si>
  <si>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</si>
  <si>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</si>
  <si>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</si>
  <si>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</si>
  <si>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</si>
  <si>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</si>
  <si>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</si>
  <si>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</si>
  <si>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</si>
  <si>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</si>
  <si>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</si>
  <si>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</si>
  <si>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</si>
  <si>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</si>
  <si>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</si>
  <si>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</si>
  <si>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</si>
  <si>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</si>
  <si>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</si>
  <si>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</si>
  <si>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</si>
  <si>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</si>
  <si>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</si>
  <si>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</si>
  <si>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</si>
  <si>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</si>
  <si>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</si>
  <si>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</si>
  <si>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</si>
  <si>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</si>
  <si>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</si>
  <si>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</si>
  <si>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</si>
  <si>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</si>
  <si>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</si>
  <si>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</si>
  <si>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</si>
  <si>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</si>
  <si>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</si>
  <si>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</si>
  <si>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</si>
  <si>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</si>
  <si>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</si>
  <si>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</si>
  <si>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</si>
  <si>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</si>
  <si>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</si>
  <si>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</si>
  <si>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</si>
  <si>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</si>
  <si>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</si>
  <si>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</si>
  <si>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</si>
  <si>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</si>
  <si>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</si>
  <si>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</si>
  <si>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</si>
  <si>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</si>
  <si>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</si>
  <si>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</si>
  <si>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</si>
  <si>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</si>
  <si>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</si>
  <si>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</si>
  <si>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</si>
  <si>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</si>
  <si>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</si>
  <si>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</si>
  <si>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</si>
  <si>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</si>
  <si>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</si>
  <si>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</si>
  <si>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</si>
  <si>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</si>
  <si>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</si>
  <si>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</si>
  <si>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</si>
  <si>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</si>
  <si>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</si>
  <si>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</si>
  <si>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</si>
  <si>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</si>
  <si>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</si>
  <si>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</si>
  <si>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</si>
  <si>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</si>
  <si>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</si>
  <si>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</si>
  <si>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</si>
  <si>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</si>
  <si>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</si>
  <si>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</si>
  <si>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</si>
  <si>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</si>
  <si>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</si>
  <si>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</si>
  <si>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</si>
  <si>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</si>
  <si>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</si>
  <si>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</si>
  <si>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</si>
  <si>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</si>
  <si>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</si>
  <si>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</si>
  <si>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</si>
  <si>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</si>
  <si>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</si>
  <si>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</si>
  <si>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</si>
  <si>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</si>
  <si>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</si>
  <si>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</si>
  <si>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</si>
  <si>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</si>
  <si>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</si>
  <si>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</si>
  <si>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</si>
  <si>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</si>
  <si>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</si>
  <si>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</si>
  <si>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</si>
  <si>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</si>
  <si>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</si>
  <si>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</si>
  <si>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</si>
  <si>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</si>
  <si>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</si>
  <si>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</si>
  <si>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</si>
  <si>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</si>
  <si>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</si>
  <si>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</si>
  <si>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</si>
  <si>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</si>
  <si>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</si>
  <si>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</si>
  <si>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</si>
  <si>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</si>
  <si>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</si>
  <si>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</si>
  <si>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</si>
  <si>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</si>
  <si>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</si>
  <si>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</si>
  <si>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</si>
  <si>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</si>
  <si>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</si>
  <si>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</si>
  <si>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</si>
  <si>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</si>
  <si>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</si>
  <si>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</si>
  <si>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</si>
  <si>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</si>
  <si>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</si>
  <si>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</si>
  <si>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</si>
  <si>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</si>
  <si>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</si>
  <si>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</si>
  <si>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</si>
  <si>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</si>
  <si>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</si>
  <si>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</si>
  <si>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</si>
  <si>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</si>
  <si>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</si>
  <si>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</si>
  <si>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</si>
  <si>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</si>
  <si>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</si>
  <si>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</si>
  <si>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</si>
  <si>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</si>
  <si>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</si>
  <si>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</si>
  <si>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</si>
  <si>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</si>
  <si>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</si>
  <si>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</si>
  <si>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</si>
  <si>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</si>
  <si>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</si>
  <si>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</si>
  <si>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</si>
  <si>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</si>
  <si>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</si>
  <si>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</si>
  <si>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</si>
  <si>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</si>
  <si>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</si>
  <si>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</si>
  <si>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</si>
  <si>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</si>
  <si>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</si>
  <si>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</si>
  <si>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</si>
  <si>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</si>
  <si>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</si>
  <si>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</si>
  <si>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</si>
  <si>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</si>
  <si>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</si>
  <si>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</si>
  <si>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</si>
  <si>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</si>
  <si>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</si>
  <si>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</si>
  <si>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</si>
  <si>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</si>
  <si>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</si>
  <si>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</si>
  <si>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</si>
  <si>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</si>
  <si>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</si>
  <si>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</si>
  <si>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</si>
  <si>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</si>
  <si>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</si>
  <si>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</si>
  <si>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</si>
  <si>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</si>
  <si>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</si>
  <si>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</si>
  <si>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</si>
  <si>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</si>
  <si>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</si>
  <si>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</si>
  <si>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</si>
  <si>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</si>
  <si>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</si>
  <si>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</si>
  <si>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</si>
  <si>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</si>
  <si>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</si>
  <si>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</si>
  <si>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</si>
  <si>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</si>
  <si>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</si>
  <si>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</si>
  <si>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</si>
  <si>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</si>
  <si>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</si>
  <si>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</si>
  <si>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</si>
  <si>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</si>
  <si>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</si>
  <si>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</si>
  <si>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</si>
  <si>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</si>
  <si>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</si>
  <si>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</si>
  <si>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</si>
  <si>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</si>
  <si>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</si>
  <si>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</si>
  <si>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</si>
  <si>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</si>
  <si>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</si>
  <si>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</si>
  <si>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</si>
  <si>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</si>
  <si>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</si>
  <si>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</si>
  <si>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</si>
  <si>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</si>
  <si>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</si>
  <si>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</si>
  <si>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</si>
  <si>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</si>
  <si>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</si>
  <si>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</si>
  <si>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</si>
  <si>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</si>
  <si>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</si>
  <si>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</si>
  <si>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</si>
  <si>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</si>
  <si>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</si>
  <si>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</si>
  <si>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</si>
  <si>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</si>
  <si>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</si>
  <si>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</si>
  <si>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</si>
  <si>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</si>
  <si>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</si>
  <si>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</si>
  <si>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</si>
  <si>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</si>
  <si>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</si>
  <si>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</si>
  <si>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</si>
  <si>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</si>
  <si>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</si>
  <si>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</si>
  <si>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</si>
  <si>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</si>
  <si>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</si>
  <si>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</si>
  <si>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</si>
  <si>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</si>
  <si>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</si>
  <si>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</si>
  <si>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</si>
  <si>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</si>
  <si>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</si>
  <si>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</si>
  <si>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</si>
  <si>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</si>
  <si>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</si>
  <si>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</si>
  <si>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</si>
  <si>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</si>
  <si>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</si>
  <si>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</si>
  <si>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</si>
  <si>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</si>
  <si>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</si>
  <si>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</si>
  <si>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</si>
  <si>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</si>
  <si>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</si>
  <si>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</si>
  <si>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</si>
  <si>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</si>
  <si>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</si>
  <si>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</si>
  <si>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</si>
  <si>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</si>
  <si>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</si>
  <si>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</si>
  <si>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</si>
  <si>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</si>
  <si>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</si>
  <si>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</si>
  <si>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</si>
  <si>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</si>
  <si>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</si>
  <si>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</si>
  <si>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</si>
  <si>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</si>
  <si>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</si>
  <si>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</si>
  <si>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</si>
  <si>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</si>
  <si>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</si>
  <si>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</si>
  <si>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</si>
  <si>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</si>
  <si>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</si>
  <si>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</si>
  <si>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</si>
  <si>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</si>
  <si>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</si>
  <si>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</si>
  <si>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</si>
  <si>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</si>
  <si>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</si>
  <si>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</si>
  <si>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</si>
  <si>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</si>
  <si>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</si>
  <si>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</si>
  <si>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</si>
  <si>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</si>
  <si>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</si>
  <si>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</si>
  <si>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</si>
  <si>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</si>
  <si>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</si>
  <si>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</si>
  <si>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</si>
  <si>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</si>
  <si>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</si>
  <si>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</si>
  <si>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</si>
  <si>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</si>
  <si>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</si>
  <si>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</si>
  <si>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</si>
  <si>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</si>
  <si>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</si>
  <si>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</si>
  <si>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</si>
  <si>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</si>
  <si>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</si>
  <si>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</si>
  <si>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</si>
  <si>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</si>
  <si>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</si>
  <si>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</si>
  <si>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</si>
  <si>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</si>
  <si>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</si>
  <si>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</si>
  <si>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</si>
  <si>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</si>
  <si>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</si>
  <si>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</si>
  <si>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</si>
  <si>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</si>
  <si>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</si>
  <si>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</si>
  <si>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</si>
  <si>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</si>
  <si>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</si>
  <si>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</si>
  <si>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</si>
  <si>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</si>
  <si>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</si>
  <si>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</si>
  <si>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</si>
  <si>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</si>
  <si>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</si>
  <si>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</si>
  <si>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</si>
  <si>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</si>
  <si>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</si>
  <si>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</si>
  <si>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</si>
  <si>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</si>
  <si>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</si>
  <si>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</si>
  <si>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</si>
  <si>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</si>
  <si>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</si>
  <si>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</si>
  <si>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</si>
  <si>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</si>
  <si>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</si>
  <si>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</si>
  <si>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</si>
  <si>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</si>
  <si>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</si>
  <si>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</si>
  <si>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</si>
  <si>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</si>
  <si>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</si>
  <si>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</si>
  <si>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</si>
  <si>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</si>
  <si>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</si>
  <si>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</si>
  <si>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</si>
  <si>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</si>
  <si>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</si>
  <si>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</si>
  <si>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</si>
  <si>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</si>
  <si>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</si>
  <si>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</si>
  <si>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</si>
  <si>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</si>
  <si>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</si>
  <si>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</si>
  <si>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</si>
  <si>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</si>
  <si>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</si>
  <si>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</si>
  <si>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</si>
  <si>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</si>
  <si>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</si>
  <si>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</si>
  <si>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</si>
  <si>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</si>
  <si>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</si>
  <si>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</si>
  <si>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</si>
  <si>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</si>
  <si>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</si>
  <si>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</si>
  <si>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</si>
  <si>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</si>
  <si>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</si>
  <si>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</si>
  <si>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</si>
  <si>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</si>
  <si>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</si>
  <si>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</si>
  <si>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</si>
  <si>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</si>
  <si>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</si>
  <si>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</si>
  <si>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</si>
  <si>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</si>
  <si>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</si>
  <si>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</si>
  <si>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</si>
  <si>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</si>
  <si>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</si>
  <si>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</si>
  <si>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</si>
  <si>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</si>
  <si>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</si>
  <si>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</si>
  <si>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</si>
  <si>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</si>
  <si>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</si>
  <si>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</si>
  <si>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</si>
  <si>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</si>
  <si>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</si>
  <si>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</si>
  <si>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</si>
  <si>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</si>
  <si>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</si>
  <si>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</si>
  <si>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</si>
  <si>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</si>
  <si>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</si>
  <si>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</si>
  <si>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</si>
  <si>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</si>
  <si>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</si>
  <si>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</si>
  <si>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</si>
  <si>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</si>
  <si>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</si>
  <si>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</si>
  <si>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</si>
  <si>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</si>
  <si>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</si>
  <si>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</si>
  <si>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</si>
  <si>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</si>
  <si>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</si>
  <si>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</si>
  <si>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</si>
  <si>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</si>
  <si>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</si>
  <si>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</si>
  <si>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</si>
  <si>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</si>
  <si>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</si>
  <si>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*Share capital as defined by the Law on the Activities of Commercial Banks</t>
  </si>
  <si>
    <t>H.H. Sheikh Nahayan Mabarak Al Nahayan</t>
  </si>
  <si>
    <t>Non-independent chair</t>
  </si>
  <si>
    <t>Abhijit Choudury</t>
  </si>
  <si>
    <t>Non-independent member</t>
  </si>
  <si>
    <t>Seit Devdariani</t>
  </si>
  <si>
    <t>Independent member</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</si>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</sst>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4">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
      <sz val="8"/>
      <color theme="1"/>
      <name val="Verdana"/>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7">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153" fillId="0" borderId="0" xfId="0" applyFont="1" applyAlignment="1">
      <alignment horizontal="left" vertical="center"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93" fillId="0" borderId="62" xfId="0" applyFont="1" applyBorder="1" applyAlignment="1">
      <alignment horizontal="left" wrapText="1"/>
    </xf>
    <xf numFmtId="0" fontId="93" fillId="0" borderId="61" xfId="0" applyFont="1" applyBorder="1" applyAlignment="1">
      <alignment horizontal="left" wrapText="1"/>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tabSelected="1" zoomScale="80" zoomScaleNormal="80" workbookViewId="0">
      <selection activeCell="C18" sqref="C18"/>
    </sheetView>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7" t="s">
        <v>210</v>
      </c>
      <c r="C2" s="39" t="s">
        <v>680</v>
      </c>
    </row>
    <row r="3" spans="1:3">
      <c r="A3" s="110">
        <v>2</v>
      </c>
      <c r="B3" s="218" t="s">
        <v>206</v>
      </c>
      <c r="C3" s="39" t="s">
        <v>684</v>
      </c>
    </row>
    <row r="4" spans="1:3">
      <c r="A4" s="110">
        <v>3</v>
      </c>
      <c r="B4" s="219" t="s">
        <v>211</v>
      </c>
      <c r="C4" s="39" t="s">
        <v>685</v>
      </c>
    </row>
    <row r="5" spans="1:3">
      <c r="A5" s="111">
        <v>4</v>
      </c>
      <c r="B5" s="220" t="s">
        <v>207</v>
      </c>
      <c r="C5" s="39" t="s">
        <v>686</v>
      </c>
    </row>
    <row r="6" spans="1:3" s="112" customFormat="1" ht="45.75" customHeight="1">
      <c r="A6" s="567" t="s">
        <v>283</v>
      </c>
      <c r="B6" s="568"/>
      <c r="C6" s="568"/>
    </row>
    <row r="7" spans="1:3">
      <c r="A7" s="113" t="s">
        <v>29</v>
      </c>
      <c r="B7" s="109" t="s">
        <v>208</v>
      </c>
    </row>
    <row r="8" spans="1:3">
      <c r="A8" s="103">
        <v>1</v>
      </c>
      <c r="B8" s="141" t="s">
        <v>20</v>
      </c>
    </row>
    <row r="9" spans="1:3">
      <c r="A9" s="103">
        <v>2</v>
      </c>
      <c r="B9" s="141" t="s">
        <v>21</v>
      </c>
    </row>
    <row r="10" spans="1:3">
      <c r="A10" s="103">
        <v>3</v>
      </c>
      <c r="B10" s="141" t="s">
        <v>22</v>
      </c>
    </row>
    <row r="11" spans="1:3">
      <c r="A11" s="103">
        <v>4</v>
      </c>
      <c r="B11" s="141" t="s">
        <v>23</v>
      </c>
    </row>
    <row r="12" spans="1:3">
      <c r="A12" s="103">
        <v>5</v>
      </c>
      <c r="B12" s="141" t="s">
        <v>24</v>
      </c>
    </row>
    <row r="13" spans="1:3">
      <c r="A13" s="103">
        <v>6</v>
      </c>
      <c r="B13" s="142" t="s">
        <v>218</v>
      </c>
    </row>
    <row r="14" spans="1:3">
      <c r="A14" s="103">
        <v>7</v>
      </c>
      <c r="B14" s="141" t="s">
        <v>212</v>
      </c>
    </row>
    <row r="15" spans="1:3">
      <c r="A15" s="103">
        <v>8</v>
      </c>
      <c r="B15" s="141" t="s">
        <v>213</v>
      </c>
    </row>
    <row r="16" spans="1:3">
      <c r="A16" s="103">
        <v>9</v>
      </c>
      <c r="B16" s="141" t="s">
        <v>25</v>
      </c>
    </row>
    <row r="17" spans="1:2">
      <c r="A17" s="216" t="s">
        <v>282</v>
      </c>
      <c r="B17" s="215" t="s">
        <v>269</v>
      </c>
    </row>
    <row r="18" spans="1:2">
      <c r="A18" s="519" t="s">
        <v>720</v>
      </c>
      <c r="B18" s="141" t="s">
        <v>721</v>
      </c>
    </row>
    <row r="19" spans="1:2">
      <c r="A19" s="519" t="s">
        <v>722</v>
      </c>
      <c r="B19" s="141" t="s">
        <v>723</v>
      </c>
    </row>
    <row r="20" spans="1:2">
      <c r="A20" s="103">
        <v>10</v>
      </c>
      <c r="B20" s="141" t="s">
        <v>26</v>
      </c>
    </row>
    <row r="21" spans="1:2">
      <c r="A21" s="103">
        <v>11</v>
      </c>
      <c r="B21" s="142" t="s">
        <v>214</v>
      </c>
    </row>
    <row r="22" spans="1:2">
      <c r="A22" s="103">
        <v>12</v>
      </c>
      <c r="B22" s="142" t="s">
        <v>27</v>
      </c>
    </row>
    <row r="23" spans="1:2">
      <c r="A23" s="234">
        <v>13</v>
      </c>
      <c r="B23" s="235" t="s">
        <v>215</v>
      </c>
    </row>
    <row r="24" spans="1:2">
      <c r="A24" s="234">
        <v>14</v>
      </c>
      <c r="B24" s="236" t="s">
        <v>240</v>
      </c>
    </row>
    <row r="25" spans="1:2">
      <c r="A25" s="234">
        <v>15</v>
      </c>
      <c r="B25" s="237" t="s">
        <v>28</v>
      </c>
    </row>
    <row r="26" spans="1:2">
      <c r="A26" s="234">
        <v>15.1</v>
      </c>
      <c r="B26" s="238" t="s">
        <v>296</v>
      </c>
    </row>
    <row r="27" spans="1:2">
      <c r="A27" s="350">
        <v>15.2</v>
      </c>
      <c r="B27" s="520" t="s">
        <v>725</v>
      </c>
    </row>
    <row r="28" spans="1:2">
      <c r="A28" s="234">
        <v>16</v>
      </c>
      <c r="B28" s="238" t="s">
        <v>341</v>
      </c>
    </row>
    <row r="29" spans="1:2">
      <c r="A29" s="234">
        <v>17</v>
      </c>
      <c r="B29" s="238" t="s">
        <v>382</v>
      </c>
    </row>
    <row r="30" spans="1:2">
      <c r="A30" s="234">
        <v>18</v>
      </c>
      <c r="B30" s="238" t="s">
        <v>670</v>
      </c>
    </row>
    <row r="31" spans="1:2">
      <c r="A31" s="234">
        <v>19</v>
      </c>
      <c r="B31" s="238" t="s">
        <v>671</v>
      </c>
    </row>
    <row r="32" spans="1:2">
      <c r="A32" s="234">
        <v>20</v>
      </c>
      <c r="B32" s="288" t="s">
        <v>672</v>
      </c>
    </row>
    <row r="33" spans="1:2">
      <c r="A33" s="234">
        <v>21</v>
      </c>
      <c r="B33" s="238" t="s">
        <v>498</v>
      </c>
    </row>
    <row r="34" spans="1:2">
      <c r="A34" s="234">
        <v>22</v>
      </c>
      <c r="B34" s="238" t="s">
        <v>673</v>
      </c>
    </row>
    <row r="35" spans="1:2">
      <c r="A35" s="234">
        <v>23</v>
      </c>
      <c r="B35" s="238" t="s">
        <v>674</v>
      </c>
    </row>
    <row r="36" spans="1:2">
      <c r="A36" s="234">
        <v>24</v>
      </c>
      <c r="B36" s="238" t="s">
        <v>675</v>
      </c>
    </row>
    <row r="37" spans="1:2">
      <c r="A37" s="234">
        <v>25</v>
      </c>
      <c r="B37" s="238" t="s">
        <v>383</v>
      </c>
    </row>
    <row r="38" spans="1:2">
      <c r="A38" s="234">
        <v>26</v>
      </c>
      <c r="B38" s="238"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5">
        <f>'1. key ratios'!B2</f>
        <v>46112</v>
      </c>
    </row>
    <row r="3" spans="1:3" s="2" customFormat="1" ht="15.75" customHeight="1"/>
    <row r="4" spans="1:3" ht="13.8" thickBot="1">
      <c r="A4" s="4" t="s">
        <v>143</v>
      </c>
      <c r="B4" s="85" t="s">
        <v>142</v>
      </c>
    </row>
    <row r="5" spans="1:3">
      <c r="A5" s="44" t="s">
        <v>6</v>
      </c>
      <c r="B5" s="45"/>
      <c r="C5" s="46" t="s">
        <v>35</v>
      </c>
    </row>
    <row r="6" spans="1:3">
      <c r="A6" s="47">
        <v>1</v>
      </c>
      <c r="B6" s="48" t="s">
        <v>141</v>
      </c>
      <c r="C6" s="49">
        <v>318103487</v>
      </c>
    </row>
    <row r="7" spans="1:3">
      <c r="A7" s="47">
        <v>2</v>
      </c>
      <c r="B7" s="50" t="s">
        <v>140</v>
      </c>
      <c r="C7" s="51">
        <v>128022000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190081487</v>
      </c>
    </row>
    <row r="12" spans="1:3" s="24" customFormat="1">
      <c r="A12" s="47">
        <v>7</v>
      </c>
      <c r="B12" s="48" t="s">
        <v>135</v>
      </c>
      <c r="C12" s="54">
        <v>38754813.744993486</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38125786</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8" t="s">
        <v>521</v>
      </c>
      <c r="C23" s="56">
        <v>629027.74499348213</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279348673.25500649</v>
      </c>
    </row>
    <row r="30" spans="1:3" s="24" customFormat="1">
      <c r="A30" s="62"/>
      <c r="B30" s="63"/>
      <c r="C30" s="56">
        <v>0</v>
      </c>
    </row>
    <row r="31" spans="1:3" s="24" customFormat="1">
      <c r="A31" s="62">
        <v>25</v>
      </c>
      <c r="B31" s="61" t="s">
        <v>119</v>
      </c>
      <c r="C31" s="54">
        <v>35097400</v>
      </c>
    </row>
    <row r="32" spans="1:3" s="24" customFormat="1">
      <c r="A32" s="62">
        <v>26</v>
      </c>
      <c r="B32" s="52" t="s">
        <v>118</v>
      </c>
      <c r="C32" s="64">
        <v>35097400</v>
      </c>
    </row>
    <row r="33" spans="1:3" s="24" customFormat="1">
      <c r="A33" s="62">
        <v>27</v>
      </c>
      <c r="B33" s="65" t="s">
        <v>179</v>
      </c>
      <c r="C33" s="56">
        <v>0</v>
      </c>
    </row>
    <row r="34" spans="1:3" s="24" customFormat="1">
      <c r="A34" s="62">
        <v>28</v>
      </c>
      <c r="B34" s="65" t="s">
        <v>117</v>
      </c>
      <c r="C34" s="56">
        <v>35097400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35097400</v>
      </c>
    </row>
    <row r="43" spans="1:3" s="24" customFormat="1">
      <c r="A43" s="62"/>
      <c r="B43" s="63"/>
      <c r="C43" s="56">
        <v>0</v>
      </c>
    </row>
    <row r="44" spans="1:3" s="24" customFormat="1">
      <c r="A44" s="62">
        <v>37</v>
      </c>
      <c r="B44" s="66" t="s">
        <v>109</v>
      </c>
      <c r="C44" s="54">
        <v>68539250.659999996</v>
      </c>
    </row>
    <row r="45" spans="1:3" s="24" customFormat="1">
      <c r="A45" s="62">
        <v>38</v>
      </c>
      <c r="B45" s="52" t="s">
        <v>108</v>
      </c>
      <c r="C45" s="56">
        <v>68539250.659999996</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68539250.659999996</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5">
        <f>'1. key ratios'!B2</f>
        <v>46112</v>
      </c>
    </row>
    <row r="3" spans="1:4" s="131" customFormat="1" ht="15.75" customHeight="1"/>
    <row r="4" spans="1:4" ht="14.4" thickBot="1">
      <c r="A4" s="133" t="s">
        <v>268</v>
      </c>
      <c r="B4" s="208" t="s">
        <v>269</v>
      </c>
    </row>
    <row r="5" spans="1:4" s="138" customFormat="1" ht="12.75" customHeight="1">
      <c r="A5" s="232"/>
      <c r="B5" s="233" t="s">
        <v>272</v>
      </c>
      <c r="C5" s="201" t="s">
        <v>270</v>
      </c>
      <c r="D5" s="202" t="s">
        <v>271</v>
      </c>
    </row>
    <row r="6" spans="1:4" s="209" customFormat="1">
      <c r="A6" s="203">
        <v>1</v>
      </c>
      <c r="B6" s="227" t="s">
        <v>273</v>
      </c>
      <c r="C6" s="227"/>
      <c r="D6" s="204"/>
    </row>
    <row r="7" spans="1:4" s="209" customFormat="1">
      <c r="A7" s="205" t="s">
        <v>259</v>
      </c>
      <c r="B7" s="228" t="s">
        <v>274</v>
      </c>
      <c r="C7" s="223">
        <v>4.4999999999999998E-2</v>
      </c>
      <c r="D7" s="224">
        <v>79467634.148615941</v>
      </c>
    </row>
    <row r="8" spans="1:4" s="209" customFormat="1">
      <c r="A8" s="205" t="s">
        <v>260</v>
      </c>
      <c r="B8" s="228" t="s">
        <v>275</v>
      </c>
      <c r="C8" s="223">
        <v>0.06</v>
      </c>
      <c r="D8" s="224">
        <v>105956845.53148791</v>
      </c>
    </row>
    <row r="9" spans="1:4" s="209" customFormat="1">
      <c r="A9" s="205" t="s">
        <v>261</v>
      </c>
      <c r="B9" s="228" t="s">
        <v>276</v>
      </c>
      <c r="C9" s="223">
        <v>0.08</v>
      </c>
      <c r="D9" s="224">
        <v>141275794.0419839</v>
      </c>
    </row>
    <row r="10" spans="1:4" s="209" customFormat="1">
      <c r="A10" s="203" t="s">
        <v>262</v>
      </c>
      <c r="B10" s="227" t="s">
        <v>277</v>
      </c>
      <c r="C10" s="227"/>
      <c r="D10" s="227"/>
    </row>
    <row r="11" spans="1:4" s="210" customFormat="1">
      <c r="A11" s="206" t="s">
        <v>263</v>
      </c>
      <c r="B11" s="222" t="s">
        <v>328</v>
      </c>
      <c r="C11" s="223">
        <v>2.5000000000000001E-2</v>
      </c>
      <c r="D11" s="224">
        <v>44148685.638119966</v>
      </c>
    </row>
    <row r="12" spans="1:4" s="210" customFormat="1">
      <c r="A12" s="206" t="s">
        <v>264</v>
      </c>
      <c r="B12" s="222" t="s">
        <v>278</v>
      </c>
      <c r="C12" s="223">
        <v>7.4999999999999997E-3</v>
      </c>
      <c r="D12" s="224">
        <v>13244605.691435989</v>
      </c>
    </row>
    <row r="13" spans="1:4" s="210" customFormat="1">
      <c r="A13" s="206" t="s">
        <v>265</v>
      </c>
      <c r="B13" s="222" t="s">
        <v>279</v>
      </c>
      <c r="C13" s="223">
        <v>0</v>
      </c>
      <c r="D13" s="224">
        <v>0</v>
      </c>
    </row>
    <row r="14" spans="1:4" s="210" customFormat="1">
      <c r="A14" s="203" t="s">
        <v>266</v>
      </c>
      <c r="B14" s="227" t="s">
        <v>326</v>
      </c>
      <c r="C14" s="227"/>
      <c r="D14" s="227"/>
    </row>
    <row r="15" spans="1:4" s="210" customFormat="1">
      <c r="A15" s="206">
        <v>3.1</v>
      </c>
      <c r="B15" s="222" t="s">
        <v>284</v>
      </c>
      <c r="C15" s="223">
        <v>5.8738797258362049E-2</v>
      </c>
      <c r="D15" s="224">
        <v>103729627.79682755</v>
      </c>
    </row>
    <row r="16" spans="1:4" s="210" customFormat="1">
      <c r="A16" s="206">
        <v>3.2</v>
      </c>
      <c r="B16" s="222" t="s">
        <v>285</v>
      </c>
      <c r="C16" s="223">
        <v>6.7513632289238484E-2</v>
      </c>
      <c r="D16" s="224">
        <v>119225525.12900862</v>
      </c>
    </row>
    <row r="17" spans="1:4" s="209" customFormat="1">
      <c r="A17" s="206">
        <v>3.3</v>
      </c>
      <c r="B17" s="222" t="s">
        <v>286</v>
      </c>
      <c r="C17" s="223">
        <v>7.9059467856181148E-2</v>
      </c>
      <c r="D17" s="224">
        <v>139614863.72398368</v>
      </c>
    </row>
    <row r="18" spans="1:4" s="138" customFormat="1" ht="12.75" customHeight="1">
      <c r="A18" s="230"/>
      <c r="B18" s="231" t="s">
        <v>325</v>
      </c>
      <c r="C18" s="226" t="s">
        <v>270</v>
      </c>
      <c r="D18" s="229" t="s">
        <v>271</v>
      </c>
    </row>
    <row r="19" spans="1:4" s="209" customFormat="1">
      <c r="A19" s="207">
        <v>4</v>
      </c>
      <c r="B19" s="222" t="s">
        <v>280</v>
      </c>
      <c r="C19" s="225">
        <v>0.13623879725836208</v>
      </c>
      <c r="D19" s="224">
        <v>240590553.2749995</v>
      </c>
    </row>
    <row r="20" spans="1:4" s="209" customFormat="1">
      <c r="A20" s="207">
        <v>5</v>
      </c>
      <c r="B20" s="222" t="s">
        <v>90</v>
      </c>
      <c r="C20" s="225">
        <v>0.16001363228923848</v>
      </c>
      <c r="D20" s="224">
        <v>282575661.99005246</v>
      </c>
    </row>
    <row r="21" spans="1:4" s="209" customFormat="1" ht="14.4" thickBot="1">
      <c r="A21" s="211" t="s">
        <v>267</v>
      </c>
      <c r="B21" s="212" t="s">
        <v>281</v>
      </c>
      <c r="C21" s="225">
        <v>0.19155946785618116</v>
      </c>
      <c r="D21" s="224">
        <v>338283949.09552354</v>
      </c>
    </row>
    <row r="23" spans="1:4">
      <c r="B23" s="16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5" bestFit="1" customWidth="1"/>
    <col min="2" max="2" width="50.88671875" style="485" bestFit="1" customWidth="1"/>
    <col min="3" max="3" width="28.109375" style="485" bestFit="1" customWidth="1"/>
    <col min="4" max="4" width="28.33203125" style="485" customWidth="1"/>
    <col min="5" max="7" width="28.109375" style="485" customWidth="1"/>
    <col min="8" max="16384" width="9.109375" style="485"/>
  </cols>
  <sheetData>
    <row r="1" spans="1:3">
      <c r="A1" s="484" t="s">
        <v>30</v>
      </c>
      <c r="B1" s="3" t="str">
        <f>Info!C2</f>
        <v>Terabank</v>
      </c>
    </row>
    <row r="2" spans="1:3">
      <c r="A2" s="484" t="s">
        <v>31</v>
      </c>
      <c r="B2" s="245">
        <f>'1. key ratios'!B2</f>
        <v>46112</v>
      </c>
    </row>
    <row r="3" spans="1:3">
      <c r="A3" s="486" t="s">
        <v>687</v>
      </c>
      <c r="B3" s="487" t="s">
        <v>688</v>
      </c>
    </row>
    <row r="4" spans="1:3" ht="15" thickBot="1"/>
    <row r="5" spans="1:3">
      <c r="A5" s="488"/>
      <c r="B5" s="489" t="s">
        <v>689</v>
      </c>
      <c r="C5" s="490"/>
    </row>
    <row r="6" spans="1:3">
      <c r="A6" s="491" t="s">
        <v>690</v>
      </c>
      <c r="B6" s="492">
        <f>SUM(B7,B11)</f>
        <v>382985323.91500652</v>
      </c>
      <c r="C6" s="490"/>
    </row>
    <row r="7" spans="1:3" ht="15.6">
      <c r="A7" s="491" t="s">
        <v>691</v>
      </c>
      <c r="B7" s="492">
        <f>SUM(B8:B10)</f>
        <v>382985323.91500652</v>
      </c>
      <c r="C7" s="490"/>
    </row>
    <row r="8" spans="1:3">
      <c r="A8" s="493" t="s">
        <v>692</v>
      </c>
      <c r="B8" s="494">
        <v>279348673.25500649</v>
      </c>
      <c r="C8" s="490"/>
    </row>
    <row r="9" spans="1:3">
      <c r="A9" s="493" t="s">
        <v>693</v>
      </c>
      <c r="B9" s="494">
        <v>35097400</v>
      </c>
      <c r="C9" s="490"/>
    </row>
    <row r="10" spans="1:3">
      <c r="A10" s="493" t="s">
        <v>694</v>
      </c>
      <c r="B10" s="494">
        <v>68539250.659999996</v>
      </c>
      <c r="C10" s="490"/>
    </row>
    <row r="11" spans="1:3">
      <c r="A11" s="491" t="s">
        <v>695</v>
      </c>
      <c r="B11" s="492">
        <f>SUM(B12:B13)</f>
        <v>0</v>
      </c>
      <c r="C11" s="490"/>
    </row>
    <row r="12" spans="1:3" ht="15.6">
      <c r="A12" s="493" t="s">
        <v>696</v>
      </c>
      <c r="B12" s="494">
        <v>0</v>
      </c>
      <c r="C12" s="490"/>
    </row>
    <row r="13" spans="1:3" ht="15.6">
      <c r="A13" s="493" t="s">
        <v>697</v>
      </c>
      <c r="B13" s="494">
        <v>0</v>
      </c>
      <c r="C13" s="490"/>
    </row>
    <row r="14" spans="1:3">
      <c r="A14" s="491" t="s">
        <v>698</v>
      </c>
      <c r="B14" s="492">
        <f>SUM(B15:B16)</f>
        <v>382985323.91500652</v>
      </c>
      <c r="C14" s="490"/>
    </row>
    <row r="15" spans="1:3">
      <c r="A15" s="496" t="s">
        <v>699</v>
      </c>
      <c r="B15" s="494">
        <v>0</v>
      </c>
      <c r="C15" s="490"/>
    </row>
    <row r="16" spans="1:3">
      <c r="A16" s="496" t="s">
        <v>700</v>
      </c>
      <c r="B16" s="495">
        <f>B7</f>
        <v>382985323.91500652</v>
      </c>
      <c r="C16" s="490"/>
    </row>
    <row r="17" spans="1:5">
      <c r="A17" s="491" t="s">
        <v>701</v>
      </c>
      <c r="B17" s="492"/>
      <c r="C17" s="490"/>
    </row>
    <row r="18" spans="1:5">
      <c r="A18" s="496" t="s">
        <v>702</v>
      </c>
      <c r="B18" s="494">
        <v>1765947425.5247986</v>
      </c>
      <c r="C18" s="490"/>
    </row>
    <row r="19" spans="1:5">
      <c r="A19" s="496" t="s">
        <v>703</v>
      </c>
      <c r="B19" s="494">
        <v>0</v>
      </c>
      <c r="C19" s="490"/>
    </row>
    <row r="20" spans="1:5">
      <c r="A20" s="491" t="s">
        <v>704</v>
      </c>
      <c r="B20" s="492"/>
      <c r="C20" s="490"/>
    </row>
    <row r="21" spans="1:5">
      <c r="A21" s="497" t="s">
        <v>705</v>
      </c>
      <c r="B21" s="498">
        <f>IFERROR(B6/B18,0)</f>
        <v>0.21687243820477395</v>
      </c>
      <c r="C21" s="490"/>
    </row>
    <row r="22" spans="1:5">
      <c r="A22" s="497" t="s">
        <v>706</v>
      </c>
      <c r="B22" s="498">
        <f>IFERROR(B6/B19,0)</f>
        <v>0</v>
      </c>
      <c r="C22" s="490"/>
    </row>
    <row r="23" spans="1:5" ht="15" thickBot="1">
      <c r="A23" s="499" t="s">
        <v>707</v>
      </c>
      <c r="B23" s="500">
        <f>IFERROR(B6/B14,0)</f>
        <v>1</v>
      </c>
    </row>
    <row r="24" spans="1:5" ht="16.5" customHeight="1">
      <c r="A24" s="501" t="s">
        <v>708</v>
      </c>
      <c r="B24" s="502"/>
      <c r="C24" s="502"/>
      <c r="D24" s="502"/>
      <c r="E24" s="502"/>
    </row>
    <row r="25" spans="1:5" ht="25.5" customHeight="1">
      <c r="A25" s="501" t="s">
        <v>709</v>
      </c>
    </row>
    <row r="26" spans="1:5" ht="42.45" customHeight="1">
      <c r="A26" s="501" t="s">
        <v>710</v>
      </c>
      <c r="B26" s="5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5" customWidth="1"/>
    <col min="2" max="2" width="28.109375" style="485" bestFit="1" customWidth="1"/>
    <col min="3" max="3" width="28.33203125" style="485" customWidth="1"/>
    <col min="4" max="6" width="28.109375" style="485" customWidth="1"/>
    <col min="7" max="16384" width="9.109375" style="485"/>
  </cols>
  <sheetData>
    <row r="1" spans="1:7">
      <c r="A1" s="484" t="s">
        <v>30</v>
      </c>
      <c r="B1" s="3" t="str">
        <f>Info!C2</f>
        <v>Terabank</v>
      </c>
      <c r="C1" s="503"/>
    </row>
    <row r="2" spans="1:7">
      <c r="A2" s="484" t="s">
        <v>31</v>
      </c>
      <c r="B2" s="245">
        <f>'1. key ratios'!B2</f>
        <v>46112</v>
      </c>
      <c r="C2" s="503"/>
    </row>
    <row r="3" spans="1:7">
      <c r="A3" s="486" t="s">
        <v>711</v>
      </c>
      <c r="B3" s="487" t="s">
        <v>688</v>
      </c>
      <c r="C3" s="503"/>
    </row>
    <row r="5" spans="1:7">
      <c r="A5" s="504"/>
    </row>
    <row r="6" spans="1:7" ht="15" thickBot="1">
      <c r="A6" s="505"/>
      <c r="B6" s="505"/>
      <c r="C6" s="505"/>
      <c r="D6" s="505"/>
      <c r="E6" s="505"/>
      <c r="F6" s="505"/>
    </row>
    <row r="7" spans="1:7">
      <c r="A7" s="594"/>
      <c r="B7" s="596" t="s">
        <v>712</v>
      </c>
      <c r="C7" s="596"/>
      <c r="D7" s="596"/>
      <c r="E7" s="596"/>
      <c r="F7" s="597" t="s">
        <v>64</v>
      </c>
    </row>
    <row r="8" spans="1:7">
      <c r="A8" s="595"/>
      <c r="B8" s="506" t="s">
        <v>713</v>
      </c>
      <c r="C8" s="506" t="s">
        <v>714</v>
      </c>
      <c r="D8" s="506" t="s">
        <v>715</v>
      </c>
      <c r="E8" s="506" t="s">
        <v>716</v>
      </c>
      <c r="F8" s="598"/>
    </row>
    <row r="9" spans="1:7">
      <c r="A9" s="507" t="s">
        <v>690</v>
      </c>
      <c r="B9" s="508">
        <f>B13+B17</f>
        <v>0</v>
      </c>
      <c r="C9" s="508">
        <f t="shared" ref="C9:E9" si="0">C13+C17</f>
        <v>0</v>
      </c>
      <c r="D9" s="508">
        <f t="shared" si="0"/>
        <v>0</v>
      </c>
      <c r="E9" s="508">
        <f t="shared" si="0"/>
        <v>0</v>
      </c>
      <c r="F9" s="509">
        <f>F13+F17</f>
        <v>0</v>
      </c>
    </row>
    <row r="10" spans="1:7">
      <c r="A10" s="510" t="s">
        <v>717</v>
      </c>
      <c r="B10" s="511">
        <v>0</v>
      </c>
      <c r="C10" s="511">
        <v>0</v>
      </c>
      <c r="D10" s="511">
        <v>0</v>
      </c>
      <c r="E10" s="511">
        <v>0</v>
      </c>
      <c r="F10" s="509">
        <f>SUM(B10:E10)</f>
        <v>0</v>
      </c>
      <c r="G10" s="490"/>
    </row>
    <row r="11" spans="1:7">
      <c r="A11" s="510" t="s">
        <v>718</v>
      </c>
      <c r="B11" s="511">
        <v>0</v>
      </c>
      <c r="C11" s="511">
        <v>0</v>
      </c>
      <c r="D11" s="511">
        <v>0</v>
      </c>
      <c r="E11" s="511">
        <v>0</v>
      </c>
      <c r="F11" s="509">
        <f t="shared" ref="F11:F12" si="1">SUM(B11:E11)</f>
        <v>0</v>
      </c>
      <c r="G11" s="490"/>
    </row>
    <row r="12" spans="1:7">
      <c r="A12" s="512" t="s">
        <v>719</v>
      </c>
      <c r="B12" s="511">
        <v>0</v>
      </c>
      <c r="C12" s="511">
        <v>0</v>
      </c>
      <c r="D12" s="511">
        <v>0</v>
      </c>
      <c r="E12" s="511">
        <v>0</v>
      </c>
      <c r="F12" s="509">
        <f t="shared" si="1"/>
        <v>0</v>
      </c>
      <c r="G12" s="490"/>
    </row>
    <row r="13" spans="1:7">
      <c r="A13" s="513" t="s">
        <v>700</v>
      </c>
      <c r="B13" s="514"/>
      <c r="C13" s="514"/>
      <c r="D13" s="514"/>
      <c r="E13" s="514"/>
      <c r="F13" s="509"/>
    </row>
    <row r="14" spans="1:7">
      <c r="A14" s="510" t="s">
        <v>717</v>
      </c>
      <c r="B14" s="515"/>
      <c r="C14" s="515"/>
      <c r="D14" s="515"/>
      <c r="E14" s="515"/>
      <c r="F14" s="516"/>
    </row>
    <row r="15" spans="1:7">
      <c r="A15" s="510" t="s">
        <v>718</v>
      </c>
      <c r="B15" s="515"/>
      <c r="C15" s="515"/>
      <c r="D15" s="515"/>
      <c r="E15" s="515"/>
      <c r="F15" s="516"/>
    </row>
    <row r="16" spans="1:7">
      <c r="A16" s="512" t="s">
        <v>719</v>
      </c>
      <c r="B16" s="515"/>
      <c r="C16" s="515"/>
      <c r="D16" s="515"/>
      <c r="E16" s="515"/>
      <c r="F16" s="516"/>
    </row>
    <row r="17" spans="1:6">
      <c r="A17" s="513" t="s">
        <v>695</v>
      </c>
      <c r="B17" s="514"/>
      <c r="C17" s="514"/>
      <c r="D17" s="514"/>
      <c r="E17" s="514"/>
      <c r="F17" s="516"/>
    </row>
    <row r="18" spans="1:6">
      <c r="A18" s="510" t="s">
        <v>717</v>
      </c>
      <c r="B18" s="515"/>
      <c r="C18" s="515"/>
      <c r="D18" s="515"/>
      <c r="E18" s="515"/>
      <c r="F18" s="516"/>
    </row>
    <row r="19" spans="1:6">
      <c r="A19" s="510" t="s">
        <v>718</v>
      </c>
      <c r="B19" s="515"/>
      <c r="C19" s="515"/>
      <c r="D19" s="515"/>
      <c r="E19" s="515"/>
      <c r="F19" s="516"/>
    </row>
    <row r="20" spans="1:6" ht="15" thickBot="1">
      <c r="A20" s="512" t="s">
        <v>719</v>
      </c>
      <c r="B20" s="517"/>
      <c r="C20" s="517"/>
      <c r="D20" s="517"/>
      <c r="E20" s="517"/>
      <c r="F20" s="518"/>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5">
        <f>'1. key ratios'!B2</f>
        <v>46112</v>
      </c>
    </row>
    <row r="3" spans="1:6" s="2" customFormat="1" ht="15.75" customHeight="1">
      <c r="A3" s="69"/>
    </row>
    <row r="4" spans="1:6" s="2" customFormat="1" ht="15.75" customHeight="1" thickBot="1">
      <c r="A4" s="2" t="s">
        <v>47</v>
      </c>
      <c r="B4" s="127" t="s">
        <v>165</v>
      </c>
      <c r="D4" s="15" t="s">
        <v>35</v>
      </c>
    </row>
    <row r="5" spans="1:6" ht="26.4">
      <c r="A5" s="70" t="s">
        <v>6</v>
      </c>
      <c r="B5" s="144" t="s">
        <v>205</v>
      </c>
      <c r="C5" s="71" t="s">
        <v>628</v>
      </c>
      <c r="D5" s="72" t="s">
        <v>49</v>
      </c>
    </row>
    <row r="6" spans="1:6" ht="14.4">
      <c r="A6" s="293">
        <v>1</v>
      </c>
      <c r="B6" s="294" t="s">
        <v>529</v>
      </c>
      <c r="C6" s="359">
        <v>193459804.29999995</v>
      </c>
      <c r="D6" s="73"/>
      <c r="E6" s="74"/>
    </row>
    <row r="7" spans="1:6" ht="14.4">
      <c r="A7" s="293">
        <v>1.1000000000000001</v>
      </c>
      <c r="B7" s="295" t="s">
        <v>530</v>
      </c>
      <c r="C7" s="359">
        <v>38796459.799999997</v>
      </c>
      <c r="D7" s="75"/>
      <c r="E7" s="74"/>
    </row>
    <row r="8" spans="1:6" ht="14.4">
      <c r="A8" s="293">
        <v>1.2</v>
      </c>
      <c r="B8" s="295" t="s">
        <v>531</v>
      </c>
      <c r="C8" s="359">
        <v>121349116.35999998</v>
      </c>
      <c r="D8" s="75"/>
      <c r="E8" s="74"/>
    </row>
    <row r="9" spans="1:6" ht="14.4">
      <c r="A9" s="293">
        <v>1.3</v>
      </c>
      <c r="B9" s="295" t="s">
        <v>532</v>
      </c>
      <c r="C9" s="359">
        <v>33314228.140000001</v>
      </c>
      <c r="D9" s="75"/>
      <c r="E9" s="74"/>
    </row>
    <row r="10" spans="1:6" ht="14.4">
      <c r="A10" s="293">
        <v>2</v>
      </c>
      <c r="B10" s="296" t="s">
        <v>533</v>
      </c>
      <c r="C10" s="359">
        <v>32264.120000000112</v>
      </c>
      <c r="D10" s="75"/>
      <c r="E10" s="74"/>
    </row>
    <row r="11" spans="1:6" ht="14.4">
      <c r="A11" s="293">
        <v>2.1</v>
      </c>
      <c r="B11" s="297" t="s">
        <v>534</v>
      </c>
      <c r="C11" s="359">
        <v>32264.120000000112</v>
      </c>
      <c r="D11" s="357"/>
      <c r="E11" s="76"/>
    </row>
    <row r="12" spans="1:6" ht="14.4">
      <c r="A12" s="293">
        <v>3</v>
      </c>
      <c r="B12" s="298" t="s">
        <v>535</v>
      </c>
      <c r="C12" s="359">
        <v>0</v>
      </c>
      <c r="D12" s="357"/>
      <c r="E12" s="76"/>
    </row>
    <row r="13" spans="1:6" ht="14.4">
      <c r="A13" s="293">
        <v>4</v>
      </c>
      <c r="B13" s="299" t="s">
        <v>536</v>
      </c>
      <c r="C13" s="359">
        <v>0</v>
      </c>
      <c r="D13" s="357"/>
      <c r="E13" s="76"/>
    </row>
    <row r="14" spans="1:6" ht="14.4">
      <c r="A14" s="293">
        <v>5</v>
      </c>
      <c r="B14" s="300" t="s">
        <v>537</v>
      </c>
      <c r="C14" s="359">
        <v>0</v>
      </c>
      <c r="D14" s="357"/>
      <c r="E14" s="76"/>
    </row>
    <row r="15" spans="1:6" ht="14.4">
      <c r="A15" s="293">
        <v>5.0999999999999996</v>
      </c>
      <c r="B15" s="301" t="s">
        <v>538</v>
      </c>
      <c r="C15" s="359">
        <v>0</v>
      </c>
      <c r="D15" s="357"/>
      <c r="E15" s="74"/>
    </row>
    <row r="16" spans="1:6" ht="14.4">
      <c r="A16" s="293">
        <v>5.2</v>
      </c>
      <c r="B16" s="301" t="s">
        <v>539</v>
      </c>
      <c r="C16" s="359">
        <v>0</v>
      </c>
      <c r="D16" s="75"/>
      <c r="E16" s="74"/>
    </row>
    <row r="17" spans="1:5" ht="14.4">
      <c r="A17" s="293">
        <v>5.3</v>
      </c>
      <c r="B17" s="302" t="s">
        <v>540</v>
      </c>
      <c r="C17" s="359">
        <v>0</v>
      </c>
      <c r="D17" s="75"/>
      <c r="E17" s="74"/>
    </row>
    <row r="18" spans="1:5" ht="14.4">
      <c r="A18" s="293">
        <v>6</v>
      </c>
      <c r="B18" s="298" t="s">
        <v>541</v>
      </c>
      <c r="C18" s="359">
        <v>1824183788.7339096</v>
      </c>
      <c r="D18" s="75"/>
      <c r="E18" s="74"/>
    </row>
    <row r="19" spans="1:5" ht="14.4">
      <c r="A19" s="293">
        <v>6.1</v>
      </c>
      <c r="B19" s="301" t="s">
        <v>539</v>
      </c>
      <c r="C19" s="359">
        <v>172062911.69968414</v>
      </c>
      <c r="D19" s="75"/>
      <c r="E19" s="74"/>
    </row>
    <row r="20" spans="1:5" ht="14.4">
      <c r="A20" s="293">
        <v>6.2</v>
      </c>
      <c r="B20" s="302" t="s">
        <v>540</v>
      </c>
      <c r="C20" s="359">
        <v>1652120877.0342252</v>
      </c>
      <c r="D20" s="75"/>
      <c r="E20" s="74"/>
    </row>
    <row r="21" spans="1:5" ht="14.4">
      <c r="A21" s="293">
        <v>7</v>
      </c>
      <c r="B21" s="296" t="s">
        <v>542</v>
      </c>
      <c r="C21" s="359">
        <v>5502538</v>
      </c>
      <c r="D21" s="75"/>
      <c r="E21" s="74"/>
    </row>
    <row r="22" spans="1:5" ht="14.4">
      <c r="A22" s="293">
        <v>8</v>
      </c>
      <c r="B22" s="303" t="s">
        <v>543</v>
      </c>
      <c r="C22" s="359">
        <v>0</v>
      </c>
      <c r="D22" s="75"/>
      <c r="E22" s="74"/>
    </row>
    <row r="23" spans="1:5" ht="14.4">
      <c r="A23" s="293">
        <v>9</v>
      </c>
      <c r="B23" s="299" t="s">
        <v>544</v>
      </c>
      <c r="C23" s="359">
        <v>69963251</v>
      </c>
      <c r="D23" s="358"/>
      <c r="E23" s="74"/>
    </row>
    <row r="24" spans="1:5" ht="14.4">
      <c r="A24" s="293">
        <v>9.1</v>
      </c>
      <c r="B24" s="301" t="s">
        <v>545</v>
      </c>
      <c r="C24" s="359">
        <v>69963251</v>
      </c>
      <c r="D24" s="77"/>
      <c r="E24" s="74"/>
    </row>
    <row r="25" spans="1:5" ht="14.4">
      <c r="A25" s="293">
        <v>9.1999999999999993</v>
      </c>
      <c r="B25" s="301" t="s">
        <v>546</v>
      </c>
      <c r="C25" s="359">
        <v>0</v>
      </c>
      <c r="D25" s="356"/>
      <c r="E25" s="78"/>
    </row>
    <row r="26" spans="1:5" ht="14.4">
      <c r="A26" s="293">
        <v>10</v>
      </c>
      <c r="B26" s="299" t="s">
        <v>547</v>
      </c>
      <c r="C26" s="359">
        <v>38125786</v>
      </c>
      <c r="D26" s="457" t="s">
        <v>669</v>
      </c>
      <c r="E26" s="74"/>
    </row>
    <row r="27" spans="1:5" ht="14.4">
      <c r="A27" s="293">
        <v>10.1</v>
      </c>
      <c r="B27" s="301" t="s">
        <v>548</v>
      </c>
      <c r="C27" s="359">
        <v>20374000</v>
      </c>
      <c r="D27" s="75"/>
      <c r="E27" s="74"/>
    </row>
    <row r="28" spans="1:5" ht="14.4">
      <c r="A28" s="293">
        <v>10.199999999999999</v>
      </c>
      <c r="B28" s="301" t="s">
        <v>549</v>
      </c>
      <c r="C28" s="359">
        <v>17751786</v>
      </c>
      <c r="D28" s="75"/>
      <c r="E28" s="74"/>
    </row>
    <row r="29" spans="1:5" ht="14.4">
      <c r="A29" s="293">
        <v>11</v>
      </c>
      <c r="B29" s="299" t="s">
        <v>550</v>
      </c>
      <c r="C29" s="359">
        <v>84526.980515617412</v>
      </c>
      <c r="D29" s="75"/>
      <c r="E29" s="74"/>
    </row>
    <row r="30" spans="1:5" ht="14.4">
      <c r="A30" s="293">
        <v>11.1</v>
      </c>
      <c r="B30" s="301" t="s">
        <v>551</v>
      </c>
      <c r="C30" s="359">
        <v>84526.980515617412</v>
      </c>
      <c r="D30" s="75"/>
      <c r="E30" s="74"/>
    </row>
    <row r="31" spans="1:5" ht="14.4">
      <c r="A31" s="293">
        <v>11.2</v>
      </c>
      <c r="B31" s="301" t="s">
        <v>552</v>
      </c>
      <c r="C31" s="359">
        <v>0</v>
      </c>
      <c r="D31" s="75"/>
      <c r="E31" s="74"/>
    </row>
    <row r="32" spans="1:5" ht="14.4">
      <c r="A32" s="293">
        <v>13</v>
      </c>
      <c r="B32" s="299" t="s">
        <v>553</v>
      </c>
      <c r="C32" s="359">
        <v>55975077.235008076</v>
      </c>
      <c r="D32" s="75"/>
      <c r="E32" s="74"/>
    </row>
    <row r="33" spans="1:5" ht="14.4">
      <c r="A33" s="293">
        <v>13.1</v>
      </c>
      <c r="B33" s="304" t="s">
        <v>554</v>
      </c>
      <c r="C33" s="359">
        <v>45203009</v>
      </c>
      <c r="D33" s="75"/>
      <c r="E33" s="74"/>
    </row>
    <row r="34" spans="1:5" ht="14.4">
      <c r="A34" s="293">
        <v>13.2</v>
      </c>
      <c r="B34" s="304" t="s">
        <v>555</v>
      </c>
      <c r="C34" s="359">
        <v>0</v>
      </c>
      <c r="D34" s="77"/>
      <c r="E34" s="74"/>
    </row>
    <row r="35" spans="1:5" ht="14.4">
      <c r="A35" s="293">
        <v>14</v>
      </c>
      <c r="B35" s="305" t="s">
        <v>556</v>
      </c>
      <c r="C35" s="359">
        <v>2187327036.3694334</v>
      </c>
      <c r="D35" s="77"/>
      <c r="E35" s="74"/>
    </row>
    <row r="36" spans="1:5" ht="14.4">
      <c r="A36" s="293"/>
      <c r="B36" s="306" t="s">
        <v>557</v>
      </c>
      <c r="C36" s="359">
        <v>0</v>
      </c>
      <c r="D36" s="79"/>
      <c r="E36" s="74"/>
    </row>
    <row r="37" spans="1:5" ht="14.4">
      <c r="A37" s="293">
        <v>15</v>
      </c>
      <c r="B37" s="307" t="s">
        <v>558</v>
      </c>
      <c r="C37" s="359">
        <v>0</v>
      </c>
      <c r="D37" s="356"/>
      <c r="E37" s="78"/>
    </row>
    <row r="38" spans="1:5" ht="14.4">
      <c r="A38" s="309">
        <v>15.1</v>
      </c>
      <c r="B38" s="310" t="s">
        <v>534</v>
      </c>
      <c r="C38" s="359">
        <v>0</v>
      </c>
      <c r="D38" s="75"/>
      <c r="E38" s="74"/>
    </row>
    <row r="39" spans="1:5" ht="14.4">
      <c r="A39" s="309">
        <v>16</v>
      </c>
      <c r="B39" s="296" t="s">
        <v>559</v>
      </c>
      <c r="C39" s="359">
        <v>0</v>
      </c>
      <c r="D39" s="75"/>
      <c r="E39" s="74"/>
    </row>
    <row r="40" spans="1:5" ht="14.4">
      <c r="A40" s="309">
        <v>17</v>
      </c>
      <c r="B40" s="296" t="s">
        <v>560</v>
      </c>
      <c r="C40" s="359">
        <v>1744183974.6943002</v>
      </c>
      <c r="D40" s="75"/>
      <c r="E40" s="74"/>
    </row>
    <row r="41" spans="1:5" ht="14.4">
      <c r="A41" s="309">
        <v>17.100000000000001</v>
      </c>
      <c r="B41" s="311" t="s">
        <v>561</v>
      </c>
      <c r="C41" s="359">
        <v>1390491654.4300001</v>
      </c>
      <c r="D41" s="75"/>
      <c r="E41" s="74"/>
    </row>
    <row r="42" spans="1:5" ht="14.4">
      <c r="A42" s="309">
        <v>17.2</v>
      </c>
      <c r="B42" s="312" t="s">
        <v>562</v>
      </c>
      <c r="C42" s="359">
        <v>325014701.27000004</v>
      </c>
      <c r="D42" s="75"/>
      <c r="E42" s="74"/>
    </row>
    <row r="43" spans="1:5" ht="14.4">
      <c r="A43" s="309">
        <v>17.3</v>
      </c>
      <c r="B43" s="347" t="s">
        <v>563</v>
      </c>
      <c r="C43" s="359">
        <v>0</v>
      </c>
      <c r="D43" s="77"/>
      <c r="E43" s="74"/>
    </row>
    <row r="44" spans="1:5" ht="14.4">
      <c r="A44" s="309">
        <v>17.399999999999999</v>
      </c>
      <c r="B44" s="348" t="s">
        <v>564</v>
      </c>
      <c r="C44" s="359">
        <v>28677618.9943</v>
      </c>
      <c r="D44" s="349"/>
      <c r="E44" s="74"/>
    </row>
    <row r="45" spans="1:5" ht="14.4">
      <c r="A45" s="309">
        <v>18</v>
      </c>
      <c r="B45" s="320" t="s">
        <v>565</v>
      </c>
      <c r="C45" s="359">
        <v>405422.82156260608</v>
      </c>
      <c r="D45" s="355"/>
      <c r="E45" s="78"/>
    </row>
    <row r="46" spans="1:5" ht="14.4">
      <c r="A46" s="309">
        <v>19</v>
      </c>
      <c r="B46" s="320" t="s">
        <v>566</v>
      </c>
      <c r="C46" s="359">
        <v>4763954</v>
      </c>
      <c r="D46" s="350"/>
    </row>
    <row r="47" spans="1:5" ht="14.4">
      <c r="A47" s="309">
        <v>19.100000000000001</v>
      </c>
      <c r="B47" s="351" t="s">
        <v>567</v>
      </c>
      <c r="C47" s="359">
        <v>0</v>
      </c>
      <c r="D47" s="350"/>
    </row>
    <row r="48" spans="1:5" ht="14.4">
      <c r="A48" s="309">
        <v>19.2</v>
      </c>
      <c r="B48" s="351" t="s">
        <v>568</v>
      </c>
      <c r="C48" s="359">
        <v>4763954</v>
      </c>
      <c r="D48" s="350"/>
    </row>
    <row r="49" spans="1:4" ht="14.4">
      <c r="A49" s="309">
        <v>20</v>
      </c>
      <c r="B49" s="315" t="s">
        <v>569</v>
      </c>
      <c r="C49" s="359">
        <v>119344859.75999999</v>
      </c>
      <c r="D49" s="457" t="s">
        <v>681</v>
      </c>
    </row>
    <row r="50" spans="1:4" ht="14.4">
      <c r="A50" s="309">
        <v>21</v>
      </c>
      <c r="B50" s="352" t="s">
        <v>570</v>
      </c>
      <c r="C50" s="359">
        <v>657954.81000000041</v>
      </c>
      <c r="D50" s="350"/>
    </row>
    <row r="51" spans="1:4" ht="14.4">
      <c r="A51" s="309">
        <v>21.1</v>
      </c>
      <c r="B51" s="312" t="s">
        <v>571</v>
      </c>
      <c r="C51" s="359">
        <v>0</v>
      </c>
      <c r="D51" s="350"/>
    </row>
    <row r="52" spans="1:4" ht="14.4">
      <c r="A52" s="309">
        <v>22</v>
      </c>
      <c r="B52" s="316" t="s">
        <v>572</v>
      </c>
      <c r="C52" s="359">
        <v>1869356166.0858626</v>
      </c>
      <c r="D52" s="350"/>
    </row>
    <row r="53" spans="1:4" ht="14.4">
      <c r="A53" s="309"/>
      <c r="B53" s="317" t="s">
        <v>573</v>
      </c>
      <c r="C53" s="359">
        <v>0</v>
      </c>
      <c r="D53" s="350"/>
    </row>
    <row r="54" spans="1:4" ht="14.4">
      <c r="A54" s="309">
        <v>23</v>
      </c>
      <c r="B54" s="315" t="s">
        <v>574</v>
      </c>
      <c r="C54" s="359">
        <v>128022000</v>
      </c>
      <c r="D54" s="457" t="s">
        <v>682</v>
      </c>
    </row>
    <row r="55" spans="1:4" ht="14.4">
      <c r="A55" s="309">
        <v>24</v>
      </c>
      <c r="B55" s="315" t="s">
        <v>575</v>
      </c>
      <c r="C55" s="359">
        <v>0</v>
      </c>
      <c r="D55" s="350"/>
    </row>
    <row r="56" spans="1:4" ht="14.4">
      <c r="A56" s="309">
        <v>25</v>
      </c>
      <c r="B56" s="320" t="s">
        <v>576</v>
      </c>
      <c r="C56" s="359">
        <v>0</v>
      </c>
      <c r="D56" s="350"/>
    </row>
    <row r="57" spans="1:4" ht="14.4">
      <c r="A57" s="309">
        <v>26</v>
      </c>
      <c r="B57" s="320" t="s">
        <v>577</v>
      </c>
      <c r="C57" s="359">
        <v>0</v>
      </c>
      <c r="D57" s="350"/>
    </row>
    <row r="58" spans="1:4" ht="14.4">
      <c r="A58" s="309">
        <v>27</v>
      </c>
      <c r="B58" s="320" t="s">
        <v>578</v>
      </c>
      <c r="C58" s="359">
        <v>0</v>
      </c>
      <c r="D58" s="350"/>
    </row>
    <row r="59" spans="1:4" ht="14.4">
      <c r="A59" s="309">
        <v>27.1</v>
      </c>
      <c r="B59" s="348" t="s">
        <v>579</v>
      </c>
      <c r="C59" s="359">
        <v>0</v>
      </c>
      <c r="D59" s="350"/>
    </row>
    <row r="60" spans="1:4" ht="14.4">
      <c r="A60" s="309">
        <v>27.2</v>
      </c>
      <c r="B60" s="348" t="s">
        <v>580</v>
      </c>
      <c r="C60" s="359">
        <v>0</v>
      </c>
      <c r="D60" s="350"/>
    </row>
    <row r="61" spans="1:4" ht="14.4">
      <c r="A61" s="309">
        <v>28</v>
      </c>
      <c r="B61" s="318" t="s">
        <v>581</v>
      </c>
      <c r="C61" s="359">
        <v>0</v>
      </c>
      <c r="D61" s="350"/>
    </row>
    <row r="62" spans="1:4" ht="14.4">
      <c r="A62" s="309">
        <v>29</v>
      </c>
      <c r="B62" s="320" t="s">
        <v>582</v>
      </c>
      <c r="C62" s="359">
        <v>0</v>
      </c>
      <c r="D62" s="350"/>
    </row>
    <row r="63" spans="1:4" ht="14.4">
      <c r="A63" s="309">
        <v>29.1</v>
      </c>
      <c r="B63" s="353" t="s">
        <v>583</v>
      </c>
      <c r="C63" s="359">
        <v>0</v>
      </c>
      <c r="D63" s="350"/>
    </row>
    <row r="64" spans="1:4" ht="14.4">
      <c r="A64" s="309">
        <v>29.2</v>
      </c>
      <c r="B64" s="351" t="s">
        <v>584</v>
      </c>
      <c r="C64" s="359">
        <v>0</v>
      </c>
      <c r="D64" s="350"/>
    </row>
    <row r="65" spans="1:4" ht="14.4">
      <c r="A65" s="309">
        <v>29.3</v>
      </c>
      <c r="B65" s="351" t="s">
        <v>585</v>
      </c>
      <c r="C65" s="359">
        <v>0</v>
      </c>
      <c r="D65" s="350"/>
    </row>
    <row r="66" spans="1:4" ht="14.4">
      <c r="A66" s="309">
        <v>30</v>
      </c>
      <c r="B66" s="320" t="s">
        <v>586</v>
      </c>
      <c r="C66" s="359">
        <v>190081487</v>
      </c>
      <c r="D66" s="457" t="s">
        <v>683</v>
      </c>
    </row>
    <row r="67" spans="1:4" ht="14.4">
      <c r="A67" s="309">
        <v>31</v>
      </c>
      <c r="B67" s="354" t="s">
        <v>587</v>
      </c>
      <c r="C67" s="359">
        <v>318103487</v>
      </c>
      <c r="D67" s="350"/>
    </row>
    <row r="68" spans="1:4" ht="14.4">
      <c r="A68" s="309">
        <v>32</v>
      </c>
      <c r="B68" s="320" t="s">
        <v>588</v>
      </c>
      <c r="C68" s="359">
        <v>2187459653.0858626</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5">
        <f>'1. key ratios'!B2</f>
        <v>46112</v>
      </c>
    </row>
    <row r="4" spans="1:19" ht="27" thickBot="1">
      <c r="A4" s="4" t="s">
        <v>146</v>
      </c>
      <c r="B4" s="161" t="s">
        <v>238</v>
      </c>
    </row>
    <row r="5" spans="1:19" s="151" customFormat="1" ht="13.8">
      <c r="A5" s="146"/>
      <c r="B5" s="147"/>
      <c r="C5" s="148" t="s">
        <v>0</v>
      </c>
      <c r="D5" s="148" t="s">
        <v>1</v>
      </c>
      <c r="E5" s="148" t="s">
        <v>2</v>
      </c>
      <c r="F5" s="148" t="s">
        <v>3</v>
      </c>
      <c r="G5" s="148" t="s">
        <v>4</v>
      </c>
      <c r="H5" s="148" t="s">
        <v>5</v>
      </c>
      <c r="I5" s="148" t="s">
        <v>8</v>
      </c>
      <c r="J5" s="148" t="s">
        <v>9</v>
      </c>
      <c r="K5" s="148" t="s">
        <v>10</v>
      </c>
      <c r="L5" s="148" t="s">
        <v>11</v>
      </c>
      <c r="M5" s="148" t="s">
        <v>12</v>
      </c>
      <c r="N5" s="148" t="s">
        <v>13</v>
      </c>
      <c r="O5" s="148" t="s">
        <v>222</v>
      </c>
      <c r="P5" s="148" t="s">
        <v>223</v>
      </c>
      <c r="Q5" s="148" t="s">
        <v>224</v>
      </c>
      <c r="R5" s="149" t="s">
        <v>225</v>
      </c>
      <c r="S5" s="150" t="s">
        <v>226</v>
      </c>
    </row>
    <row r="6" spans="1:19" s="151" customFormat="1" ht="99" customHeight="1">
      <c r="A6" s="152"/>
      <c r="B6" s="603" t="s">
        <v>227</v>
      </c>
      <c r="C6" s="599">
        <v>0</v>
      </c>
      <c r="D6" s="600"/>
      <c r="E6" s="599">
        <v>0.2</v>
      </c>
      <c r="F6" s="600"/>
      <c r="G6" s="599">
        <v>0.35</v>
      </c>
      <c r="H6" s="600"/>
      <c r="I6" s="599">
        <v>0.5</v>
      </c>
      <c r="J6" s="600"/>
      <c r="K6" s="599">
        <v>0.75</v>
      </c>
      <c r="L6" s="600"/>
      <c r="M6" s="599">
        <v>1</v>
      </c>
      <c r="N6" s="600"/>
      <c r="O6" s="599">
        <v>1.5</v>
      </c>
      <c r="P6" s="600"/>
      <c r="Q6" s="599">
        <v>2.5</v>
      </c>
      <c r="R6" s="600"/>
      <c r="S6" s="601" t="s">
        <v>145</v>
      </c>
    </row>
    <row r="7" spans="1:19" s="151" customFormat="1" ht="30.75" customHeight="1">
      <c r="A7" s="152"/>
      <c r="B7" s="604"/>
      <c r="C7" s="143" t="s">
        <v>148</v>
      </c>
      <c r="D7" s="143" t="s">
        <v>147</v>
      </c>
      <c r="E7" s="143" t="s">
        <v>148</v>
      </c>
      <c r="F7" s="143" t="s">
        <v>147</v>
      </c>
      <c r="G7" s="143" t="s">
        <v>148</v>
      </c>
      <c r="H7" s="143" t="s">
        <v>147</v>
      </c>
      <c r="I7" s="143" t="s">
        <v>148</v>
      </c>
      <c r="J7" s="143" t="s">
        <v>147</v>
      </c>
      <c r="K7" s="143" t="s">
        <v>148</v>
      </c>
      <c r="L7" s="143" t="s">
        <v>147</v>
      </c>
      <c r="M7" s="143" t="s">
        <v>148</v>
      </c>
      <c r="N7" s="143" t="s">
        <v>147</v>
      </c>
      <c r="O7" s="143" t="s">
        <v>148</v>
      </c>
      <c r="P7" s="143" t="s">
        <v>147</v>
      </c>
      <c r="Q7" s="143" t="s">
        <v>148</v>
      </c>
      <c r="R7" s="143" t="s">
        <v>147</v>
      </c>
      <c r="S7" s="602"/>
    </row>
    <row r="8" spans="1:19">
      <c r="A8" s="80">
        <v>1</v>
      </c>
      <c r="B8" s="1" t="s">
        <v>51</v>
      </c>
      <c r="C8" s="81">
        <v>176482567.21714833</v>
      </c>
      <c r="D8" s="81">
        <v>0</v>
      </c>
      <c r="E8" s="81">
        <v>0</v>
      </c>
      <c r="F8" s="81">
        <v>0</v>
      </c>
      <c r="G8" s="81">
        <v>0</v>
      </c>
      <c r="H8" s="81">
        <v>0</v>
      </c>
      <c r="I8" s="81">
        <v>0</v>
      </c>
      <c r="J8" s="81">
        <v>0</v>
      </c>
      <c r="K8" s="81">
        <v>0</v>
      </c>
      <c r="L8" s="81">
        <v>0</v>
      </c>
      <c r="M8" s="81">
        <v>100982739.92999999</v>
      </c>
      <c r="N8" s="81">
        <v>0</v>
      </c>
      <c r="O8" s="81">
        <v>0</v>
      </c>
      <c r="P8" s="81">
        <v>0</v>
      </c>
      <c r="Q8" s="81">
        <v>0</v>
      </c>
      <c r="R8" s="81">
        <v>0</v>
      </c>
      <c r="S8" s="162">
        <v>100982739.92999999</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2">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2">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2">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2">
        <v>0</v>
      </c>
    </row>
    <row r="13" spans="1:19">
      <c r="A13" s="80">
        <v>6</v>
      </c>
      <c r="B13" s="1" t="s">
        <v>55</v>
      </c>
      <c r="C13" s="81">
        <v>44209.58</v>
      </c>
      <c r="D13" s="81">
        <v>0</v>
      </c>
      <c r="E13" s="81">
        <v>17382958.020000003</v>
      </c>
      <c r="F13" s="81">
        <v>0</v>
      </c>
      <c r="G13" s="81">
        <v>0</v>
      </c>
      <c r="H13" s="81">
        <v>0</v>
      </c>
      <c r="I13" s="81">
        <v>15589282.82</v>
      </c>
      <c r="J13" s="81">
        <v>0</v>
      </c>
      <c r="K13" s="81">
        <v>0</v>
      </c>
      <c r="L13" s="81">
        <v>0</v>
      </c>
      <c r="M13" s="81">
        <v>1298725.53</v>
      </c>
      <c r="N13" s="81">
        <v>0</v>
      </c>
      <c r="O13" s="81">
        <v>0</v>
      </c>
      <c r="P13" s="81">
        <v>0</v>
      </c>
      <c r="Q13" s="81">
        <v>0</v>
      </c>
      <c r="R13" s="81">
        <v>0</v>
      </c>
      <c r="S13" s="162">
        <v>12569958.544</v>
      </c>
    </row>
    <row r="14" spans="1:19">
      <c r="A14" s="80">
        <v>7</v>
      </c>
      <c r="B14" s="1" t="s">
        <v>56</v>
      </c>
      <c r="C14" s="81">
        <v>0</v>
      </c>
      <c r="D14" s="81">
        <v>0</v>
      </c>
      <c r="E14" s="81">
        <v>0</v>
      </c>
      <c r="F14" s="81">
        <v>0</v>
      </c>
      <c r="G14" s="81">
        <v>0</v>
      </c>
      <c r="H14" s="81">
        <v>0</v>
      </c>
      <c r="I14" s="81">
        <v>0</v>
      </c>
      <c r="J14" s="81">
        <v>0</v>
      </c>
      <c r="K14" s="81">
        <v>0</v>
      </c>
      <c r="L14" s="81">
        <v>0</v>
      </c>
      <c r="M14" s="81">
        <v>753430235.66131949</v>
      </c>
      <c r="N14" s="81">
        <v>39410135.949814118</v>
      </c>
      <c r="O14" s="81">
        <v>0</v>
      </c>
      <c r="P14" s="81">
        <v>0</v>
      </c>
      <c r="Q14" s="81">
        <v>0</v>
      </c>
      <c r="R14" s="81">
        <v>0</v>
      </c>
      <c r="S14" s="162">
        <v>792840371.61113358</v>
      </c>
    </row>
    <row r="15" spans="1:19">
      <c r="A15" s="80">
        <v>8</v>
      </c>
      <c r="B15" s="1" t="s">
        <v>57</v>
      </c>
      <c r="C15" s="81">
        <v>0</v>
      </c>
      <c r="D15" s="81">
        <v>0</v>
      </c>
      <c r="E15" s="81">
        <v>0</v>
      </c>
      <c r="F15" s="81">
        <v>0</v>
      </c>
      <c r="G15" s="81">
        <v>0</v>
      </c>
      <c r="H15" s="81">
        <v>0</v>
      </c>
      <c r="I15" s="81">
        <v>0</v>
      </c>
      <c r="J15" s="81">
        <v>0</v>
      </c>
      <c r="K15" s="81">
        <v>694639040.13039207</v>
      </c>
      <c r="L15" s="81">
        <v>14788369.623804908</v>
      </c>
      <c r="M15" s="81">
        <v>0</v>
      </c>
      <c r="N15" s="81">
        <v>0</v>
      </c>
      <c r="O15" s="81">
        <v>0</v>
      </c>
      <c r="P15" s="81">
        <v>0</v>
      </c>
      <c r="Q15" s="81">
        <v>0</v>
      </c>
      <c r="R15" s="81">
        <v>0</v>
      </c>
      <c r="S15" s="162">
        <v>532070557.31564772</v>
      </c>
    </row>
    <row r="16" spans="1:19">
      <c r="A16" s="80">
        <v>9</v>
      </c>
      <c r="B16" s="1" t="s">
        <v>58</v>
      </c>
      <c r="C16" s="81">
        <v>0</v>
      </c>
      <c r="D16" s="81">
        <v>0</v>
      </c>
      <c r="E16" s="81">
        <v>0</v>
      </c>
      <c r="F16" s="81">
        <v>0</v>
      </c>
      <c r="G16" s="81">
        <v>187518335.87931636</v>
      </c>
      <c r="H16" s="81">
        <v>1096408.1677000003</v>
      </c>
      <c r="I16" s="81">
        <v>0</v>
      </c>
      <c r="J16" s="81">
        <v>0</v>
      </c>
      <c r="K16" s="81">
        <v>0</v>
      </c>
      <c r="L16" s="81">
        <v>0</v>
      </c>
      <c r="M16" s="81">
        <v>0</v>
      </c>
      <c r="N16" s="81">
        <v>0</v>
      </c>
      <c r="O16" s="81">
        <v>0</v>
      </c>
      <c r="P16" s="81">
        <v>0</v>
      </c>
      <c r="Q16" s="81">
        <v>0</v>
      </c>
      <c r="R16" s="81">
        <v>0</v>
      </c>
      <c r="S16" s="162">
        <v>66015160.416455716</v>
      </c>
    </row>
    <row r="17" spans="1:19">
      <c r="A17" s="80">
        <v>10</v>
      </c>
      <c r="B17" s="1" t="s">
        <v>59</v>
      </c>
      <c r="C17" s="81">
        <v>0</v>
      </c>
      <c r="D17" s="81">
        <v>0</v>
      </c>
      <c r="E17" s="81">
        <v>0</v>
      </c>
      <c r="F17" s="81">
        <v>0</v>
      </c>
      <c r="G17" s="81">
        <v>0</v>
      </c>
      <c r="H17" s="81">
        <v>0</v>
      </c>
      <c r="I17" s="81">
        <v>0</v>
      </c>
      <c r="J17" s="81">
        <v>0</v>
      </c>
      <c r="K17" s="81">
        <v>0</v>
      </c>
      <c r="L17" s="81">
        <v>0</v>
      </c>
      <c r="M17" s="81">
        <v>0</v>
      </c>
      <c r="N17" s="81">
        <v>0</v>
      </c>
      <c r="O17" s="81">
        <v>32479994.289943021</v>
      </c>
      <c r="P17" s="81">
        <v>0</v>
      </c>
      <c r="Q17" s="81">
        <v>0</v>
      </c>
      <c r="R17" s="81">
        <v>0</v>
      </c>
      <c r="S17" s="162">
        <v>48719991.434914529</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2">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2">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2">
        <v>0</v>
      </c>
    </row>
    <row r="21" spans="1:19">
      <c r="A21" s="80">
        <v>14</v>
      </c>
      <c r="B21" s="1" t="s">
        <v>63</v>
      </c>
      <c r="C21" s="81">
        <v>38783455.040000007</v>
      </c>
      <c r="D21" s="81">
        <v>0</v>
      </c>
      <c r="E21" s="81">
        <v>13004.76</v>
      </c>
      <c r="F21" s="81">
        <v>0</v>
      </c>
      <c r="G21" s="81">
        <v>0</v>
      </c>
      <c r="H21" s="81">
        <v>0</v>
      </c>
      <c r="I21" s="81">
        <v>0</v>
      </c>
      <c r="J21" s="81">
        <v>0</v>
      </c>
      <c r="K21" s="81">
        <v>0</v>
      </c>
      <c r="L21" s="81">
        <v>0</v>
      </c>
      <c r="M21" s="81">
        <v>125030647.62061496</v>
      </c>
      <c r="N21" s="81">
        <v>0</v>
      </c>
      <c r="O21" s="81">
        <v>0</v>
      </c>
      <c r="P21" s="81">
        <v>0</v>
      </c>
      <c r="Q21" s="81">
        <v>5526054</v>
      </c>
      <c r="R21" s="81">
        <v>0</v>
      </c>
      <c r="S21" s="162">
        <v>138848383.57261497</v>
      </c>
    </row>
    <row r="22" spans="1:19" ht="13.8" thickBot="1">
      <c r="A22" s="82"/>
      <c r="B22" s="83" t="s">
        <v>64</v>
      </c>
      <c r="C22" s="84">
        <v>215310231.83714837</v>
      </c>
      <c r="D22" s="84">
        <v>0</v>
      </c>
      <c r="E22" s="84">
        <v>17395962.780000005</v>
      </c>
      <c r="F22" s="84">
        <v>0</v>
      </c>
      <c r="G22" s="84">
        <v>187518335.87931636</v>
      </c>
      <c r="H22" s="84">
        <v>1096408.1677000003</v>
      </c>
      <c r="I22" s="84">
        <v>15589282.82</v>
      </c>
      <c r="J22" s="84">
        <v>0</v>
      </c>
      <c r="K22" s="84">
        <v>694639040.13039207</v>
      </c>
      <c r="L22" s="84">
        <v>14788369.623804908</v>
      </c>
      <c r="M22" s="84">
        <v>980742348.74193454</v>
      </c>
      <c r="N22" s="84">
        <v>39410135.949814118</v>
      </c>
      <c r="O22" s="84">
        <v>32479994.289943021</v>
      </c>
      <c r="P22" s="84">
        <v>0</v>
      </c>
      <c r="Q22" s="84">
        <v>5526054</v>
      </c>
      <c r="R22" s="84">
        <v>0</v>
      </c>
      <c r="S22" s="163">
        <v>1692047162.8247664</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5">
        <f>'1. key ratios'!B2</f>
        <v>46112</v>
      </c>
    </row>
    <row r="4" spans="1:22" ht="13.8" thickBot="1">
      <c r="A4" s="4" t="s">
        <v>230</v>
      </c>
      <c r="B4" s="85" t="s">
        <v>50</v>
      </c>
      <c r="V4" s="15" t="s">
        <v>35</v>
      </c>
    </row>
    <row r="5" spans="1:22" ht="12.75" customHeight="1">
      <c r="A5" s="86"/>
      <c r="B5" s="87"/>
      <c r="C5" s="605" t="s">
        <v>156</v>
      </c>
      <c r="D5" s="606"/>
      <c r="E5" s="606"/>
      <c r="F5" s="606"/>
      <c r="G5" s="606"/>
      <c r="H5" s="606"/>
      <c r="I5" s="606"/>
      <c r="J5" s="606"/>
      <c r="K5" s="606"/>
      <c r="L5" s="607"/>
      <c r="M5" s="608" t="s">
        <v>157</v>
      </c>
      <c r="N5" s="609"/>
      <c r="O5" s="609"/>
      <c r="P5" s="609"/>
      <c r="Q5" s="609"/>
      <c r="R5" s="609"/>
      <c r="S5" s="610"/>
      <c r="T5" s="613" t="s">
        <v>228</v>
      </c>
      <c r="U5" s="613" t="s">
        <v>229</v>
      </c>
      <c r="V5" s="611"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5" t="s">
        <v>162</v>
      </c>
      <c r="T6" s="614"/>
      <c r="U6" s="614"/>
      <c r="V6" s="612"/>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33998763.332500003</v>
      </c>
      <c r="E13" s="93">
        <v>0</v>
      </c>
      <c r="F13" s="93">
        <v>0</v>
      </c>
      <c r="G13" s="93">
        <v>0</v>
      </c>
      <c r="H13" s="93">
        <v>0</v>
      </c>
      <c r="I13" s="93">
        <v>0</v>
      </c>
      <c r="J13" s="93">
        <v>0</v>
      </c>
      <c r="K13" s="93">
        <v>0</v>
      </c>
      <c r="L13" s="93">
        <v>0</v>
      </c>
      <c r="M13" s="93">
        <v>19589143.672937151</v>
      </c>
      <c r="N13" s="93">
        <v>0</v>
      </c>
      <c r="O13" s="93">
        <v>817566.98</v>
      </c>
      <c r="P13" s="93">
        <v>0</v>
      </c>
      <c r="Q13" s="93">
        <v>0</v>
      </c>
      <c r="R13" s="93">
        <v>0</v>
      </c>
      <c r="S13" s="93">
        <v>0</v>
      </c>
      <c r="T13" s="93">
        <v>51445659.193337157</v>
      </c>
      <c r="U13" s="93">
        <v>2959814.7920999997</v>
      </c>
      <c r="V13" s="95">
        <f t="shared" si="0"/>
        <v>54405473.985437147</v>
      </c>
    </row>
    <row r="14" spans="1:22">
      <c r="A14" s="92">
        <v>8</v>
      </c>
      <c r="B14" s="1" t="s">
        <v>57</v>
      </c>
      <c r="C14" s="93">
        <v>0</v>
      </c>
      <c r="D14" s="93">
        <v>3847575.874700001</v>
      </c>
      <c r="E14" s="93">
        <v>0</v>
      </c>
      <c r="F14" s="93">
        <v>0</v>
      </c>
      <c r="G14" s="93">
        <v>0</v>
      </c>
      <c r="H14" s="93">
        <v>0</v>
      </c>
      <c r="I14" s="93">
        <v>0</v>
      </c>
      <c r="J14" s="93">
        <v>0</v>
      </c>
      <c r="K14" s="93">
        <v>0</v>
      </c>
      <c r="L14" s="93">
        <v>0</v>
      </c>
      <c r="M14" s="93">
        <v>6715369.9882280035</v>
      </c>
      <c r="N14" s="93">
        <v>0</v>
      </c>
      <c r="O14" s="93">
        <v>22773569.370875012</v>
      </c>
      <c r="P14" s="93">
        <v>0</v>
      </c>
      <c r="Q14" s="93">
        <v>0</v>
      </c>
      <c r="R14" s="93">
        <v>0</v>
      </c>
      <c r="S14" s="93">
        <v>0</v>
      </c>
      <c r="T14" s="93">
        <v>33039671.344203018</v>
      </c>
      <c r="U14" s="93">
        <v>296843.88959999999</v>
      </c>
      <c r="V14" s="95">
        <f t="shared" si="0"/>
        <v>33336515.233803019</v>
      </c>
    </row>
    <row r="15" spans="1:22">
      <c r="A15" s="92">
        <v>9</v>
      </c>
      <c r="B15" s="1" t="s">
        <v>58</v>
      </c>
      <c r="C15" s="93">
        <v>0</v>
      </c>
      <c r="D15" s="93">
        <v>0</v>
      </c>
      <c r="E15" s="93">
        <v>0</v>
      </c>
      <c r="F15" s="93">
        <v>0</v>
      </c>
      <c r="G15" s="93">
        <v>0</v>
      </c>
      <c r="H15" s="93">
        <v>0</v>
      </c>
      <c r="I15" s="93">
        <v>0</v>
      </c>
      <c r="J15" s="93">
        <v>0</v>
      </c>
      <c r="K15" s="93">
        <v>0</v>
      </c>
      <c r="L15" s="93">
        <v>0</v>
      </c>
      <c r="M15" s="93">
        <v>202053.7531467549</v>
      </c>
      <c r="N15" s="93">
        <v>0</v>
      </c>
      <c r="O15" s="93">
        <v>632651.09209166071</v>
      </c>
      <c r="P15" s="93">
        <v>0</v>
      </c>
      <c r="Q15" s="93">
        <v>0</v>
      </c>
      <c r="R15" s="93">
        <v>0</v>
      </c>
      <c r="S15" s="93">
        <v>0</v>
      </c>
      <c r="T15" s="93">
        <v>834704.84523841564</v>
      </c>
      <c r="U15" s="93">
        <v>0</v>
      </c>
      <c r="V15" s="95">
        <f t="shared" si="0"/>
        <v>834704.84523841564</v>
      </c>
    </row>
    <row r="16" spans="1:22">
      <c r="A16" s="92">
        <v>10</v>
      </c>
      <c r="B16" s="1" t="s">
        <v>59</v>
      </c>
      <c r="C16" s="93">
        <v>0</v>
      </c>
      <c r="D16" s="93">
        <v>0</v>
      </c>
      <c r="E16" s="93">
        <v>0</v>
      </c>
      <c r="F16" s="93">
        <v>0</v>
      </c>
      <c r="G16" s="93">
        <v>0</v>
      </c>
      <c r="H16" s="93">
        <v>0</v>
      </c>
      <c r="I16" s="93">
        <v>0</v>
      </c>
      <c r="J16" s="93">
        <v>0</v>
      </c>
      <c r="K16" s="93">
        <v>0</v>
      </c>
      <c r="L16" s="93">
        <v>0</v>
      </c>
      <c r="M16" s="93">
        <v>7367155.8209363529</v>
      </c>
      <c r="N16" s="93">
        <v>0</v>
      </c>
      <c r="O16" s="93">
        <v>1031397.015</v>
      </c>
      <c r="P16" s="93">
        <v>0</v>
      </c>
      <c r="Q16" s="93">
        <v>0</v>
      </c>
      <c r="R16" s="93">
        <v>0</v>
      </c>
      <c r="S16" s="93">
        <v>0</v>
      </c>
      <c r="T16" s="93">
        <v>8398552.8359363526</v>
      </c>
      <c r="U16" s="93">
        <v>0</v>
      </c>
      <c r="V16" s="95">
        <f t="shared" si="0"/>
        <v>8398552.8359363526</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37846339.207200006</v>
      </c>
      <c r="E21" s="84">
        <f t="shared" si="1"/>
        <v>0</v>
      </c>
      <c r="F21" s="84">
        <f t="shared" si="1"/>
        <v>0</v>
      </c>
      <c r="G21" s="84">
        <f t="shared" si="1"/>
        <v>0</v>
      </c>
      <c r="H21" s="84">
        <f t="shared" si="1"/>
        <v>0</v>
      </c>
      <c r="I21" s="84">
        <f t="shared" si="1"/>
        <v>0</v>
      </c>
      <c r="J21" s="84">
        <f t="shared" si="1"/>
        <v>0</v>
      </c>
      <c r="K21" s="84">
        <f t="shared" si="1"/>
        <v>0</v>
      </c>
      <c r="L21" s="98">
        <f t="shared" si="1"/>
        <v>0</v>
      </c>
      <c r="M21" s="97">
        <f t="shared" si="1"/>
        <v>33873723.235248268</v>
      </c>
      <c r="N21" s="84">
        <f t="shared" si="1"/>
        <v>0</v>
      </c>
      <c r="O21" s="84">
        <f t="shared" si="1"/>
        <v>25255184.457966674</v>
      </c>
      <c r="P21" s="84">
        <f t="shared" si="1"/>
        <v>0</v>
      </c>
      <c r="Q21" s="84">
        <f t="shared" si="1"/>
        <v>0</v>
      </c>
      <c r="R21" s="84">
        <f t="shared" si="1"/>
        <v>0</v>
      </c>
      <c r="S21" s="98">
        <f>SUM(S7:S20)</f>
        <v>0</v>
      </c>
      <c r="T21" s="98">
        <f>SUM(T7:T20)</f>
        <v>93718588.218714938</v>
      </c>
      <c r="U21" s="98">
        <f t="shared" ref="U21" si="2">SUM(U7:U20)</f>
        <v>3256658.6816999996</v>
      </c>
      <c r="V21" s="99">
        <f t="shared" si="1"/>
        <v>96975246.900414929</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5">
        <f>'1. key ratios'!B2</f>
        <v>46112</v>
      </c>
      <c r="C2" s="245"/>
    </row>
    <row r="4" spans="1:9" ht="14.4" thickBot="1">
      <c r="A4" s="2" t="s">
        <v>150</v>
      </c>
      <c r="B4" s="85" t="s">
        <v>239</v>
      </c>
    </row>
    <row r="5" spans="1:9">
      <c r="A5" s="86"/>
      <c r="B5" s="100"/>
      <c r="C5" s="153" t="s">
        <v>0</v>
      </c>
      <c r="D5" s="153" t="s">
        <v>1</v>
      </c>
      <c r="E5" s="153" t="s">
        <v>2</v>
      </c>
      <c r="F5" s="153" t="s">
        <v>3</v>
      </c>
      <c r="G5" s="154" t="s">
        <v>4</v>
      </c>
      <c r="H5" s="155" t="s">
        <v>5</v>
      </c>
      <c r="I5" s="101"/>
    </row>
    <row r="6" spans="1:9" s="101" customFormat="1" ht="12.75" customHeight="1">
      <c r="A6" s="102"/>
      <c r="B6" s="617" t="s">
        <v>149</v>
      </c>
      <c r="C6" s="603" t="s">
        <v>232</v>
      </c>
      <c r="D6" s="619" t="s">
        <v>231</v>
      </c>
      <c r="E6" s="620"/>
      <c r="F6" s="603" t="s">
        <v>236</v>
      </c>
      <c r="G6" s="603" t="s">
        <v>237</v>
      </c>
      <c r="H6" s="615" t="s">
        <v>235</v>
      </c>
    </row>
    <row r="7" spans="1:9" ht="41.4">
      <c r="A7" s="104"/>
      <c r="B7" s="618"/>
      <c r="C7" s="604"/>
      <c r="D7" s="156" t="s">
        <v>234</v>
      </c>
      <c r="E7" s="156" t="s">
        <v>233</v>
      </c>
      <c r="F7" s="604"/>
      <c r="G7" s="604"/>
      <c r="H7" s="616"/>
      <c r="I7" s="101"/>
    </row>
    <row r="8" spans="1:9">
      <c r="A8" s="102">
        <v>1</v>
      </c>
      <c r="B8" s="1" t="s">
        <v>51</v>
      </c>
      <c r="C8" s="157">
        <v>277465307.14714831</v>
      </c>
      <c r="D8" s="157">
        <v>0</v>
      </c>
      <c r="E8" s="157">
        <v>0</v>
      </c>
      <c r="F8" s="157">
        <v>100982739.92999999</v>
      </c>
      <c r="G8" s="157">
        <v>100982739.92999999</v>
      </c>
      <c r="H8" s="159">
        <v>0.36394726594213728</v>
      </c>
    </row>
    <row r="9" spans="1:9" ht="15" customHeight="1">
      <c r="A9" s="102">
        <v>2</v>
      </c>
      <c r="B9" s="1" t="s">
        <v>52</v>
      </c>
      <c r="C9" s="157">
        <v>0</v>
      </c>
      <c r="D9" s="157">
        <v>0</v>
      </c>
      <c r="E9" s="157">
        <v>0</v>
      </c>
      <c r="F9" s="157">
        <v>0</v>
      </c>
      <c r="G9" s="157">
        <v>0</v>
      </c>
      <c r="H9" s="159" t="s">
        <v>778</v>
      </c>
    </row>
    <row r="10" spans="1:9">
      <c r="A10" s="102">
        <v>3</v>
      </c>
      <c r="B10" s="1" t="s">
        <v>153</v>
      </c>
      <c r="C10" s="157">
        <v>0</v>
      </c>
      <c r="D10" s="157">
        <v>0</v>
      </c>
      <c r="E10" s="157">
        <v>0</v>
      </c>
      <c r="F10" s="157">
        <v>0</v>
      </c>
      <c r="G10" s="157">
        <v>0</v>
      </c>
      <c r="H10" s="159" t="s">
        <v>778</v>
      </c>
    </row>
    <row r="11" spans="1:9">
      <c r="A11" s="102">
        <v>4</v>
      </c>
      <c r="B11" s="1" t="s">
        <v>53</v>
      </c>
      <c r="C11" s="157">
        <v>0</v>
      </c>
      <c r="D11" s="157">
        <v>0</v>
      </c>
      <c r="E11" s="157">
        <v>0</v>
      </c>
      <c r="F11" s="157">
        <v>0</v>
      </c>
      <c r="G11" s="157">
        <v>0</v>
      </c>
      <c r="H11" s="159" t="s">
        <v>778</v>
      </c>
    </row>
    <row r="12" spans="1:9">
      <c r="A12" s="102">
        <v>5</v>
      </c>
      <c r="B12" s="1" t="s">
        <v>54</v>
      </c>
      <c r="C12" s="157">
        <v>0</v>
      </c>
      <c r="D12" s="157">
        <v>0</v>
      </c>
      <c r="E12" s="157">
        <v>0</v>
      </c>
      <c r="F12" s="157">
        <v>0</v>
      </c>
      <c r="G12" s="157">
        <v>0</v>
      </c>
      <c r="H12" s="159" t="s">
        <v>778</v>
      </c>
    </row>
    <row r="13" spans="1:9">
      <c r="A13" s="102">
        <v>6</v>
      </c>
      <c r="B13" s="1" t="s">
        <v>55</v>
      </c>
      <c r="C13" s="157">
        <v>34315175.950000003</v>
      </c>
      <c r="D13" s="157">
        <v>0</v>
      </c>
      <c r="E13" s="157">
        <v>0</v>
      </c>
      <c r="F13" s="157">
        <v>12569958.544</v>
      </c>
      <c r="G13" s="157">
        <v>12569958.544</v>
      </c>
      <c r="H13" s="159">
        <v>0.36630902205821264</v>
      </c>
    </row>
    <row r="14" spans="1:9">
      <c r="A14" s="102">
        <v>7</v>
      </c>
      <c r="B14" s="1" t="s">
        <v>56</v>
      </c>
      <c r="C14" s="157">
        <v>753430235.66131949</v>
      </c>
      <c r="D14" s="157">
        <v>81847249.611947268</v>
      </c>
      <c r="E14" s="157">
        <v>39410135.949814118</v>
      </c>
      <c r="F14" s="157">
        <v>792840371.61113358</v>
      </c>
      <c r="G14" s="157">
        <v>738434897.62569642</v>
      </c>
      <c r="H14" s="159">
        <v>0.93137903172755998</v>
      </c>
    </row>
    <row r="15" spans="1:9">
      <c r="A15" s="102">
        <v>8</v>
      </c>
      <c r="B15" s="1" t="s">
        <v>57</v>
      </c>
      <c r="C15" s="157">
        <v>694639040.13039207</v>
      </c>
      <c r="D15" s="157">
        <v>32756524.102086388</v>
      </c>
      <c r="E15" s="157">
        <v>14788369.623804908</v>
      </c>
      <c r="F15" s="157">
        <v>532070557.31564772</v>
      </c>
      <c r="G15" s="157">
        <v>498734042.08184469</v>
      </c>
      <c r="H15" s="159">
        <v>0.70300926525329277</v>
      </c>
    </row>
    <row r="16" spans="1:9">
      <c r="A16" s="102">
        <v>9</v>
      </c>
      <c r="B16" s="1" t="s">
        <v>58</v>
      </c>
      <c r="C16" s="157">
        <v>187518335.87931636</v>
      </c>
      <c r="D16" s="157">
        <v>2148162.0991000007</v>
      </c>
      <c r="E16" s="157">
        <v>1096408.1677000003</v>
      </c>
      <c r="F16" s="157">
        <v>66015160.416455723</v>
      </c>
      <c r="G16" s="157">
        <v>65180455.571217306</v>
      </c>
      <c r="H16" s="159">
        <v>0.34557455145165983</v>
      </c>
    </row>
    <row r="17" spans="1:8">
      <c r="A17" s="102">
        <v>10</v>
      </c>
      <c r="B17" s="1" t="s">
        <v>59</v>
      </c>
      <c r="C17" s="157">
        <v>32479994.289943021</v>
      </c>
      <c r="D17" s="157">
        <v>0</v>
      </c>
      <c r="E17" s="157">
        <v>0</v>
      </c>
      <c r="F17" s="157">
        <v>48719991.434914529</v>
      </c>
      <c r="G17" s="157">
        <v>40321438.598978177</v>
      </c>
      <c r="H17" s="159">
        <v>1.2414238204303856</v>
      </c>
    </row>
    <row r="18" spans="1:8">
      <c r="A18" s="102">
        <v>11</v>
      </c>
      <c r="B18" s="1" t="s">
        <v>60</v>
      </c>
      <c r="C18" s="157">
        <v>0</v>
      </c>
      <c r="D18" s="157">
        <v>0</v>
      </c>
      <c r="E18" s="157">
        <v>0</v>
      </c>
      <c r="F18" s="157">
        <v>0</v>
      </c>
      <c r="G18" s="157">
        <v>0</v>
      </c>
      <c r="H18" s="159" t="s">
        <v>778</v>
      </c>
    </row>
    <row r="19" spans="1:8">
      <c r="A19" s="102">
        <v>12</v>
      </c>
      <c r="B19" s="1" t="s">
        <v>61</v>
      </c>
      <c r="C19" s="157">
        <v>0</v>
      </c>
      <c r="D19" s="157">
        <v>0</v>
      </c>
      <c r="E19" s="157">
        <v>0</v>
      </c>
      <c r="F19" s="157">
        <v>0</v>
      </c>
      <c r="G19" s="157">
        <v>0</v>
      </c>
      <c r="H19" s="159" t="s">
        <v>778</v>
      </c>
    </row>
    <row r="20" spans="1:8">
      <c r="A20" s="102">
        <v>13</v>
      </c>
      <c r="B20" s="1" t="s">
        <v>144</v>
      </c>
      <c r="C20" s="157">
        <v>0</v>
      </c>
      <c r="D20" s="157">
        <v>0</v>
      </c>
      <c r="E20" s="157">
        <v>0</v>
      </c>
      <c r="F20" s="157">
        <v>0</v>
      </c>
      <c r="G20" s="157">
        <v>0</v>
      </c>
      <c r="H20" s="159" t="s">
        <v>778</v>
      </c>
    </row>
    <row r="21" spans="1:8">
      <c r="A21" s="102">
        <v>14</v>
      </c>
      <c r="B21" s="1" t="s">
        <v>63</v>
      </c>
      <c r="C21" s="157">
        <v>169353161.42061496</v>
      </c>
      <c r="D21" s="157">
        <v>0</v>
      </c>
      <c r="E21" s="157">
        <v>0</v>
      </c>
      <c r="F21" s="157">
        <v>138848383.57261497</v>
      </c>
      <c r="G21" s="157">
        <v>138848383.57261497</v>
      </c>
      <c r="H21" s="159">
        <v>0.81987476589092645</v>
      </c>
    </row>
    <row r="22" spans="1:8" ht="14.4" thickBot="1">
      <c r="A22" s="105"/>
      <c r="B22" s="106" t="s">
        <v>64</v>
      </c>
      <c r="C22" s="158">
        <v>2149201250.478734</v>
      </c>
      <c r="D22" s="158">
        <v>116751935.81313366</v>
      </c>
      <c r="E22" s="158">
        <v>55294913.741319023</v>
      </c>
      <c r="F22" s="158">
        <v>1692047162.8247664</v>
      </c>
      <c r="G22" s="158">
        <v>1595071915.9243515</v>
      </c>
      <c r="H22" s="160">
        <v>0.72355395387529964</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5">
        <f>'1. key ratios'!B2</f>
        <v>46112</v>
      </c>
    </row>
    <row r="4" spans="1:11" ht="14.4" thickBot="1">
      <c r="A4" s="133" t="s">
        <v>146</v>
      </c>
      <c r="B4" s="198" t="s">
        <v>240</v>
      </c>
    </row>
    <row r="5" spans="1:11" ht="30" customHeight="1">
      <c r="A5" s="621"/>
      <c r="B5" s="622"/>
      <c r="C5" s="623" t="s">
        <v>292</v>
      </c>
      <c r="D5" s="623"/>
      <c r="E5" s="623"/>
      <c r="F5" s="623" t="s">
        <v>293</v>
      </c>
      <c r="G5" s="623"/>
      <c r="H5" s="623"/>
      <c r="I5" s="623" t="s">
        <v>294</v>
      </c>
      <c r="J5" s="623"/>
      <c r="K5" s="624"/>
    </row>
    <row r="6" spans="1:11">
      <c r="A6" s="170"/>
      <c r="B6" s="171"/>
      <c r="C6" s="16" t="s">
        <v>32</v>
      </c>
      <c r="D6" s="16" t="s">
        <v>33</v>
      </c>
      <c r="E6" s="16" t="s">
        <v>34</v>
      </c>
      <c r="F6" s="16" t="s">
        <v>32</v>
      </c>
      <c r="G6" s="16" t="s">
        <v>33</v>
      </c>
      <c r="H6" s="16" t="s">
        <v>34</v>
      </c>
      <c r="I6" s="16" t="s">
        <v>32</v>
      </c>
      <c r="J6" s="16" t="s">
        <v>33</v>
      </c>
      <c r="K6" s="16" t="s">
        <v>34</v>
      </c>
    </row>
    <row r="7" spans="1:11">
      <c r="A7" s="172" t="s">
        <v>243</v>
      </c>
      <c r="B7" s="173"/>
      <c r="C7" s="173"/>
      <c r="D7" s="173"/>
      <c r="E7" s="173"/>
      <c r="F7" s="173"/>
      <c r="G7" s="173"/>
      <c r="H7" s="173"/>
      <c r="I7" s="173"/>
      <c r="J7" s="173"/>
      <c r="K7" s="174"/>
    </row>
    <row r="8" spans="1:11">
      <c r="A8" s="175">
        <v>1</v>
      </c>
      <c r="B8" s="176" t="s">
        <v>241</v>
      </c>
      <c r="C8" s="177"/>
      <c r="D8" s="177"/>
      <c r="E8" s="177"/>
      <c r="F8" s="178">
        <v>200465464.67297915</v>
      </c>
      <c r="G8" s="178">
        <v>158576230.46900693</v>
      </c>
      <c r="H8" s="178">
        <v>359041695.14198607</v>
      </c>
      <c r="I8" s="178">
        <v>189882655.07559514</v>
      </c>
      <c r="J8" s="178">
        <v>129539511.07074408</v>
      </c>
      <c r="K8" s="178">
        <v>319422166.14633924</v>
      </c>
    </row>
    <row r="9" spans="1:11">
      <c r="A9" s="172" t="s">
        <v>244</v>
      </c>
      <c r="B9" s="173"/>
      <c r="C9" s="173"/>
      <c r="D9" s="173"/>
      <c r="E9" s="173"/>
      <c r="F9" s="173"/>
      <c r="G9" s="173"/>
      <c r="H9" s="173"/>
      <c r="I9" s="173"/>
      <c r="J9" s="173"/>
      <c r="K9" s="174"/>
    </row>
    <row r="10" spans="1:11">
      <c r="A10" s="179">
        <v>2</v>
      </c>
      <c r="B10" s="180" t="s">
        <v>252</v>
      </c>
      <c r="C10" s="180">
        <v>197959106.47660828</v>
      </c>
      <c r="D10" s="180">
        <v>356800651.0998314</v>
      </c>
      <c r="E10" s="180">
        <v>554759757.57643962</v>
      </c>
      <c r="F10" s="180">
        <v>29886978.871351898</v>
      </c>
      <c r="G10" s="180">
        <v>56682482.04768452</v>
      </c>
      <c r="H10" s="180">
        <v>86569460.919036418</v>
      </c>
      <c r="I10" s="180">
        <v>6105230.6542775631</v>
      </c>
      <c r="J10" s="180">
        <v>11096016.822251877</v>
      </c>
      <c r="K10" s="180">
        <v>17201247.476529442</v>
      </c>
    </row>
    <row r="11" spans="1:11">
      <c r="A11" s="179">
        <v>3</v>
      </c>
      <c r="B11" s="180" t="s">
        <v>246</v>
      </c>
      <c r="C11" s="180">
        <v>661146328.95447612</v>
      </c>
      <c r="D11" s="473">
        <v>467575830.6822049</v>
      </c>
      <c r="E11" s="180">
        <v>1128722159.6366811</v>
      </c>
      <c r="F11" s="180">
        <v>146435479.31788999</v>
      </c>
      <c r="G11" s="180">
        <v>52015040.576725394</v>
      </c>
      <c r="H11" s="180">
        <v>198450519.89461538</v>
      </c>
      <c r="I11" s="180">
        <v>129188656.58413827</v>
      </c>
      <c r="J11" s="180">
        <v>41386314.889001347</v>
      </c>
      <c r="K11" s="180">
        <v>170574971.47313961</v>
      </c>
    </row>
    <row r="12" spans="1:11">
      <c r="A12" s="179">
        <v>4</v>
      </c>
      <c r="B12" s="180" t="s">
        <v>247</v>
      </c>
      <c r="C12" s="180">
        <v>56757449.178501807</v>
      </c>
      <c r="D12" s="180">
        <v>0</v>
      </c>
      <c r="E12" s="180">
        <v>56757449.178501807</v>
      </c>
      <c r="F12" s="180">
        <v>0</v>
      </c>
      <c r="G12" s="180">
        <v>0</v>
      </c>
      <c r="H12" s="180">
        <v>0</v>
      </c>
      <c r="I12" s="180">
        <v>0</v>
      </c>
      <c r="J12" s="180">
        <v>0</v>
      </c>
      <c r="K12" s="180">
        <v>0</v>
      </c>
    </row>
    <row r="13" spans="1:11">
      <c r="A13" s="179">
        <v>5</v>
      </c>
      <c r="B13" s="180" t="s">
        <v>255</v>
      </c>
      <c r="C13" s="180">
        <v>74314482.210218027</v>
      </c>
      <c r="D13" s="180">
        <v>97404884.276374578</v>
      </c>
      <c r="E13" s="180">
        <v>171719366.48659259</v>
      </c>
      <c r="F13" s="180">
        <v>16947953.494650263</v>
      </c>
      <c r="G13" s="180">
        <v>43491346.701356672</v>
      </c>
      <c r="H13" s="180">
        <v>60439300.196006939</v>
      </c>
      <c r="I13" s="180">
        <v>6264508.35835547</v>
      </c>
      <c r="J13" s="180">
        <v>34762729.935603261</v>
      </c>
      <c r="K13" s="180">
        <v>41027238.293958731</v>
      </c>
    </row>
    <row r="14" spans="1:11">
      <c r="A14" s="179">
        <v>6</v>
      </c>
      <c r="B14" s="180" t="s">
        <v>287</v>
      </c>
      <c r="C14" s="180">
        <v>19774683.615402397</v>
      </c>
      <c r="D14" s="180">
        <v>12733650.383884989</v>
      </c>
      <c r="E14" s="180">
        <v>32508333.999287385</v>
      </c>
      <c r="F14" s="180">
        <v>0</v>
      </c>
      <c r="G14" s="180">
        <v>0</v>
      </c>
      <c r="H14" s="180">
        <v>0</v>
      </c>
      <c r="I14" s="180">
        <v>0</v>
      </c>
      <c r="J14" s="180">
        <v>0</v>
      </c>
      <c r="K14" s="180">
        <v>0</v>
      </c>
    </row>
    <row r="15" spans="1:11">
      <c r="A15" s="179">
        <v>7</v>
      </c>
      <c r="B15" s="180" t="s">
        <v>288</v>
      </c>
      <c r="C15" s="180">
        <v>25503561.904843297</v>
      </c>
      <c r="D15" s="180">
        <v>7079456.954858033</v>
      </c>
      <c r="E15" s="180">
        <v>32583018.859701328</v>
      </c>
      <c r="F15" s="180">
        <v>10575231.314032299</v>
      </c>
      <c r="G15" s="180">
        <v>5275419.2134575853</v>
      </c>
      <c r="H15" s="180">
        <v>15850650.527489886</v>
      </c>
      <c r="I15" s="180">
        <v>10575231.314032299</v>
      </c>
      <c r="J15" s="180">
        <v>5275419.2134575853</v>
      </c>
      <c r="K15" s="180">
        <v>15850650.527489886</v>
      </c>
    </row>
    <row r="16" spans="1:11">
      <c r="A16" s="179">
        <v>8</v>
      </c>
      <c r="B16" s="181" t="s">
        <v>248</v>
      </c>
      <c r="C16" s="180">
        <v>1035455612.34005</v>
      </c>
      <c r="D16" s="180">
        <v>941594473.39715397</v>
      </c>
      <c r="E16" s="180">
        <v>1977050085.7372041</v>
      </c>
      <c r="F16" s="180">
        <v>203845642.99792445</v>
      </c>
      <c r="G16" s="180">
        <v>157464288.53922418</v>
      </c>
      <c r="H16" s="180">
        <v>361309931.53714859</v>
      </c>
      <c r="I16" s="180">
        <v>152133626.91080359</v>
      </c>
      <c r="J16" s="180">
        <v>92520480.860314071</v>
      </c>
      <c r="K16" s="180">
        <v>244654107.77111766</v>
      </c>
    </row>
    <row r="17" spans="1:11">
      <c r="A17" s="172" t="s">
        <v>245</v>
      </c>
      <c r="B17" s="173"/>
      <c r="C17" s="180">
        <v>0</v>
      </c>
      <c r="D17" s="180">
        <v>0</v>
      </c>
      <c r="E17" s="180">
        <v>0</v>
      </c>
      <c r="F17" s="180">
        <v>0</v>
      </c>
      <c r="G17" s="180">
        <v>0</v>
      </c>
      <c r="H17" s="180">
        <v>0</v>
      </c>
      <c r="I17" s="180">
        <v>0</v>
      </c>
      <c r="J17" s="180">
        <v>0</v>
      </c>
      <c r="K17" s="180">
        <v>0</v>
      </c>
    </row>
    <row r="18" spans="1:11">
      <c r="A18" s="179">
        <v>9</v>
      </c>
      <c r="B18" s="180" t="s">
        <v>251</v>
      </c>
      <c r="C18" s="180">
        <v>0</v>
      </c>
      <c r="D18" s="180">
        <v>0</v>
      </c>
      <c r="E18" s="180">
        <v>0</v>
      </c>
      <c r="F18" s="180">
        <v>0</v>
      </c>
      <c r="G18" s="180">
        <v>0</v>
      </c>
      <c r="H18" s="180">
        <v>0</v>
      </c>
      <c r="I18" s="180">
        <v>0</v>
      </c>
      <c r="J18" s="180">
        <v>0</v>
      </c>
      <c r="K18" s="180">
        <v>0</v>
      </c>
    </row>
    <row r="19" spans="1:11">
      <c r="A19" s="179">
        <v>10</v>
      </c>
      <c r="B19" s="180" t="s">
        <v>289</v>
      </c>
      <c r="C19" s="180">
        <v>795398438.26213956</v>
      </c>
      <c r="D19" s="180">
        <v>711375440.98985684</v>
      </c>
      <c r="E19" s="180">
        <v>1506773879.2519965</v>
      </c>
      <c r="F19" s="180">
        <v>45082582.108461566</v>
      </c>
      <c r="G19" s="180">
        <v>9954177.8369685113</v>
      </c>
      <c r="H19" s="180">
        <v>55036759.945430078</v>
      </c>
      <c r="I19" s="180">
        <v>55665391.705845587</v>
      </c>
      <c r="J19" s="180">
        <v>39094050.987914138</v>
      </c>
      <c r="K19" s="180">
        <v>94759442.693759724</v>
      </c>
    </row>
    <row r="20" spans="1:11">
      <c r="A20" s="179">
        <v>11</v>
      </c>
      <c r="B20" s="180" t="s">
        <v>250</v>
      </c>
      <c r="C20" s="180">
        <v>44034949.47143776</v>
      </c>
      <c r="D20" s="180">
        <v>34830181.816927411</v>
      </c>
      <c r="E20" s="180">
        <v>78865131.28836517</v>
      </c>
      <c r="F20" s="180">
        <v>9638618.0819100533</v>
      </c>
      <c r="G20" s="180">
        <v>31158744.137284137</v>
      </c>
      <c r="H20" s="180">
        <v>40797362.219194189</v>
      </c>
      <c r="I20" s="180">
        <v>9638618.0819100533</v>
      </c>
      <c r="J20" s="180">
        <v>31158744.137284137</v>
      </c>
      <c r="K20" s="180">
        <v>40797362.219194189</v>
      </c>
    </row>
    <row r="21" spans="1:11" ht="14.4" thickBot="1">
      <c r="A21" s="182">
        <v>12</v>
      </c>
      <c r="B21" s="183" t="s">
        <v>249</v>
      </c>
      <c r="C21" s="180">
        <v>839433387.73357737</v>
      </c>
      <c r="D21" s="180">
        <v>746205622.80678427</v>
      </c>
      <c r="E21" s="180">
        <v>1585639010.5403616</v>
      </c>
      <c r="F21" s="180">
        <v>54721200.190371618</v>
      </c>
      <c r="G21" s="180">
        <v>41112921.974252649</v>
      </c>
      <c r="H21" s="180">
        <v>95834122.164624274</v>
      </c>
      <c r="I21" s="180">
        <v>65304009.787755638</v>
      </c>
      <c r="J21" s="180">
        <v>70252795.125198275</v>
      </c>
      <c r="K21" s="180">
        <v>135556804.91295391</v>
      </c>
    </row>
    <row r="22" spans="1:11" ht="38.25" customHeight="1" thickBot="1">
      <c r="A22" s="184"/>
      <c r="B22" s="185"/>
      <c r="C22" s="185"/>
      <c r="D22" s="185"/>
      <c r="E22" s="185"/>
      <c r="F22" s="625" t="s">
        <v>291</v>
      </c>
      <c r="G22" s="623"/>
      <c r="H22" s="623"/>
      <c r="I22" s="625" t="s">
        <v>256</v>
      </c>
      <c r="J22" s="623"/>
      <c r="K22" s="624"/>
    </row>
    <row r="23" spans="1:11" ht="14.4" thickBot="1">
      <c r="A23" s="186">
        <v>13</v>
      </c>
      <c r="B23" s="187" t="s">
        <v>241</v>
      </c>
      <c r="C23" s="188"/>
      <c r="D23" s="188"/>
      <c r="E23" s="188"/>
      <c r="F23" s="189">
        <v>200465464.67297915</v>
      </c>
      <c r="G23" s="189">
        <v>158576230.46900693</v>
      </c>
      <c r="H23" s="189">
        <v>359041695.14198607</v>
      </c>
      <c r="I23" s="189">
        <v>189882655.07559514</v>
      </c>
      <c r="J23" s="189">
        <v>129539511.07074408</v>
      </c>
      <c r="K23" s="189">
        <v>319422166.14633924</v>
      </c>
    </row>
    <row r="24" spans="1:11" ht="14.4" thickBot="1">
      <c r="A24" s="190">
        <v>14</v>
      </c>
      <c r="B24" s="191" t="s">
        <v>253</v>
      </c>
      <c r="C24" s="192"/>
      <c r="D24" s="193"/>
      <c r="E24" s="194"/>
      <c r="F24" s="189">
        <v>149124442.80755281</v>
      </c>
      <c r="G24" s="189">
        <v>116351366.56497154</v>
      </c>
      <c r="H24" s="189">
        <v>265475809.37252432</v>
      </c>
      <c r="I24" s="189">
        <v>86829617.123047948</v>
      </c>
      <c r="J24" s="189">
        <v>23130120.215078518</v>
      </c>
      <c r="K24" s="189">
        <v>109097302.85816374</v>
      </c>
    </row>
    <row r="25" spans="1:11" ht="14.4" thickBot="1">
      <c r="A25" s="195">
        <v>15</v>
      </c>
      <c r="B25" s="196" t="s">
        <v>254</v>
      </c>
      <c r="C25" s="197"/>
      <c r="D25" s="197"/>
      <c r="E25" s="197"/>
      <c r="F25" s="463">
        <v>1.3442830759252702</v>
      </c>
      <c r="G25" s="463">
        <v>1.3629081905149494</v>
      </c>
      <c r="H25" s="463">
        <v>1.352445994950022</v>
      </c>
      <c r="I25" s="463">
        <v>2.1868420173557683</v>
      </c>
      <c r="J25" s="463">
        <v>5.6004685607425992</v>
      </c>
      <c r="K25" s="463">
        <v>2.9278649222118407</v>
      </c>
    </row>
    <row r="27" spans="1:11" ht="27">
      <c r="B27" s="169"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5">
        <f>'1. key ratios'!B2</f>
        <v>46112</v>
      </c>
    </row>
    <row r="3" spans="1:17" ht="14.25" customHeight="1"/>
    <row r="4" spans="1:17" ht="14.4">
      <c r="A4" s="521"/>
      <c r="B4" s="522" t="s">
        <v>726</v>
      </c>
      <c r="C4" s="151"/>
      <c r="D4" s="151"/>
      <c r="E4" s="151"/>
      <c r="F4" s="151"/>
      <c r="G4" s="151"/>
      <c r="H4" s="151"/>
      <c r="I4" s="151"/>
      <c r="J4" s="151"/>
      <c r="K4" s="151"/>
      <c r="L4" s="151"/>
      <c r="M4" s="151"/>
      <c r="N4" s="151"/>
      <c r="O4" s="151"/>
      <c r="P4" s="151"/>
      <c r="Q4" s="151"/>
    </row>
    <row r="5" spans="1:17" ht="86.4">
      <c r="A5" s="521"/>
      <c r="B5" s="523" t="s">
        <v>727</v>
      </c>
      <c r="C5" s="524" t="s">
        <v>728</v>
      </c>
      <c r="D5" s="524" t="s">
        <v>729</v>
      </c>
      <c r="E5" s="524" t="s">
        <v>730</v>
      </c>
      <c r="F5" s="524" t="s">
        <v>731</v>
      </c>
      <c r="G5" s="524" t="s">
        <v>732</v>
      </c>
      <c r="H5" s="524" t="s">
        <v>733</v>
      </c>
      <c r="I5" s="525" t="s">
        <v>734</v>
      </c>
      <c r="J5" s="526">
        <v>0.02</v>
      </c>
      <c r="K5" s="526">
        <v>0.2</v>
      </c>
      <c r="L5" s="526">
        <v>0.35</v>
      </c>
      <c r="M5" s="526">
        <v>0.5</v>
      </c>
      <c r="N5" s="526">
        <v>0.75</v>
      </c>
      <c r="O5" s="526">
        <v>1</v>
      </c>
      <c r="P5" s="526">
        <v>1.5</v>
      </c>
      <c r="Q5" s="527" t="s">
        <v>735</v>
      </c>
    </row>
    <row r="6" spans="1:17" ht="14.4">
      <c r="A6" s="521"/>
      <c r="B6" s="528"/>
      <c r="C6" s="529">
        <v>52655716.699999996</v>
      </c>
      <c r="D6" s="529" t="b">
        <v>0</v>
      </c>
      <c r="E6" s="529" t="b">
        <v>0</v>
      </c>
      <c r="F6" s="529">
        <v>239864.04620000001</v>
      </c>
      <c r="G6" s="529">
        <v>1982946.9961463201</v>
      </c>
      <c r="H6" s="529">
        <v>0</v>
      </c>
      <c r="I6" s="529">
        <v>3111935.4592848481</v>
      </c>
      <c r="J6" s="529" t="b">
        <v>0</v>
      </c>
      <c r="K6" s="529" t="b">
        <v>0</v>
      </c>
      <c r="L6" s="529" t="b">
        <v>0</v>
      </c>
      <c r="M6" s="529">
        <v>3077797.6047712313</v>
      </c>
      <c r="N6" s="529" t="b">
        <v>0</v>
      </c>
      <c r="O6" s="529">
        <v>34137.854513616003</v>
      </c>
      <c r="P6" s="529" t="b">
        <v>0</v>
      </c>
      <c r="Q6" s="529">
        <v>1573036.6568992317</v>
      </c>
    </row>
    <row r="7" spans="1:17" ht="14.4">
      <c r="A7" s="521"/>
      <c r="B7" s="530" t="s">
        <v>736</v>
      </c>
      <c r="C7" s="529">
        <v>0</v>
      </c>
      <c r="D7" s="529">
        <v>0</v>
      </c>
      <c r="E7" s="529">
        <v>0</v>
      </c>
      <c r="F7" s="529">
        <v>0</v>
      </c>
      <c r="G7" s="529">
        <v>0</v>
      </c>
      <c r="H7" s="531">
        <v>1.4</v>
      </c>
      <c r="I7" s="532">
        <v>0</v>
      </c>
      <c r="J7" s="529">
        <v>0</v>
      </c>
      <c r="K7" s="529">
        <v>0</v>
      </c>
      <c r="L7" s="529">
        <v>0</v>
      </c>
      <c r="M7" s="529">
        <v>0</v>
      </c>
      <c r="N7" s="529">
        <v>0</v>
      </c>
      <c r="O7" s="529">
        <v>0</v>
      </c>
      <c r="P7" s="529">
        <v>0</v>
      </c>
      <c r="Q7" s="529">
        <v>0</v>
      </c>
    </row>
    <row r="8" spans="1:17" ht="14.4">
      <c r="A8" s="521"/>
      <c r="B8" s="530" t="s">
        <v>737</v>
      </c>
      <c r="C8" s="529">
        <v>0</v>
      </c>
      <c r="D8" s="529">
        <v>0</v>
      </c>
      <c r="E8" s="529">
        <v>0</v>
      </c>
      <c r="F8" s="529">
        <v>0</v>
      </c>
      <c r="G8" s="529">
        <v>0</v>
      </c>
      <c r="H8" s="531">
        <v>1.4</v>
      </c>
      <c r="I8" s="532">
        <v>0</v>
      </c>
      <c r="J8" s="529">
        <v>0</v>
      </c>
      <c r="K8" s="529">
        <v>0</v>
      </c>
      <c r="L8" s="529">
        <v>0</v>
      </c>
      <c r="M8" s="529">
        <v>0</v>
      </c>
      <c r="N8" s="529">
        <v>0</v>
      </c>
      <c r="O8" s="529">
        <v>0</v>
      </c>
      <c r="P8" s="529">
        <v>0</v>
      </c>
      <c r="Q8" s="529">
        <v>0</v>
      </c>
    </row>
    <row r="9" spans="1:17" ht="14.4">
      <c r="A9" s="521"/>
      <c r="B9" s="530" t="s">
        <v>738</v>
      </c>
      <c r="C9" s="529">
        <v>52655716.699999996</v>
      </c>
      <c r="D9" s="529">
        <v>-39273.547900000005</v>
      </c>
      <c r="E9" s="529">
        <v>0</v>
      </c>
      <c r="F9" s="529">
        <v>239864.04620000001</v>
      </c>
      <c r="G9" s="529">
        <v>1982946.9961463201</v>
      </c>
      <c r="H9" s="531">
        <v>1.4</v>
      </c>
      <c r="I9" s="532">
        <v>3111935.4592848481</v>
      </c>
      <c r="J9" s="529">
        <v>0</v>
      </c>
      <c r="K9" s="529">
        <v>0</v>
      </c>
      <c r="L9" s="529">
        <v>0</v>
      </c>
      <c r="M9" s="529">
        <v>3077797.6047712313</v>
      </c>
      <c r="N9" s="529">
        <v>0</v>
      </c>
      <c r="O9" s="529">
        <v>34137.854513616003</v>
      </c>
      <c r="P9" s="529">
        <v>0</v>
      </c>
      <c r="Q9" s="529">
        <v>1573036.6568992317</v>
      </c>
    </row>
    <row r="10" spans="1:17" ht="14.4">
      <c r="A10" s="521"/>
      <c r="B10" s="533" t="s">
        <v>739</v>
      </c>
      <c r="C10" s="534">
        <v>0</v>
      </c>
      <c r="D10" s="534">
        <v>0</v>
      </c>
      <c r="E10" s="534">
        <v>0</v>
      </c>
      <c r="F10" s="534">
        <v>0</v>
      </c>
      <c r="G10" s="534">
        <v>0</v>
      </c>
      <c r="H10" s="531">
        <v>1.4</v>
      </c>
      <c r="I10" s="532">
        <v>0</v>
      </c>
      <c r="J10" s="535">
        <v>0</v>
      </c>
      <c r="K10" s="535">
        <v>0</v>
      </c>
      <c r="L10" s="535">
        <v>0</v>
      </c>
      <c r="M10" s="535">
        <v>0</v>
      </c>
      <c r="N10" s="535">
        <v>0</v>
      </c>
      <c r="O10" s="535">
        <v>0</v>
      </c>
      <c r="P10" s="535">
        <v>0</v>
      </c>
      <c r="Q10" s="529">
        <v>0</v>
      </c>
    </row>
    <row r="11" spans="1:17" ht="14.4">
      <c r="A11" s="521"/>
      <c r="B11" s="536" t="s">
        <v>736</v>
      </c>
      <c r="C11" s="534">
        <v>0</v>
      </c>
      <c r="D11" s="534">
        <v>0</v>
      </c>
      <c r="E11" s="534">
        <v>0</v>
      </c>
      <c r="F11" s="534">
        <v>0</v>
      </c>
      <c r="G11" s="534">
        <v>0</v>
      </c>
      <c r="H11" s="531">
        <v>1.4</v>
      </c>
      <c r="I11" s="532">
        <v>0</v>
      </c>
      <c r="J11" s="535">
        <v>0</v>
      </c>
      <c r="K11" s="535">
        <v>0</v>
      </c>
      <c r="L11" s="535">
        <v>0</v>
      </c>
      <c r="M11" s="535">
        <v>0</v>
      </c>
      <c r="N11" s="535">
        <v>0</v>
      </c>
      <c r="O11" s="535">
        <v>0</v>
      </c>
      <c r="P11" s="535">
        <v>0</v>
      </c>
      <c r="Q11" s="529">
        <v>0</v>
      </c>
    </row>
    <row r="12" spans="1:17" ht="14.4">
      <c r="A12" s="521"/>
      <c r="B12" s="536" t="s">
        <v>737</v>
      </c>
      <c r="C12" s="534">
        <v>0</v>
      </c>
      <c r="D12" s="534">
        <v>0</v>
      </c>
      <c r="E12" s="534">
        <v>0</v>
      </c>
      <c r="F12" s="534">
        <v>0</v>
      </c>
      <c r="G12" s="534">
        <v>0</v>
      </c>
      <c r="H12" s="531">
        <v>1.4</v>
      </c>
      <c r="I12" s="532">
        <v>0</v>
      </c>
      <c r="J12" s="535">
        <v>0</v>
      </c>
      <c r="K12" s="535">
        <v>0</v>
      </c>
      <c r="L12" s="535">
        <v>0</v>
      </c>
      <c r="M12" s="535">
        <v>0</v>
      </c>
      <c r="N12" s="535">
        <v>0</v>
      </c>
      <c r="O12" s="535">
        <v>0</v>
      </c>
      <c r="P12" s="535">
        <v>0</v>
      </c>
      <c r="Q12" s="529">
        <v>0</v>
      </c>
    </row>
    <row r="13" spans="1:17" ht="14.4">
      <c r="A13" s="521"/>
      <c r="B13" s="536" t="s">
        <v>738</v>
      </c>
      <c r="C13" s="534">
        <v>0</v>
      </c>
      <c r="D13" s="534">
        <v>0</v>
      </c>
      <c r="E13" s="534">
        <v>0</v>
      </c>
      <c r="F13" s="534">
        <v>0</v>
      </c>
      <c r="G13" s="534">
        <v>0</v>
      </c>
      <c r="H13" s="531">
        <v>1.4</v>
      </c>
      <c r="I13" s="532">
        <v>0</v>
      </c>
      <c r="J13" s="535">
        <v>0</v>
      </c>
      <c r="K13" s="535">
        <v>0</v>
      </c>
      <c r="L13" s="535">
        <v>0</v>
      </c>
      <c r="M13" s="535">
        <v>0</v>
      </c>
      <c r="N13" s="535">
        <v>0</v>
      </c>
      <c r="O13" s="535">
        <v>0</v>
      </c>
      <c r="P13" s="535">
        <v>0</v>
      </c>
      <c r="Q13" s="529">
        <v>0</v>
      </c>
    </row>
    <row r="14" spans="1:17" ht="14.4">
      <c r="A14" s="521"/>
      <c r="B14" s="533" t="s">
        <v>740</v>
      </c>
      <c r="C14" s="534">
        <v>0</v>
      </c>
      <c r="D14" s="534">
        <v>0</v>
      </c>
      <c r="E14" s="534">
        <v>0</v>
      </c>
      <c r="F14" s="534">
        <v>0</v>
      </c>
      <c r="G14" s="534">
        <v>0</v>
      </c>
      <c r="H14" s="531">
        <v>1.4</v>
      </c>
      <c r="I14" s="532">
        <v>0</v>
      </c>
      <c r="J14" s="535">
        <v>0</v>
      </c>
      <c r="K14" s="535">
        <v>0</v>
      </c>
      <c r="L14" s="535">
        <v>0</v>
      </c>
      <c r="M14" s="535">
        <v>0</v>
      </c>
      <c r="N14" s="535">
        <v>0</v>
      </c>
      <c r="O14" s="535">
        <v>0</v>
      </c>
      <c r="P14" s="535">
        <v>0</v>
      </c>
      <c r="Q14" s="529">
        <v>0</v>
      </c>
    </row>
    <row r="15" spans="1:17" ht="14.4">
      <c r="A15" s="521"/>
      <c r="B15" s="536" t="s">
        <v>736</v>
      </c>
      <c r="C15" s="534">
        <v>0</v>
      </c>
      <c r="D15" s="534">
        <v>0</v>
      </c>
      <c r="E15" s="534">
        <v>0</v>
      </c>
      <c r="F15" s="534">
        <v>0</v>
      </c>
      <c r="G15" s="534">
        <v>0</v>
      </c>
      <c r="H15" s="531">
        <v>1.4</v>
      </c>
      <c r="I15" s="532">
        <v>0</v>
      </c>
      <c r="J15" s="535">
        <v>0</v>
      </c>
      <c r="K15" s="535">
        <v>0</v>
      </c>
      <c r="L15" s="535">
        <v>0</v>
      </c>
      <c r="M15" s="535">
        <v>0</v>
      </c>
      <c r="N15" s="535">
        <v>0</v>
      </c>
      <c r="O15" s="535">
        <v>0</v>
      </c>
      <c r="P15" s="535">
        <v>0</v>
      </c>
      <c r="Q15" s="529">
        <v>0</v>
      </c>
    </row>
    <row r="16" spans="1:17" ht="14.4">
      <c r="A16" s="521"/>
      <c r="B16" s="536" t="s">
        <v>737</v>
      </c>
      <c r="C16" s="534">
        <v>0</v>
      </c>
      <c r="D16" s="534">
        <v>0</v>
      </c>
      <c r="E16" s="534">
        <v>0</v>
      </c>
      <c r="F16" s="534">
        <v>0</v>
      </c>
      <c r="G16" s="534">
        <v>0</v>
      </c>
      <c r="H16" s="531">
        <v>1.4</v>
      </c>
      <c r="I16" s="532">
        <v>0</v>
      </c>
      <c r="J16" s="535">
        <v>0</v>
      </c>
      <c r="K16" s="535">
        <v>0</v>
      </c>
      <c r="L16" s="535">
        <v>0</v>
      </c>
      <c r="M16" s="535">
        <v>0</v>
      </c>
      <c r="N16" s="535">
        <v>0</v>
      </c>
      <c r="O16" s="535">
        <v>0</v>
      </c>
      <c r="P16" s="535">
        <v>0</v>
      </c>
      <c r="Q16" s="529">
        <v>0</v>
      </c>
    </row>
    <row r="17" spans="1:17" ht="14.4">
      <c r="A17" s="521"/>
      <c r="B17" s="536" t="s">
        <v>738</v>
      </c>
      <c r="C17" s="534">
        <v>0</v>
      </c>
      <c r="D17" s="534">
        <v>0</v>
      </c>
      <c r="E17" s="534">
        <v>0</v>
      </c>
      <c r="F17" s="534">
        <v>0</v>
      </c>
      <c r="G17" s="534">
        <v>0</v>
      </c>
      <c r="H17" s="531">
        <v>1.4</v>
      </c>
      <c r="I17" s="532">
        <v>0</v>
      </c>
      <c r="J17" s="535">
        <v>0</v>
      </c>
      <c r="K17" s="535">
        <v>0</v>
      </c>
      <c r="L17" s="535">
        <v>0</v>
      </c>
      <c r="M17" s="535">
        <v>0</v>
      </c>
      <c r="N17" s="535">
        <v>0</v>
      </c>
      <c r="O17" s="535">
        <v>0</v>
      </c>
      <c r="P17" s="535">
        <v>0</v>
      </c>
      <c r="Q17" s="529">
        <v>0</v>
      </c>
    </row>
    <row r="18" spans="1:17" ht="14.4">
      <c r="A18" s="521"/>
      <c r="B18" s="533" t="s">
        <v>741</v>
      </c>
      <c r="C18" s="534">
        <v>49161496.379999995</v>
      </c>
      <c r="D18" s="534">
        <v>0</v>
      </c>
      <c r="E18" s="534">
        <v>0</v>
      </c>
      <c r="F18" s="534">
        <v>231120.67730000001</v>
      </c>
      <c r="G18" s="534">
        <v>1967306.1832508801</v>
      </c>
      <c r="H18" s="531">
        <v>1.4</v>
      </c>
      <c r="I18" s="532">
        <v>3077797.6047712318</v>
      </c>
      <c r="J18" s="535">
        <v>0</v>
      </c>
      <c r="K18" s="535">
        <v>0</v>
      </c>
      <c r="L18" s="535">
        <v>0</v>
      </c>
      <c r="M18" s="535">
        <v>3077797.6047712313</v>
      </c>
      <c r="N18" s="535">
        <v>0</v>
      </c>
      <c r="O18" s="535">
        <v>0</v>
      </c>
      <c r="P18" s="535">
        <v>0</v>
      </c>
      <c r="Q18" s="529">
        <v>1538898.8023856157</v>
      </c>
    </row>
    <row r="19" spans="1:17" ht="14.4">
      <c r="A19" s="521"/>
      <c r="B19" s="536" t="s">
        <v>736</v>
      </c>
      <c r="C19" s="534">
        <v>0</v>
      </c>
      <c r="D19" s="534">
        <v>0</v>
      </c>
      <c r="E19" s="534">
        <v>0</v>
      </c>
      <c r="F19" s="534">
        <v>0</v>
      </c>
      <c r="G19" s="534">
        <v>0</v>
      </c>
      <c r="H19" s="531">
        <v>1.4</v>
      </c>
      <c r="I19" s="532">
        <v>0</v>
      </c>
      <c r="J19" s="535">
        <v>0</v>
      </c>
      <c r="K19" s="535">
        <v>0</v>
      </c>
      <c r="L19" s="535">
        <v>0</v>
      </c>
      <c r="M19" s="535">
        <v>0</v>
      </c>
      <c r="N19" s="535">
        <v>0</v>
      </c>
      <c r="O19" s="535">
        <v>0</v>
      </c>
      <c r="P19" s="535">
        <v>0</v>
      </c>
      <c r="Q19" s="529">
        <v>0</v>
      </c>
    </row>
    <row r="20" spans="1:17" ht="14.4">
      <c r="A20" s="521"/>
      <c r="B20" s="536" t="s">
        <v>737</v>
      </c>
      <c r="C20" s="534">
        <v>0</v>
      </c>
      <c r="D20" s="534">
        <v>0</v>
      </c>
      <c r="E20" s="534">
        <v>0</v>
      </c>
      <c r="F20" s="534">
        <v>0</v>
      </c>
      <c r="G20" s="534">
        <v>0</v>
      </c>
      <c r="H20" s="531">
        <v>1.4</v>
      </c>
      <c r="I20" s="532">
        <v>0</v>
      </c>
      <c r="J20" s="535">
        <v>0</v>
      </c>
      <c r="K20" s="535">
        <v>0</v>
      </c>
      <c r="L20" s="535">
        <v>0</v>
      </c>
      <c r="M20" s="535">
        <v>0</v>
      </c>
      <c r="N20" s="535">
        <v>0</v>
      </c>
      <c r="O20" s="535">
        <v>0</v>
      </c>
      <c r="P20" s="535">
        <v>0</v>
      </c>
      <c r="Q20" s="529">
        <v>0</v>
      </c>
    </row>
    <row r="21" spans="1:17" ht="14.4">
      <c r="A21" s="521"/>
      <c r="B21" s="536" t="s">
        <v>738</v>
      </c>
      <c r="C21" s="534">
        <v>49161496.379999995</v>
      </c>
      <c r="D21" s="534">
        <v>-48016.916800000006</v>
      </c>
      <c r="E21" s="534">
        <v>0</v>
      </c>
      <c r="F21" s="534">
        <v>231120.67730000001</v>
      </c>
      <c r="G21" s="534">
        <v>1967306.1832508801</v>
      </c>
      <c r="H21" s="531">
        <v>1.4</v>
      </c>
      <c r="I21" s="532">
        <v>3077797.6047712318</v>
      </c>
      <c r="J21" s="535">
        <v>0</v>
      </c>
      <c r="K21" s="535">
        <v>0</v>
      </c>
      <c r="L21" s="535">
        <v>0</v>
      </c>
      <c r="M21" s="535">
        <v>3077797.6047712313</v>
      </c>
      <c r="N21" s="535">
        <v>0</v>
      </c>
      <c r="O21" s="535">
        <v>0</v>
      </c>
      <c r="P21" s="535">
        <v>0</v>
      </c>
      <c r="Q21" s="529">
        <v>1538898.8023856157</v>
      </c>
    </row>
    <row r="22" spans="1:17" ht="14.4">
      <c r="A22" s="521"/>
      <c r="B22" s="533" t="s">
        <v>742</v>
      </c>
      <c r="C22" s="534">
        <v>3494220.32</v>
      </c>
      <c r="D22" s="534">
        <v>0</v>
      </c>
      <c r="E22" s="534">
        <v>0</v>
      </c>
      <c r="F22" s="534">
        <v>0</v>
      </c>
      <c r="G22" s="534">
        <v>0</v>
      </c>
      <c r="H22" s="531">
        <v>1.4</v>
      </c>
      <c r="I22" s="532">
        <v>0</v>
      </c>
      <c r="J22" s="535">
        <v>0</v>
      </c>
      <c r="K22" s="535">
        <v>0</v>
      </c>
      <c r="L22" s="535">
        <v>0</v>
      </c>
      <c r="M22" s="535">
        <v>0</v>
      </c>
      <c r="N22" s="535">
        <v>0</v>
      </c>
      <c r="O22" s="535">
        <v>0</v>
      </c>
      <c r="P22" s="535">
        <v>0</v>
      </c>
      <c r="Q22" s="529">
        <v>0</v>
      </c>
    </row>
    <row r="23" spans="1:17" ht="14.4">
      <c r="A23" s="521"/>
      <c r="B23" s="536" t="s">
        <v>736</v>
      </c>
      <c r="C23" s="534">
        <v>0</v>
      </c>
      <c r="D23" s="534">
        <v>0</v>
      </c>
      <c r="E23" s="534">
        <v>0</v>
      </c>
      <c r="F23" s="534">
        <v>0</v>
      </c>
      <c r="G23" s="534">
        <v>0</v>
      </c>
      <c r="H23" s="531">
        <v>1.4</v>
      </c>
      <c r="I23" s="532">
        <v>0</v>
      </c>
      <c r="J23" s="535">
        <v>0</v>
      </c>
      <c r="K23" s="535">
        <v>0</v>
      </c>
      <c r="L23" s="535">
        <v>0</v>
      </c>
      <c r="M23" s="535">
        <v>0</v>
      </c>
      <c r="N23" s="535">
        <v>0</v>
      </c>
      <c r="O23" s="535">
        <v>0</v>
      </c>
      <c r="P23" s="535">
        <v>0</v>
      </c>
      <c r="Q23" s="529">
        <v>0</v>
      </c>
    </row>
    <row r="24" spans="1:17" ht="14.4">
      <c r="A24" s="521"/>
      <c r="B24" s="536" t="s">
        <v>737</v>
      </c>
      <c r="C24" s="534">
        <v>0</v>
      </c>
      <c r="D24" s="534">
        <v>0</v>
      </c>
      <c r="E24" s="534">
        <v>0</v>
      </c>
      <c r="F24" s="534">
        <v>0</v>
      </c>
      <c r="G24" s="534">
        <v>0</v>
      </c>
      <c r="H24" s="531">
        <v>1.4</v>
      </c>
      <c r="I24" s="532">
        <v>0</v>
      </c>
      <c r="J24" s="535">
        <v>0</v>
      </c>
      <c r="K24" s="535">
        <v>0</v>
      </c>
      <c r="L24" s="535">
        <v>0</v>
      </c>
      <c r="M24" s="535">
        <v>0</v>
      </c>
      <c r="N24" s="535">
        <v>0</v>
      </c>
      <c r="O24" s="535">
        <v>0</v>
      </c>
      <c r="P24" s="535">
        <v>0</v>
      </c>
      <c r="Q24" s="529">
        <v>0</v>
      </c>
    </row>
    <row r="25" spans="1:17" ht="14.4">
      <c r="A25" s="521"/>
      <c r="B25" s="536" t="s">
        <v>738</v>
      </c>
      <c r="C25" s="534">
        <v>3494220.32</v>
      </c>
      <c r="D25" s="534">
        <v>0</v>
      </c>
      <c r="E25" s="534">
        <v>0</v>
      </c>
      <c r="F25" s="534">
        <v>0</v>
      </c>
      <c r="G25" s="534">
        <v>0</v>
      </c>
      <c r="H25" s="531">
        <v>1.4</v>
      </c>
      <c r="I25" s="532">
        <v>0</v>
      </c>
      <c r="J25" s="535">
        <v>0</v>
      </c>
      <c r="K25" s="535">
        <v>0</v>
      </c>
      <c r="L25" s="535">
        <v>0</v>
      </c>
      <c r="M25" s="535">
        <v>0</v>
      </c>
      <c r="N25" s="535">
        <v>0</v>
      </c>
      <c r="O25" s="535">
        <v>0</v>
      </c>
      <c r="P25" s="535">
        <v>0</v>
      </c>
      <c r="Q25" s="529">
        <v>0</v>
      </c>
    </row>
    <row r="26" spans="1:17" ht="14.4">
      <c r="A26" s="521"/>
      <c r="B26" s="533" t="s">
        <v>743</v>
      </c>
      <c r="C26" s="534">
        <v>0</v>
      </c>
      <c r="D26" s="534">
        <v>0</v>
      </c>
      <c r="E26" s="534">
        <v>0</v>
      </c>
      <c r="F26" s="534">
        <v>0</v>
      </c>
      <c r="G26" s="534">
        <v>0</v>
      </c>
      <c r="H26" s="531">
        <v>1.4</v>
      </c>
      <c r="I26" s="532">
        <v>0</v>
      </c>
      <c r="J26" s="535">
        <v>0</v>
      </c>
      <c r="K26" s="535">
        <v>0</v>
      </c>
      <c r="L26" s="535">
        <v>0</v>
      </c>
      <c r="M26" s="535">
        <v>0</v>
      </c>
      <c r="N26" s="535">
        <v>0</v>
      </c>
      <c r="O26" s="535">
        <v>0</v>
      </c>
      <c r="P26" s="535">
        <v>0</v>
      </c>
      <c r="Q26" s="529">
        <v>0</v>
      </c>
    </row>
    <row r="27" spans="1:17" ht="14.4">
      <c r="A27" s="521"/>
      <c r="B27" s="536" t="s">
        <v>736</v>
      </c>
      <c r="C27" s="534">
        <v>0</v>
      </c>
      <c r="D27" s="534">
        <v>0</v>
      </c>
      <c r="E27" s="534">
        <v>0</v>
      </c>
      <c r="F27" s="534">
        <v>0</v>
      </c>
      <c r="G27" s="534">
        <v>0</v>
      </c>
      <c r="H27" s="531">
        <v>1.4</v>
      </c>
      <c r="I27" s="532">
        <v>0</v>
      </c>
      <c r="J27" s="535">
        <v>0</v>
      </c>
      <c r="K27" s="535">
        <v>0</v>
      </c>
      <c r="L27" s="535">
        <v>0</v>
      </c>
      <c r="M27" s="535">
        <v>0</v>
      </c>
      <c r="N27" s="535">
        <v>0</v>
      </c>
      <c r="O27" s="535">
        <v>0</v>
      </c>
      <c r="P27" s="535">
        <v>0</v>
      </c>
      <c r="Q27" s="529">
        <v>0</v>
      </c>
    </row>
    <row r="28" spans="1:17" ht="14.4">
      <c r="A28" s="521"/>
      <c r="B28" s="536" t="s">
        <v>737</v>
      </c>
      <c r="C28" s="534">
        <v>0</v>
      </c>
      <c r="D28" s="534">
        <v>0</v>
      </c>
      <c r="E28" s="534">
        <v>0</v>
      </c>
      <c r="F28" s="534">
        <v>0</v>
      </c>
      <c r="G28" s="534">
        <v>0</v>
      </c>
      <c r="H28" s="531">
        <v>1.4</v>
      </c>
      <c r="I28" s="532">
        <v>0</v>
      </c>
      <c r="J28" s="535">
        <v>0</v>
      </c>
      <c r="K28" s="535">
        <v>0</v>
      </c>
      <c r="L28" s="535">
        <v>0</v>
      </c>
      <c r="M28" s="535">
        <v>0</v>
      </c>
      <c r="N28" s="535">
        <v>0</v>
      </c>
      <c r="O28" s="535">
        <v>0</v>
      </c>
      <c r="P28" s="535">
        <v>0</v>
      </c>
      <c r="Q28" s="529">
        <v>0</v>
      </c>
    </row>
    <row r="29" spans="1:17" ht="14.4">
      <c r="A29" s="521"/>
      <c r="B29" s="536" t="s">
        <v>738</v>
      </c>
      <c r="C29" s="534">
        <v>0</v>
      </c>
      <c r="D29" s="534">
        <v>0</v>
      </c>
      <c r="E29" s="534">
        <v>0</v>
      </c>
      <c r="F29" s="534">
        <v>0</v>
      </c>
      <c r="G29" s="534">
        <v>0</v>
      </c>
      <c r="H29" s="531">
        <v>1.4</v>
      </c>
      <c r="I29" s="532">
        <v>0</v>
      </c>
      <c r="J29" s="535">
        <v>0</v>
      </c>
      <c r="K29" s="535">
        <v>0</v>
      </c>
      <c r="L29" s="535">
        <v>0</v>
      </c>
      <c r="M29" s="535">
        <v>0</v>
      </c>
      <c r="N29" s="535">
        <v>0</v>
      </c>
      <c r="O29" s="535">
        <v>0</v>
      </c>
      <c r="P29" s="535">
        <v>0</v>
      </c>
      <c r="Q29" s="529">
        <v>0</v>
      </c>
    </row>
    <row r="30" spans="1:17" ht="14.4">
      <c r="A30" s="521"/>
      <c r="B30" s="537" t="s">
        <v>744</v>
      </c>
      <c r="C30" s="534">
        <v>0</v>
      </c>
      <c r="D30" s="534">
        <v>8743.3688999999995</v>
      </c>
      <c r="E30" s="534">
        <v>0</v>
      </c>
      <c r="F30" s="534">
        <v>8743.3688999999995</v>
      </c>
      <c r="G30" s="534">
        <v>15640.812895440004</v>
      </c>
      <c r="H30" s="531">
        <v>1.4</v>
      </c>
      <c r="I30" s="532">
        <v>34137.854513616003</v>
      </c>
      <c r="J30" s="535">
        <v>0</v>
      </c>
      <c r="K30" s="535">
        <v>0</v>
      </c>
      <c r="L30" s="535">
        <v>0</v>
      </c>
      <c r="M30" s="535">
        <v>0</v>
      </c>
      <c r="N30" s="535">
        <v>0</v>
      </c>
      <c r="O30" s="535">
        <v>34137.854513616003</v>
      </c>
      <c r="P30" s="535">
        <v>0</v>
      </c>
      <c r="Q30" s="529">
        <v>34137.854513616003</v>
      </c>
    </row>
    <row r="31" spans="1:17" ht="14.4">
      <c r="A31" s="521"/>
      <c r="B31" s="536" t="s">
        <v>736</v>
      </c>
      <c r="C31" s="534">
        <v>0</v>
      </c>
      <c r="D31" s="534">
        <v>0</v>
      </c>
      <c r="E31" s="534">
        <v>0</v>
      </c>
      <c r="F31" s="534">
        <v>0</v>
      </c>
      <c r="G31" s="534">
        <v>0</v>
      </c>
      <c r="H31" s="531">
        <v>1.4</v>
      </c>
      <c r="I31" s="532">
        <v>0</v>
      </c>
      <c r="J31" s="535">
        <v>0</v>
      </c>
      <c r="K31" s="535">
        <v>0</v>
      </c>
      <c r="L31" s="535">
        <v>0</v>
      </c>
      <c r="M31" s="535">
        <v>0</v>
      </c>
      <c r="N31" s="535">
        <v>0</v>
      </c>
      <c r="O31" s="535">
        <v>0</v>
      </c>
      <c r="P31" s="535">
        <v>0</v>
      </c>
      <c r="Q31" s="529">
        <v>0</v>
      </c>
    </row>
    <row r="32" spans="1:17" ht="14.4">
      <c r="A32" s="521"/>
      <c r="B32" s="536" t="s">
        <v>737</v>
      </c>
      <c r="C32" s="534">
        <v>0</v>
      </c>
      <c r="D32" s="534">
        <v>0</v>
      </c>
      <c r="E32" s="534">
        <v>0</v>
      </c>
      <c r="F32" s="534">
        <v>0</v>
      </c>
      <c r="G32" s="534">
        <v>0</v>
      </c>
      <c r="H32" s="531">
        <v>1.4</v>
      </c>
      <c r="I32" s="532">
        <v>0</v>
      </c>
      <c r="J32" s="535">
        <v>0</v>
      </c>
      <c r="K32" s="535">
        <v>0</v>
      </c>
      <c r="L32" s="535">
        <v>0</v>
      </c>
      <c r="M32" s="535">
        <v>0</v>
      </c>
      <c r="N32" s="535">
        <v>0</v>
      </c>
      <c r="O32" s="535">
        <v>0</v>
      </c>
      <c r="P32" s="535">
        <v>0</v>
      </c>
      <c r="Q32" s="529">
        <v>0</v>
      </c>
    </row>
    <row r="33" spans="1:17" ht="14.4">
      <c r="A33" s="521"/>
      <c r="B33" s="536" t="s">
        <v>738</v>
      </c>
      <c r="C33" s="534">
        <v>0</v>
      </c>
      <c r="D33" s="534">
        <v>8743.3688999999995</v>
      </c>
      <c r="E33" s="534">
        <v>0</v>
      </c>
      <c r="F33" s="534">
        <v>8743.3688999999995</v>
      </c>
      <c r="G33" s="534">
        <v>15640.812895440004</v>
      </c>
      <c r="H33" s="531">
        <v>1.4</v>
      </c>
      <c r="I33" s="532">
        <v>34137.854513616003</v>
      </c>
      <c r="J33" s="535">
        <v>0</v>
      </c>
      <c r="K33" s="535">
        <v>0</v>
      </c>
      <c r="L33" s="535">
        <v>0</v>
      </c>
      <c r="M33" s="535">
        <v>0</v>
      </c>
      <c r="N33" s="535">
        <v>0</v>
      </c>
      <c r="O33" s="535">
        <v>34137.854513616003</v>
      </c>
      <c r="P33" s="535">
        <v>0</v>
      </c>
      <c r="Q33" s="529">
        <v>34137.854513616003</v>
      </c>
    </row>
    <row r="34" spans="1:17" ht="14.4">
      <c r="A34" s="521"/>
      <c r="B34" s="538" t="s">
        <v>64</v>
      </c>
      <c r="C34" s="539">
        <v>52655716.699999996</v>
      </c>
      <c r="D34" s="539" t="b">
        <v>0</v>
      </c>
      <c r="E34" s="539" t="b">
        <v>0</v>
      </c>
      <c r="F34" s="539">
        <v>239864.04620000001</v>
      </c>
      <c r="G34" s="539">
        <v>1982946.9961463201</v>
      </c>
      <c r="H34" s="531">
        <v>1.4</v>
      </c>
      <c r="I34" s="532">
        <v>3111935.4592848481</v>
      </c>
      <c r="J34" s="539" t="b">
        <v>0</v>
      </c>
      <c r="K34" s="539" t="b">
        <v>0</v>
      </c>
      <c r="L34" s="539" t="b">
        <v>0</v>
      </c>
      <c r="M34" s="539">
        <v>3077797.6047712313</v>
      </c>
      <c r="N34" s="539" t="b">
        <v>0</v>
      </c>
      <c r="O34" s="539">
        <v>34137.854513616003</v>
      </c>
      <c r="P34" s="539" t="b">
        <v>0</v>
      </c>
      <c r="Q34" s="539">
        <v>1573036.6568992317</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zoomScale="76" zoomScaleNormal="76" workbookViewId="0">
      <pane xSplit="1" ySplit="5" topLeftCell="B6" activePane="bottomRight" state="frozen"/>
      <selection activeCell="B27" sqref="B27"/>
      <selection pane="topRight" activeCell="B27" sqref="B27"/>
      <selection pane="bottomLeft" activeCell="B27" sqref="B27"/>
      <selection pane="bottomRight" activeCell="F40" sqref="F40"/>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9" width="14.33203125" style="5" bestFit="1" customWidth="1"/>
    <col min="10" max="10" width="13.44140625" style="5" bestFit="1" customWidth="1"/>
    <col min="11"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245">
        <v>46112</v>
      </c>
    </row>
    <row r="3" spans="1:7" ht="14.4" thickBot="1">
      <c r="A3" s="2"/>
    </row>
    <row r="4" spans="1:7" ht="15" customHeight="1" thickBot="1">
      <c r="A4" s="6" t="s">
        <v>93</v>
      </c>
      <c r="B4" s="7" t="s">
        <v>92</v>
      </c>
      <c r="C4" s="7"/>
      <c r="D4" s="564" t="s">
        <v>668</v>
      </c>
      <c r="E4" s="565"/>
      <c r="F4" s="565"/>
      <c r="G4" s="566"/>
    </row>
    <row r="5" spans="1:7">
      <c r="A5" s="8" t="s">
        <v>6</v>
      </c>
      <c r="B5" s="9"/>
      <c r="C5" s="243" t="str">
        <f>INT((MONTH($B$2))/3)&amp;"Q"&amp;"-"&amp;YEAR($B$2)</f>
        <v>1Q-2026</v>
      </c>
      <c r="D5" s="243" t="str">
        <f>IF(INT(MONTH($B$2))=3, "4"&amp;"Q"&amp;"-"&amp;YEAR($B$2)-1, IF(INT(MONTH($B$2))=6, "1"&amp;"Q"&amp;"-"&amp;YEAR($B$2), IF(INT(MONTH($B$2))=9, "2"&amp;"Q"&amp;"-"&amp;YEAR($B$2),IF(INT(MONTH($B$2))=12, "3"&amp;"Q"&amp;"-"&amp;YEAR($B$2), 0))))</f>
        <v>4Q-2025</v>
      </c>
      <c r="E5" s="243" t="str">
        <f>IF(INT(MONTH($B$2))=3, "3"&amp;"Q"&amp;"-"&amp;YEAR($B$2)-1, IF(INT(MONTH($B$2))=6, "4"&amp;"Q"&amp;"-"&amp;YEAR($B$2)-1, IF(INT(MONTH($B$2))=9, "1"&amp;"Q"&amp;"-"&amp;YEAR($B$2),IF(INT(MONTH($B$2))=12, "2"&amp;"Q"&amp;"-"&amp;YEAR($B$2), 0))))</f>
        <v>3Q-2025</v>
      </c>
      <c r="F5" s="243" t="str">
        <f>IF(INT(MONTH($B$2))=3, "2"&amp;"Q"&amp;"-"&amp;YEAR($B$2)-1, IF(INT(MONTH($B$2))=6, "3"&amp;"Q"&amp;"-"&amp;YEAR($B$2)-1, IF(INT(MONTH($B$2))=9, "4"&amp;"Q"&amp;"-"&amp;YEAR($B$2)-1,IF(INT(MONTH($B$2))=12, "1"&amp;"Q"&amp;"-"&amp;YEAR($B$2), 0))))</f>
        <v>2Q-2025</v>
      </c>
      <c r="G5" s="244" t="str">
        <f>IF(INT(MONTH($B$2))=3, "1"&amp;"Q"&amp;"-"&amp;YEAR($B$2)-1, IF(INT(MONTH($B$2))=6, "2"&amp;"Q"&amp;"-"&amp;YEAR($B$2)-1, IF(INT(MONTH($B$2))=9, "3"&amp;"Q"&amp;"-"&amp;YEAR($B$2)-1,IF(INT(MONTH($B$2))=12, "4"&amp;"Q"&amp;"-"&amp;YEAR($B$2)-1, 0))))</f>
        <v>1Q-2025</v>
      </c>
    </row>
    <row r="6" spans="1:7">
      <c r="B6" s="114" t="s">
        <v>91</v>
      </c>
      <c r="C6" s="246"/>
      <c r="D6" s="246"/>
      <c r="E6" s="246"/>
      <c r="F6" s="246"/>
      <c r="G6" s="247"/>
    </row>
    <row r="7" spans="1:7">
      <c r="A7" s="10"/>
      <c r="B7" s="115" t="s">
        <v>89</v>
      </c>
      <c r="C7" s="246"/>
      <c r="D7" s="246"/>
      <c r="E7" s="246"/>
      <c r="F7" s="246"/>
      <c r="G7" s="247"/>
    </row>
    <row r="8" spans="1:7">
      <c r="A8" s="8">
        <v>1</v>
      </c>
      <c r="B8" s="11" t="s">
        <v>331</v>
      </c>
      <c r="C8" s="12">
        <v>279348673.25500649</v>
      </c>
      <c r="D8" s="12">
        <v>272322257.75855637</v>
      </c>
      <c r="E8" s="12">
        <v>259056048.19693345</v>
      </c>
      <c r="F8" s="12">
        <v>262427423.76565838</v>
      </c>
      <c r="G8" s="480">
        <v>256803573</v>
      </c>
    </row>
    <row r="9" spans="1:7">
      <c r="A9" s="8">
        <v>2</v>
      </c>
      <c r="B9" s="11" t="s">
        <v>332</v>
      </c>
      <c r="C9" s="12">
        <v>314446073.25500649</v>
      </c>
      <c r="D9" s="12">
        <v>307358557.75855637</v>
      </c>
      <c r="E9" s="12">
        <v>294270448.19693345</v>
      </c>
      <c r="F9" s="12">
        <v>297834223.76565838</v>
      </c>
      <c r="G9" s="480">
        <v>292778473</v>
      </c>
    </row>
    <row r="10" spans="1:7">
      <c r="A10" s="8">
        <v>3</v>
      </c>
      <c r="B10" s="11" t="s">
        <v>142</v>
      </c>
      <c r="C10" s="12">
        <v>382985323.91500652</v>
      </c>
      <c r="D10" s="12">
        <v>378653425.40855634</v>
      </c>
      <c r="E10" s="12">
        <v>365749288.75693345</v>
      </c>
      <c r="F10" s="12">
        <v>336715804.72565836</v>
      </c>
      <c r="G10" s="480">
        <v>333946551.94</v>
      </c>
    </row>
    <row r="11" spans="1:7">
      <c r="A11" s="8">
        <v>4</v>
      </c>
      <c r="B11" s="11" t="s">
        <v>334</v>
      </c>
      <c r="C11" s="12">
        <v>240590553.27499944</v>
      </c>
      <c r="D11" s="12">
        <v>235552232.72444633</v>
      </c>
      <c r="E11" s="12">
        <v>229946318.4696978</v>
      </c>
      <c r="F11" s="12">
        <v>226682238.46210775</v>
      </c>
      <c r="G11" s="480">
        <v>212819438.56240204</v>
      </c>
    </row>
    <row r="12" spans="1:7">
      <c r="A12" s="8">
        <v>5</v>
      </c>
      <c r="B12" s="11" t="s">
        <v>335</v>
      </c>
      <c r="C12" s="12">
        <v>282575661.99005246</v>
      </c>
      <c r="D12" s="12">
        <v>277822742.3686552</v>
      </c>
      <c r="E12" s="12">
        <v>271033318.12518245</v>
      </c>
      <c r="F12" s="12">
        <v>267764667.74739665</v>
      </c>
      <c r="G12" s="480">
        <v>253054016.98503163</v>
      </c>
    </row>
    <row r="13" spans="1:7">
      <c r="A13" s="8">
        <v>6</v>
      </c>
      <c r="B13" s="11" t="s">
        <v>333</v>
      </c>
      <c r="C13" s="12">
        <v>338283949.09552354</v>
      </c>
      <c r="D13" s="12">
        <v>333906053.57745177</v>
      </c>
      <c r="E13" s="12">
        <v>325540741.0788182</v>
      </c>
      <c r="F13" s="12">
        <v>322266695.15753138</v>
      </c>
      <c r="G13" s="480">
        <v>306431640.94079649</v>
      </c>
    </row>
    <row r="14" spans="1:7">
      <c r="A14" s="10"/>
      <c r="B14" s="114" t="s">
        <v>337</v>
      </c>
      <c r="C14" s="246"/>
      <c r="D14" s="246"/>
      <c r="E14" s="246"/>
      <c r="F14" s="246"/>
      <c r="G14" s="247"/>
    </row>
    <row r="15" spans="1:7" ht="15" customHeight="1">
      <c r="A15" s="8">
        <v>7</v>
      </c>
      <c r="B15" s="11" t="s">
        <v>336</v>
      </c>
      <c r="C15" s="12">
        <v>1765947425.5247986</v>
      </c>
      <c r="D15" s="12">
        <v>1764034372.3827653</v>
      </c>
      <c r="E15" s="12">
        <v>1693208946.3928421</v>
      </c>
      <c r="F15" s="12">
        <v>1695557732.0674584</v>
      </c>
      <c r="G15" s="480">
        <v>1662078918.7581804</v>
      </c>
    </row>
    <row r="16" spans="1:7">
      <c r="A16" s="10"/>
      <c r="B16" s="114" t="s">
        <v>338</v>
      </c>
      <c r="C16" s="246"/>
      <c r="D16" s="246"/>
      <c r="E16" s="246"/>
      <c r="F16" s="246"/>
      <c r="G16" s="247"/>
    </row>
    <row r="17" spans="1:7">
      <c r="A17" s="8"/>
      <c r="B17" s="115" t="s">
        <v>327</v>
      </c>
      <c r="C17" s="246"/>
      <c r="D17" s="246"/>
      <c r="E17" s="246"/>
      <c r="F17" s="246"/>
      <c r="G17" s="247"/>
    </row>
    <row r="18" spans="1:7">
      <c r="A18" s="8">
        <v>8</v>
      </c>
      <c r="B18" s="11" t="s">
        <v>331</v>
      </c>
      <c r="C18" s="459">
        <v>0.15818629094917169</v>
      </c>
      <c r="D18" s="459">
        <v>0.15437468907746832</v>
      </c>
      <c r="E18" s="459">
        <v>0.15299709391969499</v>
      </c>
      <c r="F18" s="459">
        <v>0.15477351127741937</v>
      </c>
      <c r="G18" s="481">
        <v>0.15450744853431531</v>
      </c>
    </row>
    <row r="19" spans="1:7" ht="15" customHeight="1">
      <c r="A19" s="8">
        <v>9</v>
      </c>
      <c r="B19" s="11" t="s">
        <v>332</v>
      </c>
      <c r="C19" s="459">
        <v>0.17806083505660447</v>
      </c>
      <c r="D19" s="459">
        <v>0.1742361501399729</v>
      </c>
      <c r="E19" s="459">
        <v>0.17379452714553498</v>
      </c>
      <c r="F19" s="459">
        <v>0.1756556076698714</v>
      </c>
      <c r="G19" s="481">
        <v>0.17615196829447122</v>
      </c>
    </row>
    <row r="20" spans="1:7">
      <c r="A20" s="8">
        <v>10</v>
      </c>
      <c r="B20" s="11" t="s">
        <v>142</v>
      </c>
      <c r="C20" s="459">
        <v>0.21687243820477395</v>
      </c>
      <c r="D20" s="459">
        <v>0.2146519542570427</v>
      </c>
      <c r="E20" s="459">
        <v>0.21600954184426793</v>
      </c>
      <c r="F20" s="459">
        <v>0.19858704800047586</v>
      </c>
      <c r="G20" s="481">
        <v>0.20092099609175457</v>
      </c>
    </row>
    <row r="21" spans="1:7">
      <c r="A21" s="8">
        <v>11</v>
      </c>
      <c r="B21" s="11" t="s">
        <v>334</v>
      </c>
      <c r="C21" s="459">
        <v>0.13623879725836205</v>
      </c>
      <c r="D21" s="459">
        <v>0.13353040984472128</v>
      </c>
      <c r="E21" s="459">
        <v>0.13580504577392416</v>
      </c>
      <c r="F21" s="459">
        <v>0.13369184320589628</v>
      </c>
      <c r="G21" s="481">
        <v>0.12804412363367784</v>
      </c>
    </row>
    <row r="22" spans="1:7">
      <c r="A22" s="8">
        <v>12</v>
      </c>
      <c r="B22" s="11" t="s">
        <v>335</v>
      </c>
      <c r="C22" s="459">
        <v>0.16001363228923846</v>
      </c>
      <c r="D22" s="459">
        <v>0.15749281687373631</v>
      </c>
      <c r="E22" s="459">
        <v>0.16007080443472918</v>
      </c>
      <c r="F22" s="459">
        <v>0.15792129202283248</v>
      </c>
      <c r="G22" s="481">
        <v>0.15225150510548593</v>
      </c>
    </row>
    <row r="23" spans="1:7">
      <c r="A23" s="8">
        <v>13</v>
      </c>
      <c r="B23" s="11" t="s">
        <v>333</v>
      </c>
      <c r="C23" s="459">
        <v>0.19155946785618116</v>
      </c>
      <c r="D23" s="459">
        <v>0.1892854577013876</v>
      </c>
      <c r="E23" s="459">
        <v>0.19226259214631469</v>
      </c>
      <c r="F23" s="459">
        <v>0.19006530362406432</v>
      </c>
      <c r="G23" s="481">
        <v>0.18436648072628609</v>
      </c>
    </row>
    <row r="24" spans="1:7">
      <c r="A24" s="10"/>
      <c r="B24" s="114" t="s">
        <v>88</v>
      </c>
      <c r="C24" s="246"/>
      <c r="D24" s="246"/>
      <c r="E24" s="246"/>
      <c r="F24" s="246"/>
      <c r="G24" s="247"/>
    </row>
    <row r="25" spans="1:7" ht="15" customHeight="1">
      <c r="A25" s="248">
        <v>14</v>
      </c>
      <c r="B25" s="11" t="s">
        <v>87</v>
      </c>
      <c r="C25" s="459">
        <v>0.10187991817003925</v>
      </c>
      <c r="D25" s="459">
        <v>0.10166953244311627</v>
      </c>
      <c r="E25" s="459">
        <v>0.10102683556871202</v>
      </c>
      <c r="F25" s="459">
        <v>9.9666431552975165E-2</v>
      </c>
      <c r="G25" s="481">
        <v>9.9875883716726066E-2</v>
      </c>
    </row>
    <row r="26" spans="1:7">
      <c r="A26" s="248">
        <v>15</v>
      </c>
      <c r="B26" s="11" t="s">
        <v>86</v>
      </c>
      <c r="C26" s="459">
        <v>6.1744987604002544E-2</v>
      </c>
      <c r="D26" s="459">
        <v>6.1289352262906369E-2</v>
      </c>
      <c r="E26" s="459">
        <v>6.0439979524486105E-2</v>
      </c>
      <c r="F26" s="459">
        <v>5.9040814437411979E-2</v>
      </c>
      <c r="G26" s="481">
        <v>5.8280286844606038E-2</v>
      </c>
    </row>
    <row r="27" spans="1:7">
      <c r="A27" s="248">
        <v>16</v>
      </c>
      <c r="B27" s="11" t="s">
        <v>85</v>
      </c>
      <c r="C27" s="459">
        <v>1.8702845785497853E-2</v>
      </c>
      <c r="D27" s="459">
        <v>1.7185644500587668E-2</v>
      </c>
      <c r="E27" s="459">
        <v>1.6163534636160975E-2</v>
      </c>
      <c r="F27" s="459">
        <v>1.5276805351150842E-2</v>
      </c>
      <c r="G27" s="481">
        <v>1.7911666342078282E-2</v>
      </c>
    </row>
    <row r="28" spans="1:7">
      <c r="A28" s="248">
        <v>17</v>
      </c>
      <c r="B28" s="11" t="s">
        <v>84</v>
      </c>
      <c r="C28" s="459">
        <v>4.0134930566036703E-2</v>
      </c>
      <c r="D28" s="459">
        <v>4.0380180180209904E-2</v>
      </c>
      <c r="E28" s="459">
        <v>4.0586856044225912E-2</v>
      </c>
      <c r="F28" s="459">
        <v>4.0625617115563187E-2</v>
      </c>
      <c r="G28" s="481">
        <v>4.1595596872120028E-2</v>
      </c>
    </row>
    <row r="29" spans="1:7">
      <c r="A29" s="248">
        <v>18</v>
      </c>
      <c r="B29" s="11" t="s">
        <v>154</v>
      </c>
      <c r="C29" s="459">
        <v>1.4434142258877194E-2</v>
      </c>
      <c r="D29" s="459">
        <v>1.4698856066115002E-2</v>
      </c>
      <c r="E29" s="459">
        <v>1.442990680872819E-2</v>
      </c>
      <c r="F29" s="459">
        <v>1.3988373130934526E-2</v>
      </c>
      <c r="G29" s="481">
        <v>1.3085596966036648E-2</v>
      </c>
    </row>
    <row r="30" spans="1:7">
      <c r="A30" s="248">
        <v>19</v>
      </c>
      <c r="B30" s="11" t="s">
        <v>155</v>
      </c>
      <c r="C30" s="459">
        <v>0.10174802268425555</v>
      </c>
      <c r="D30" s="459">
        <v>0.10525691849443131</v>
      </c>
      <c r="E30" s="459">
        <v>0.1029083446901722</v>
      </c>
      <c r="F30" s="459">
        <v>9.8217117149002844E-2</v>
      </c>
      <c r="G30" s="481">
        <v>9.0320737178363905E-2</v>
      </c>
    </row>
    <row r="31" spans="1:7">
      <c r="A31" s="10"/>
      <c r="B31" s="114" t="s">
        <v>216</v>
      </c>
      <c r="C31" s="246"/>
      <c r="D31" s="246"/>
      <c r="E31" s="246"/>
      <c r="F31" s="246"/>
      <c r="G31" s="247"/>
    </row>
    <row r="32" spans="1:7">
      <c r="A32" s="248">
        <v>20</v>
      </c>
      <c r="B32" s="11" t="s">
        <v>83</v>
      </c>
      <c r="C32" s="459">
        <v>4.1166142944016069E-2</v>
      </c>
      <c r="D32" s="459">
        <v>4.5426854702204984E-2</v>
      </c>
      <c r="E32" s="459">
        <v>4.9825691243907441E-2</v>
      </c>
      <c r="F32" s="459">
        <v>4.8098615668396273E-2</v>
      </c>
      <c r="G32" s="481">
        <v>4.0596514786080923E-2</v>
      </c>
    </row>
    <row r="33" spans="1:7" ht="15" customHeight="1">
      <c r="A33" s="248">
        <v>21</v>
      </c>
      <c r="B33" s="11" t="s">
        <v>679</v>
      </c>
      <c r="C33" s="459">
        <v>2.0712640184976337E-2</v>
      </c>
      <c r="D33" s="459">
        <v>2.0848796271758195E-2</v>
      </c>
      <c r="E33" s="459">
        <v>2.1193073897566986E-2</v>
      </c>
      <c r="F33" s="459">
        <v>2.1835849663842E-2</v>
      </c>
      <c r="G33" s="481">
        <v>2.2321580665048996E-2</v>
      </c>
    </row>
    <row r="34" spans="1:7">
      <c r="A34" s="248">
        <v>22</v>
      </c>
      <c r="B34" s="11" t="s">
        <v>82</v>
      </c>
      <c r="C34" s="459">
        <v>0.44315487435736572</v>
      </c>
      <c r="D34" s="459">
        <v>0.44359965917059524</v>
      </c>
      <c r="E34" s="459">
        <v>0.44460247145752146</v>
      </c>
      <c r="F34" s="459">
        <v>0.45701841711722641</v>
      </c>
      <c r="G34" s="481">
        <v>0.45994750002063484</v>
      </c>
    </row>
    <row r="35" spans="1:7" ht="15" customHeight="1">
      <c r="A35" s="248">
        <v>23</v>
      </c>
      <c r="B35" s="11" t="s">
        <v>81</v>
      </c>
      <c r="C35" s="459">
        <v>0.4033100221742098</v>
      </c>
      <c r="D35" s="459">
        <v>0.40691566626466535</v>
      </c>
      <c r="E35" s="459">
        <v>0.40820957110486078</v>
      </c>
      <c r="F35" s="459">
        <v>0.4121992646610852</v>
      </c>
      <c r="G35" s="481">
        <v>0.42917314428001618</v>
      </c>
    </row>
    <row r="36" spans="1:7">
      <c r="A36" s="248">
        <v>24</v>
      </c>
      <c r="B36" s="11" t="s">
        <v>80</v>
      </c>
      <c r="C36" s="459">
        <v>4.2211692214244589E-3</v>
      </c>
      <c r="D36" s="459">
        <v>0.16766441518843656</v>
      </c>
      <c r="E36" s="459">
        <v>0.14539289230644048</v>
      </c>
      <c r="F36" s="459">
        <v>0.11073906675694589</v>
      </c>
      <c r="G36" s="481">
        <v>4.2591420461057572E-2</v>
      </c>
    </row>
    <row r="37" spans="1:7" ht="15" customHeight="1">
      <c r="A37" s="10"/>
      <c r="B37" s="114" t="s">
        <v>217</v>
      </c>
      <c r="C37" s="246"/>
      <c r="D37" s="246"/>
      <c r="E37" s="246"/>
      <c r="F37" s="246"/>
      <c r="G37" s="247"/>
    </row>
    <row r="38" spans="1:7" ht="15" customHeight="1">
      <c r="A38" s="248">
        <v>25</v>
      </c>
      <c r="B38" s="11" t="s">
        <v>79</v>
      </c>
      <c r="C38" s="459">
        <v>0.14108640834167333</v>
      </c>
      <c r="D38" s="459">
        <v>0.16603985414159586</v>
      </c>
      <c r="E38" s="459">
        <v>0.13194843050111016</v>
      </c>
      <c r="F38" s="459">
        <v>0.14894884029811178</v>
      </c>
      <c r="G38" s="481">
        <v>0.15045243503836855</v>
      </c>
    </row>
    <row r="39" spans="1:7" ht="15" customHeight="1">
      <c r="A39" s="248">
        <v>26</v>
      </c>
      <c r="B39" s="11" t="s">
        <v>78</v>
      </c>
      <c r="C39" s="459">
        <v>0.45952788043220005</v>
      </c>
      <c r="D39" s="459">
        <v>0.45996712806071371</v>
      </c>
      <c r="E39" s="459">
        <v>0.44613254289894538</v>
      </c>
      <c r="F39" s="459">
        <v>0.44331142581907007</v>
      </c>
      <c r="G39" s="481">
        <v>0.48158372147503814</v>
      </c>
    </row>
    <row r="40" spans="1:7" ht="15" customHeight="1">
      <c r="A40" s="248">
        <v>27</v>
      </c>
      <c r="B40" s="11" t="s">
        <v>77</v>
      </c>
      <c r="C40" s="459">
        <v>0.25969057713144883</v>
      </c>
      <c r="D40" s="459">
        <v>0.24909877793963239</v>
      </c>
      <c r="E40" s="459">
        <v>0.21593645963034275</v>
      </c>
      <c r="F40" s="459">
        <v>0.22126905252826268</v>
      </c>
      <c r="G40" s="481">
        <v>0.21843157602481877</v>
      </c>
    </row>
    <row r="41" spans="1:7" ht="15" customHeight="1">
      <c r="A41" s="249"/>
      <c r="B41" s="114" t="s">
        <v>258</v>
      </c>
      <c r="C41" s="246"/>
      <c r="D41" s="246"/>
      <c r="E41" s="246"/>
      <c r="F41" s="246"/>
      <c r="G41" s="247"/>
    </row>
    <row r="42" spans="1:7">
      <c r="A42" s="248">
        <v>28</v>
      </c>
      <c r="B42" s="11" t="s">
        <v>241</v>
      </c>
      <c r="C42" s="12">
        <v>359041695.14198607</v>
      </c>
      <c r="D42" s="12">
        <v>375077216.37442428</v>
      </c>
      <c r="E42" s="12">
        <v>286145185.44108117</v>
      </c>
      <c r="F42" s="12">
        <v>263602676.25679201</v>
      </c>
      <c r="G42" s="480">
        <v>301106025.62794673</v>
      </c>
    </row>
    <row r="43" spans="1:7" ht="15" customHeight="1">
      <c r="A43" s="248">
        <v>29</v>
      </c>
      <c r="B43" s="11" t="s">
        <v>253</v>
      </c>
      <c r="C43" s="12">
        <v>265475809.37252432</v>
      </c>
      <c r="D43" s="12">
        <v>277606723.24230117</v>
      </c>
      <c r="E43" s="12">
        <v>227336876.08780906</v>
      </c>
      <c r="F43" s="12">
        <v>220990177.73659828</v>
      </c>
      <c r="G43" s="480">
        <v>243166049.38853681</v>
      </c>
    </row>
    <row r="44" spans="1:7" ht="15" customHeight="1">
      <c r="A44" s="282">
        <v>30</v>
      </c>
      <c r="B44" s="283" t="s">
        <v>242</v>
      </c>
      <c r="C44" s="459">
        <v>1.352445994950022</v>
      </c>
      <c r="D44" s="459">
        <v>1.3511099875165802</v>
      </c>
      <c r="E44" s="459">
        <v>1.2586835464852493</v>
      </c>
      <c r="F44" s="459">
        <v>1.1928253054349964</v>
      </c>
      <c r="G44" s="481">
        <v>1.2382732967250374</v>
      </c>
    </row>
    <row r="45" spans="1:7" ht="15" customHeight="1">
      <c r="A45" s="282"/>
      <c r="B45" s="114" t="s">
        <v>341</v>
      </c>
      <c r="C45" s="246"/>
      <c r="D45" s="246"/>
      <c r="E45" s="246"/>
      <c r="F45" s="246"/>
      <c r="G45" s="247"/>
    </row>
    <row r="46" spans="1:7" ht="15" customHeight="1">
      <c r="A46" s="282">
        <v>31</v>
      </c>
      <c r="B46" s="283" t="s">
        <v>348</v>
      </c>
      <c r="C46" s="12">
        <v>1461686889.3050063</v>
      </c>
      <c r="D46" s="12">
        <v>1513573970.4155579</v>
      </c>
      <c r="E46" s="12">
        <v>1398661420.7524352</v>
      </c>
      <c r="F46" s="12">
        <v>1397938569.1561573</v>
      </c>
      <c r="G46" s="480">
        <v>1395875594.1459999</v>
      </c>
    </row>
    <row r="47" spans="1:7" ht="15" customHeight="1">
      <c r="A47" s="282">
        <v>32</v>
      </c>
      <c r="B47" s="283" t="s">
        <v>363</v>
      </c>
      <c r="C47" s="12">
        <v>1342970190.3283501</v>
      </c>
      <c r="D47" s="12">
        <v>1328604078.2640526</v>
      </c>
      <c r="E47" s="12">
        <v>1264621238.7317915</v>
      </c>
      <c r="F47" s="12">
        <v>1241846029.3485625</v>
      </c>
      <c r="G47" s="480">
        <v>1161846406.4106998</v>
      </c>
    </row>
    <row r="48" spans="1:7" ht="14.4" thickBot="1">
      <c r="A48" s="250">
        <v>33</v>
      </c>
      <c r="B48" s="116" t="s">
        <v>381</v>
      </c>
      <c r="C48" s="482">
        <v>1.0883986106554089</v>
      </c>
      <c r="D48" s="482">
        <v>1.1392212286396004</v>
      </c>
      <c r="E48" s="482">
        <v>1.1059923540071683</v>
      </c>
      <c r="F48" s="482">
        <v>1.1256939557067929</v>
      </c>
      <c r="G48" s="483">
        <v>1.2014286797669651</v>
      </c>
    </row>
    <row r="49" spans="1:2">
      <c r="A49" s="13"/>
    </row>
    <row r="50" spans="1:2" ht="39.6">
      <c r="B50" s="169" t="s">
        <v>676</v>
      </c>
    </row>
    <row r="51" spans="1:2" ht="52.8">
      <c r="B51" s="169" t="s">
        <v>257</v>
      </c>
    </row>
    <row r="53" spans="1:2" ht="14.4">
      <c r="B53" s="16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1" customWidth="1"/>
    <col min="3" max="3" width="22.88671875" customWidth="1"/>
  </cols>
  <sheetData>
    <row r="1" spans="1:3">
      <c r="A1" s="2" t="s">
        <v>30</v>
      </c>
      <c r="B1" s="3" t="str">
        <f>Info!C2</f>
        <v>Terabank</v>
      </c>
    </row>
    <row r="2" spans="1:3">
      <c r="A2" s="2" t="s">
        <v>31</v>
      </c>
      <c r="B2" s="245">
        <f>'1. key ratios'!B2</f>
        <v>46112</v>
      </c>
    </row>
    <row r="3" spans="1:3">
      <c r="A3" s="4"/>
      <c r="B3"/>
    </row>
    <row r="4" spans="1:3">
      <c r="A4" s="521" t="s">
        <v>295</v>
      </c>
      <c r="B4" s="521" t="s">
        <v>296</v>
      </c>
      <c r="C4" s="521"/>
    </row>
    <row r="5" spans="1:3">
      <c r="A5" s="544" t="s">
        <v>297</v>
      </c>
      <c r="B5" s="545"/>
      <c r="C5" s="546"/>
    </row>
    <row r="6" spans="1:3" ht="27.6">
      <c r="A6" s="547">
        <v>1</v>
      </c>
      <c r="B6" s="548" t="s">
        <v>750</v>
      </c>
      <c r="C6" s="549">
        <v>2187327035.7587342</v>
      </c>
    </row>
    <row r="7" spans="1:3">
      <c r="A7" s="547">
        <v>2</v>
      </c>
      <c r="B7" s="548" t="s">
        <v>298</v>
      </c>
      <c r="C7" s="549">
        <v>-38754813.744993486</v>
      </c>
    </row>
    <row r="8" spans="1:3" ht="27.6">
      <c r="A8" s="550">
        <v>3</v>
      </c>
      <c r="B8" s="551" t="s">
        <v>299</v>
      </c>
      <c r="C8" s="549">
        <f>C6+C7</f>
        <v>2148572222.0137405</v>
      </c>
    </row>
    <row r="9" spans="1:3">
      <c r="A9" s="544" t="s">
        <v>300</v>
      </c>
      <c r="B9" s="545"/>
      <c r="C9" s="552"/>
    </row>
    <row r="10" spans="1:3">
      <c r="A10" s="547">
        <v>4</v>
      </c>
      <c r="B10" s="553" t="s">
        <v>751</v>
      </c>
      <c r="C10" s="549">
        <f>'15. CCR'!F34</f>
        <v>239864.04620000001</v>
      </c>
    </row>
    <row r="11" spans="1:3">
      <c r="A11" s="547">
        <v>5</v>
      </c>
      <c r="B11" s="554" t="s">
        <v>752</v>
      </c>
      <c r="C11" s="549">
        <f>'15. CCR'!G34</f>
        <v>1982946.9961463201</v>
      </c>
    </row>
    <row r="12" spans="1:3">
      <c r="A12" s="547">
        <v>6</v>
      </c>
      <c r="B12" s="554" t="s">
        <v>753</v>
      </c>
      <c r="C12" s="549">
        <f>'15. CCR'!I34</f>
        <v>3111935.4592848481</v>
      </c>
    </row>
    <row r="13" spans="1:3">
      <c r="A13" s="555">
        <v>7</v>
      </c>
      <c r="B13" s="553" t="s">
        <v>754</v>
      </c>
      <c r="C13" s="549" t="b">
        <f>'15. CCR'!E34</f>
        <v>0</v>
      </c>
    </row>
    <row r="14" spans="1:3">
      <c r="A14" s="550">
        <v>8</v>
      </c>
      <c r="B14" s="556" t="s">
        <v>301</v>
      </c>
      <c r="C14" s="557">
        <f>C12</f>
        <v>3111935.4592848481</v>
      </c>
    </row>
    <row r="15" spans="1:3">
      <c r="A15" s="544" t="s">
        <v>302</v>
      </c>
      <c r="B15" s="545"/>
      <c r="C15" s="552"/>
    </row>
    <row r="16" spans="1:3" ht="27.6">
      <c r="A16" s="555">
        <v>9</v>
      </c>
      <c r="B16" s="553" t="s">
        <v>303</v>
      </c>
      <c r="C16" s="549">
        <v>0</v>
      </c>
    </row>
    <row r="17" spans="1:3">
      <c r="A17" s="555">
        <v>10</v>
      </c>
      <c r="B17" s="553" t="s">
        <v>304</v>
      </c>
      <c r="C17" s="549">
        <v>0</v>
      </c>
    </row>
    <row r="18" spans="1:3">
      <c r="A18" s="555">
        <v>11</v>
      </c>
      <c r="B18" s="553" t="s">
        <v>305</v>
      </c>
      <c r="C18" s="549">
        <v>0</v>
      </c>
    </row>
    <row r="19" spans="1:3" ht="27.6">
      <c r="A19" s="555">
        <v>12</v>
      </c>
      <c r="B19" s="553" t="s">
        <v>306</v>
      </c>
      <c r="C19" s="549">
        <v>0</v>
      </c>
    </row>
    <row r="20" spans="1:3">
      <c r="A20" s="555">
        <v>14</v>
      </c>
      <c r="B20" s="553" t="s">
        <v>307</v>
      </c>
      <c r="C20" s="549">
        <v>0</v>
      </c>
    </row>
    <row r="21" spans="1:3">
      <c r="A21" s="555">
        <v>14</v>
      </c>
      <c r="B21" s="553" t="s">
        <v>308</v>
      </c>
      <c r="C21" s="549">
        <v>0</v>
      </c>
    </row>
    <row r="22" spans="1:3">
      <c r="A22" s="550">
        <v>15</v>
      </c>
      <c r="B22" s="556" t="s">
        <v>309</v>
      </c>
      <c r="C22" s="557">
        <f>SUM(C16:C21)</f>
        <v>0</v>
      </c>
    </row>
    <row r="23" spans="1:3">
      <c r="A23" s="544" t="s">
        <v>310</v>
      </c>
      <c r="B23" s="545"/>
      <c r="C23" s="552"/>
    </row>
    <row r="24" spans="1:3">
      <c r="A24" s="558">
        <v>16</v>
      </c>
      <c r="B24" s="554" t="s">
        <v>311</v>
      </c>
      <c r="C24" s="549">
        <v>116751935.80893359</v>
      </c>
    </row>
    <row r="25" spans="1:3">
      <c r="A25" s="558">
        <v>17</v>
      </c>
      <c r="B25" s="554" t="s">
        <v>312</v>
      </c>
      <c r="C25" s="549">
        <v>-61457022.067614585</v>
      </c>
    </row>
    <row r="26" spans="1:3">
      <c r="A26" s="559">
        <v>18</v>
      </c>
      <c r="B26" s="556" t="s">
        <v>313</v>
      </c>
      <c r="C26" s="557">
        <f>C24+C25</f>
        <v>55294913.741319001</v>
      </c>
    </row>
    <row r="27" spans="1:3">
      <c r="A27" s="544" t="s">
        <v>314</v>
      </c>
      <c r="B27" s="545"/>
      <c r="C27" s="552"/>
    </row>
    <row r="28" spans="1:3" ht="27.6">
      <c r="A28" s="558">
        <v>19</v>
      </c>
      <c r="B28" s="553" t="s">
        <v>315</v>
      </c>
      <c r="C28" s="549">
        <v>0</v>
      </c>
    </row>
    <row r="29" spans="1:3">
      <c r="A29" s="558">
        <v>20</v>
      </c>
      <c r="B29" s="554" t="s">
        <v>316</v>
      </c>
      <c r="C29" s="549">
        <v>0</v>
      </c>
    </row>
    <row r="30" spans="1:3">
      <c r="A30" s="544" t="s">
        <v>755</v>
      </c>
      <c r="B30" s="545"/>
      <c r="C30" s="552"/>
    </row>
    <row r="31" spans="1:3">
      <c r="A31" s="559">
        <v>21</v>
      </c>
      <c r="B31" s="560" t="s">
        <v>317</v>
      </c>
      <c r="C31" s="557">
        <f>'1. key ratios'!C9</f>
        <v>314446073.25500649</v>
      </c>
    </row>
    <row r="32" spans="1:3">
      <c r="A32" s="559">
        <v>22</v>
      </c>
      <c r="B32" s="556" t="s">
        <v>318</v>
      </c>
      <c r="C32" s="557">
        <f>C8+C14+C22+C26</f>
        <v>2206979071.2143445</v>
      </c>
    </row>
    <row r="33" spans="1:3">
      <c r="A33" s="544" t="s">
        <v>319</v>
      </c>
      <c r="B33" s="545"/>
      <c r="C33" s="552"/>
    </row>
    <row r="34" spans="1:3">
      <c r="A34" s="550">
        <v>23</v>
      </c>
      <c r="B34" s="556" t="s">
        <v>319</v>
      </c>
      <c r="C34" s="562">
        <f>IFERROR(C31/C32,0)</f>
        <v>0.14247804945517178</v>
      </c>
    </row>
    <row r="35" spans="1:3">
      <c r="A35" s="544" t="s">
        <v>320</v>
      </c>
      <c r="B35" s="545"/>
      <c r="C35" s="552"/>
    </row>
    <row r="36" spans="1:3">
      <c r="A36" s="561" t="s">
        <v>321</v>
      </c>
      <c r="B36" s="553" t="s">
        <v>322</v>
      </c>
      <c r="C36" s="549">
        <v>0</v>
      </c>
    </row>
    <row r="37" spans="1:3" ht="27.6">
      <c r="A37" s="561" t="s">
        <v>323</v>
      </c>
      <c r="B37" s="548" t="s">
        <v>324</v>
      </c>
      <c r="C37" s="549">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1" customWidth="1"/>
    <col min="3" max="6" width="25.33203125" customWidth="1"/>
  </cols>
  <sheetData>
    <row r="1" spans="1:6">
      <c r="A1" s="2" t="s">
        <v>30</v>
      </c>
      <c r="B1" s="3" t="str">
        <f>Info!C2</f>
        <v>Terabank</v>
      </c>
    </row>
    <row r="2" spans="1:6">
      <c r="A2" s="2" t="s">
        <v>31</v>
      </c>
      <c r="B2" s="245">
        <f>'1. key ratios'!B2</f>
        <v>46112</v>
      </c>
    </row>
    <row r="3" spans="1:6">
      <c r="A3" s="4"/>
      <c r="B3"/>
    </row>
    <row r="4" spans="1:6">
      <c r="A4" s="540" t="s">
        <v>745</v>
      </c>
    </row>
    <row r="5" spans="1:6" ht="43.2">
      <c r="B5" s="535"/>
      <c r="C5" s="541" t="s">
        <v>746</v>
      </c>
      <c r="D5" s="541" t="s">
        <v>747</v>
      </c>
      <c r="E5" s="541" t="s">
        <v>748</v>
      </c>
      <c r="F5" s="541" t="s">
        <v>749</v>
      </c>
    </row>
    <row r="6" spans="1:6">
      <c r="B6" s="542" t="s">
        <v>725</v>
      </c>
      <c r="C6" s="529">
        <v>3379020.0397278923</v>
      </c>
      <c r="D6" s="529">
        <v>11085.601942278987</v>
      </c>
      <c r="E6" s="529" t="b">
        <v>0</v>
      </c>
      <c r="F6" s="529">
        <v>138570.02427848734</v>
      </c>
    </row>
    <row r="7" spans="1:6">
      <c r="B7" s="530" t="s">
        <v>736</v>
      </c>
      <c r="C7" s="543">
        <v>0</v>
      </c>
      <c r="D7" s="543">
        <v>0</v>
      </c>
      <c r="E7" s="543">
        <v>0</v>
      </c>
      <c r="F7" s="543">
        <v>0</v>
      </c>
    </row>
    <row r="8" spans="1:6">
      <c r="B8" s="530" t="s">
        <v>737</v>
      </c>
      <c r="C8" s="543">
        <v>0</v>
      </c>
      <c r="D8" s="543">
        <v>0</v>
      </c>
      <c r="E8" s="543">
        <v>0</v>
      </c>
      <c r="F8" s="543">
        <v>0</v>
      </c>
    </row>
    <row r="9" spans="1:6">
      <c r="B9" s="530" t="s">
        <v>738</v>
      </c>
      <c r="C9" s="543">
        <v>3379020.0397278923</v>
      </c>
      <c r="D9" s="543">
        <v>11085.601942278987</v>
      </c>
      <c r="E9" s="543">
        <v>0</v>
      </c>
      <c r="F9" s="543">
        <v>138570.02427848734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5">
        <f>'1. key ratios'!B2</f>
        <v>46112</v>
      </c>
    </row>
    <row r="4" spans="1:7" ht="15" thickBot="1">
      <c r="A4" s="133" t="s">
        <v>380</v>
      </c>
      <c r="B4" s="251" t="s">
        <v>341</v>
      </c>
    </row>
    <row r="5" spans="1:7">
      <c r="A5" s="252"/>
      <c r="B5" s="253"/>
      <c r="C5" s="626" t="s">
        <v>342</v>
      </c>
      <c r="D5" s="626"/>
      <c r="E5" s="626"/>
      <c r="F5" s="626"/>
      <c r="G5" s="627" t="s">
        <v>343</v>
      </c>
    </row>
    <row r="6" spans="1:7">
      <c r="A6" s="254"/>
      <c r="B6" s="255"/>
      <c r="C6" s="256" t="s">
        <v>344</v>
      </c>
      <c r="D6" s="256" t="s">
        <v>345</v>
      </c>
      <c r="E6" s="256" t="s">
        <v>346</v>
      </c>
      <c r="F6" s="256" t="s">
        <v>347</v>
      </c>
      <c r="G6" s="628"/>
    </row>
    <row r="7" spans="1:7">
      <c r="A7" s="257"/>
      <c r="B7" s="258" t="s">
        <v>348</v>
      </c>
      <c r="C7" s="259"/>
      <c r="D7" s="259"/>
      <c r="E7" s="259"/>
      <c r="F7" s="259"/>
      <c r="G7" s="260"/>
    </row>
    <row r="8" spans="1:7">
      <c r="A8" s="261">
        <v>1</v>
      </c>
      <c r="B8" s="262" t="s">
        <v>349</v>
      </c>
      <c r="C8" s="263">
        <v>314446073.25500655</v>
      </c>
      <c r="D8" s="263">
        <v>0</v>
      </c>
      <c r="E8" s="263">
        <v>0</v>
      </c>
      <c r="F8" s="263">
        <v>237124931.28600004</v>
      </c>
      <c r="G8" s="263">
        <v>551571004.54100657</v>
      </c>
    </row>
    <row r="9" spans="1:7">
      <c r="A9" s="261">
        <v>2</v>
      </c>
      <c r="B9" s="264" t="s">
        <v>350</v>
      </c>
      <c r="C9" s="263">
        <v>314446073.25500655</v>
      </c>
      <c r="D9" s="263">
        <v>0</v>
      </c>
      <c r="E9" s="263">
        <v>0</v>
      </c>
      <c r="F9" s="263">
        <v>68539250.659999996</v>
      </c>
      <c r="G9" s="263">
        <v>382985323.91500652</v>
      </c>
    </row>
    <row r="10" spans="1:7" ht="27.6">
      <c r="A10" s="261">
        <v>3</v>
      </c>
      <c r="B10" s="264" t="s">
        <v>351</v>
      </c>
      <c r="C10" s="265"/>
      <c r="D10" s="265"/>
      <c r="E10" s="265"/>
      <c r="F10" s="263">
        <v>168585680.62600005</v>
      </c>
      <c r="G10" s="263">
        <v>168585680.62600005</v>
      </c>
    </row>
    <row r="11" spans="1:7" ht="14.4" customHeight="1">
      <c r="A11" s="261">
        <v>4</v>
      </c>
      <c r="B11" s="262" t="s">
        <v>352</v>
      </c>
      <c r="C11" s="263">
        <v>167592947.61999953</v>
      </c>
      <c r="D11" s="263">
        <v>251200709.53000018</v>
      </c>
      <c r="E11" s="263">
        <v>141559579.98999995</v>
      </c>
      <c r="F11" s="263">
        <v>10286520.770000007</v>
      </c>
      <c r="G11" s="263">
        <v>521104739.97399962</v>
      </c>
    </row>
    <row r="12" spans="1:7">
      <c r="A12" s="261">
        <v>5</v>
      </c>
      <c r="B12" s="264" t="s">
        <v>353</v>
      </c>
      <c r="C12" s="263">
        <v>144157129.46999946</v>
      </c>
      <c r="D12" s="263">
        <v>242010574.49000019</v>
      </c>
      <c r="E12" s="263">
        <v>127870158.44999996</v>
      </c>
      <c r="F12" s="263">
        <v>9928495.4100000076</v>
      </c>
      <c r="G12" s="263">
        <v>497768039.9289996</v>
      </c>
    </row>
    <row r="13" spans="1:7">
      <c r="A13" s="261">
        <v>6</v>
      </c>
      <c r="B13" s="264" t="s">
        <v>354</v>
      </c>
      <c r="C13" s="263">
        <v>23435818.150000051</v>
      </c>
      <c r="D13" s="263">
        <v>9190135.0400000028</v>
      </c>
      <c r="E13" s="263">
        <v>13689421.540000001</v>
      </c>
      <c r="F13" s="263">
        <v>358025.36</v>
      </c>
      <c r="G13" s="263">
        <v>23336700.045000028</v>
      </c>
    </row>
    <row r="14" spans="1:7">
      <c r="A14" s="261">
        <v>7</v>
      </c>
      <c r="B14" s="262" t="s">
        <v>355</v>
      </c>
      <c r="C14" s="263">
        <v>358542616.30690008</v>
      </c>
      <c r="D14" s="263">
        <v>362988715.41999996</v>
      </c>
      <c r="E14" s="263">
        <v>259807404.31999999</v>
      </c>
      <c r="F14" s="263">
        <v>50</v>
      </c>
      <c r="G14" s="263">
        <v>389011144.79000008</v>
      </c>
    </row>
    <row r="15" spans="1:7" ht="41.4">
      <c r="A15" s="261">
        <v>8</v>
      </c>
      <c r="B15" s="264" t="s">
        <v>356</v>
      </c>
      <c r="C15" s="263">
        <v>339716178.8900001</v>
      </c>
      <c r="D15" s="263">
        <v>178498656.37</v>
      </c>
      <c r="E15" s="263">
        <v>207313521.77000001</v>
      </c>
      <c r="F15" s="263">
        <v>50</v>
      </c>
      <c r="G15" s="263">
        <v>362764203.51500005</v>
      </c>
    </row>
    <row r="16" spans="1:7" ht="27.6">
      <c r="A16" s="261">
        <v>9</v>
      </c>
      <c r="B16" s="264" t="s">
        <v>357</v>
      </c>
      <c r="C16" s="263">
        <v>18826437.416900005</v>
      </c>
      <c r="D16" s="263">
        <v>184490059.04999995</v>
      </c>
      <c r="E16" s="263">
        <v>52493882.54999999</v>
      </c>
      <c r="F16" s="263">
        <v>0</v>
      </c>
      <c r="G16" s="263">
        <v>26246941.275000006</v>
      </c>
    </row>
    <row r="17" spans="1:7">
      <c r="A17" s="261">
        <v>10</v>
      </c>
      <c r="B17" s="262" t="s">
        <v>358</v>
      </c>
      <c r="C17" s="263">
        <v>0</v>
      </c>
      <c r="D17" s="263">
        <v>0</v>
      </c>
      <c r="E17" s="263">
        <v>0</v>
      </c>
      <c r="F17" s="263">
        <v>0</v>
      </c>
      <c r="G17" s="263">
        <v>0</v>
      </c>
    </row>
    <row r="18" spans="1:7">
      <c r="A18" s="261">
        <v>11</v>
      </c>
      <c r="B18" s="262" t="s">
        <v>359</v>
      </c>
      <c r="C18" s="263">
        <v>0</v>
      </c>
      <c r="D18" s="263">
        <v>28383779.092827376</v>
      </c>
      <c r="E18" s="263">
        <v>6247249.3699999992</v>
      </c>
      <c r="F18" s="263">
        <v>11020672.7609</v>
      </c>
      <c r="G18" s="263">
        <v>0</v>
      </c>
    </row>
    <row r="19" spans="1:7">
      <c r="A19" s="261">
        <v>12</v>
      </c>
      <c r="B19" s="264" t="s">
        <v>360</v>
      </c>
      <c r="C19" s="263">
        <v>0</v>
      </c>
      <c r="D19" s="263">
        <v>0</v>
      </c>
      <c r="E19" s="263">
        <v>0</v>
      </c>
      <c r="F19" s="263">
        <v>0</v>
      </c>
      <c r="G19" s="263">
        <v>0</v>
      </c>
    </row>
    <row r="20" spans="1:7">
      <c r="A20" s="261">
        <v>13</v>
      </c>
      <c r="B20" s="264" t="s">
        <v>361</v>
      </c>
      <c r="C20" s="263">
        <v>0</v>
      </c>
      <c r="D20" s="263">
        <v>28383779.092827376</v>
      </c>
      <c r="E20" s="263">
        <v>6247249.3699999992</v>
      </c>
      <c r="F20" s="263">
        <v>11020672.7609</v>
      </c>
      <c r="G20" s="263">
        <v>0</v>
      </c>
    </row>
    <row r="21" spans="1:7">
      <c r="A21" s="266">
        <v>14</v>
      </c>
      <c r="B21" s="267" t="s">
        <v>362</v>
      </c>
      <c r="C21" s="265"/>
      <c r="D21" s="265"/>
      <c r="E21" s="265"/>
      <c r="F21" s="265"/>
      <c r="G21" s="268">
        <f>SUM(G8,G11,G14,G17,G18)</f>
        <v>1461686889.3050063</v>
      </c>
    </row>
    <row r="22" spans="1:7">
      <c r="A22" s="269"/>
      <c r="B22" s="270" t="s">
        <v>363</v>
      </c>
      <c r="C22" s="271"/>
      <c r="D22" s="272"/>
      <c r="E22" s="271"/>
      <c r="F22" s="271"/>
      <c r="G22" s="273"/>
    </row>
    <row r="23" spans="1:7">
      <c r="A23" s="261">
        <v>15</v>
      </c>
      <c r="B23" s="262" t="s">
        <v>364</v>
      </c>
      <c r="C23" s="274">
        <v>321619222.96829998</v>
      </c>
      <c r="D23" s="274">
        <v>71658902.859499991</v>
      </c>
      <c r="E23" s="274">
        <v>0</v>
      </c>
      <c r="F23" s="274">
        <v>999342.68</v>
      </c>
      <c r="G23" s="274">
        <v>12655970.163389999</v>
      </c>
    </row>
    <row r="24" spans="1:7">
      <c r="A24" s="261">
        <v>16</v>
      </c>
      <c r="B24" s="262" t="s">
        <v>365</v>
      </c>
      <c r="C24" s="274">
        <v>235323.23220002273</v>
      </c>
      <c r="D24" s="274">
        <v>238328526.79918447</v>
      </c>
      <c r="E24" s="274">
        <v>203630063.65050009</v>
      </c>
      <c r="F24" s="274">
        <v>1055980940.307193</v>
      </c>
      <c r="G24" s="274">
        <v>1079719123.3751309</v>
      </c>
    </row>
    <row r="25" spans="1:7">
      <c r="A25" s="261">
        <v>17</v>
      </c>
      <c r="B25" s="264" t="s">
        <v>366</v>
      </c>
      <c r="C25" s="274" t="s">
        <v>779</v>
      </c>
      <c r="D25" s="274">
        <v>0</v>
      </c>
      <c r="E25" s="274">
        <v>0</v>
      </c>
      <c r="F25" s="274">
        <v>0</v>
      </c>
      <c r="G25" s="274">
        <v>0</v>
      </c>
    </row>
    <row r="26" spans="1:7" ht="27.6">
      <c r="A26" s="261">
        <v>18</v>
      </c>
      <c r="B26" s="264" t="s">
        <v>367</v>
      </c>
      <c r="C26" s="274">
        <v>235323.23220002273</v>
      </c>
      <c r="D26" s="274">
        <v>41801159.185099989</v>
      </c>
      <c r="E26" s="274">
        <v>6128617.345900001</v>
      </c>
      <c r="F26" s="274">
        <v>9297274.2786999997</v>
      </c>
      <c r="G26" s="274">
        <v>18667055.314245004</v>
      </c>
    </row>
    <row r="27" spans="1:7">
      <c r="A27" s="261">
        <v>19</v>
      </c>
      <c r="B27" s="264" t="s">
        <v>368</v>
      </c>
      <c r="C27" s="274" t="s">
        <v>779</v>
      </c>
      <c r="D27" s="274">
        <v>147221237.40730038</v>
      </c>
      <c r="E27" s="274">
        <v>160406968.39290014</v>
      </c>
      <c r="F27" s="274">
        <v>779924270.44189322</v>
      </c>
      <c r="G27" s="274">
        <v>816749732.77570951</v>
      </c>
    </row>
    <row r="28" spans="1:7">
      <c r="A28" s="261">
        <v>20</v>
      </c>
      <c r="B28" s="275" t="s">
        <v>369</v>
      </c>
      <c r="C28" s="274">
        <v>0</v>
      </c>
      <c r="D28" s="274">
        <v>0</v>
      </c>
      <c r="E28" s="274">
        <v>0</v>
      </c>
      <c r="F28" s="274">
        <v>0</v>
      </c>
      <c r="G28" s="274">
        <v>0</v>
      </c>
    </row>
    <row r="29" spans="1:7">
      <c r="A29" s="261">
        <v>21</v>
      </c>
      <c r="B29" s="264" t="s">
        <v>370</v>
      </c>
      <c r="C29" s="274" t="s">
        <v>779</v>
      </c>
      <c r="D29" s="274">
        <v>42798485.307099961</v>
      </c>
      <c r="E29" s="274">
        <v>37094477.911699951</v>
      </c>
      <c r="F29" s="274">
        <v>259273378.78659993</v>
      </c>
      <c r="G29" s="274">
        <v>234685398.55533424</v>
      </c>
    </row>
    <row r="30" spans="1:7">
      <c r="A30" s="261">
        <v>22</v>
      </c>
      <c r="B30" s="275" t="s">
        <v>369</v>
      </c>
      <c r="C30" s="274">
        <v>0</v>
      </c>
      <c r="D30" s="274">
        <v>18081380.318814483</v>
      </c>
      <c r="E30" s="274">
        <v>14508552.018709688</v>
      </c>
      <c r="F30" s="274">
        <v>128217275.11337835</v>
      </c>
      <c r="G30" s="274">
        <v>99636194.992458016</v>
      </c>
    </row>
    <row r="31" spans="1:7">
      <c r="A31" s="261">
        <v>23</v>
      </c>
      <c r="B31" s="264" t="s">
        <v>371</v>
      </c>
      <c r="C31" s="274" t="s">
        <v>779</v>
      </c>
      <c r="D31" s="274">
        <v>6507644.8996841423</v>
      </c>
      <c r="E31" s="274">
        <v>0</v>
      </c>
      <c r="F31" s="274">
        <v>7486016.7999999998</v>
      </c>
      <c r="G31" s="274">
        <v>9616936.7298420705</v>
      </c>
    </row>
    <row r="32" spans="1:7">
      <c r="A32" s="261">
        <v>24</v>
      </c>
      <c r="B32" s="262" t="s">
        <v>372</v>
      </c>
      <c r="C32" s="274">
        <v>0</v>
      </c>
      <c r="D32" s="274">
        <v>0</v>
      </c>
      <c r="E32" s="274">
        <v>0</v>
      </c>
      <c r="F32" s="274">
        <v>0</v>
      </c>
      <c r="G32" s="274">
        <v>0</v>
      </c>
    </row>
    <row r="33" spans="1:7">
      <c r="A33" s="261">
        <v>25</v>
      </c>
      <c r="B33" s="262" t="s">
        <v>373</v>
      </c>
      <c r="C33" s="274">
        <v>115250786.70693158</v>
      </c>
      <c r="D33" s="274">
        <v>15768582.822200008</v>
      </c>
      <c r="E33" s="274">
        <v>13500151.009800026</v>
      </c>
      <c r="F33" s="274">
        <v>112229407.36362442</v>
      </c>
      <c r="G33" s="274">
        <v>242130693.046556</v>
      </c>
    </row>
    <row r="34" spans="1:7">
      <c r="A34" s="261">
        <v>26</v>
      </c>
      <c r="B34" s="264" t="s">
        <v>374</v>
      </c>
      <c r="C34" s="265"/>
      <c r="D34" s="274">
        <v>32264.120000000112</v>
      </c>
      <c r="E34" s="274">
        <v>0</v>
      </c>
      <c r="F34" s="274">
        <v>0</v>
      </c>
      <c r="G34" s="274">
        <v>32264.120000000112</v>
      </c>
    </row>
    <row r="35" spans="1:7">
      <c r="A35" s="261">
        <v>27</v>
      </c>
      <c r="B35" s="264" t="s">
        <v>375</v>
      </c>
      <c r="C35" s="274">
        <v>115250786.70693158</v>
      </c>
      <c r="D35" s="274">
        <v>15736318.702200009</v>
      </c>
      <c r="E35" s="274">
        <v>13500151.009800026</v>
      </c>
      <c r="F35" s="274">
        <v>112229407.36362442</v>
      </c>
      <c r="G35" s="274">
        <v>242098428.92655599</v>
      </c>
    </row>
    <row r="36" spans="1:7">
      <c r="A36" s="261">
        <v>28</v>
      </c>
      <c r="B36" s="262" t="s">
        <v>376</v>
      </c>
      <c r="C36" s="274">
        <v>0</v>
      </c>
      <c r="D36" s="274">
        <v>39227028.722931981</v>
      </c>
      <c r="E36" s="274">
        <v>36049013.106199995</v>
      </c>
      <c r="F36" s="274">
        <v>41635041.43599999</v>
      </c>
      <c r="G36" s="274">
        <v>8464403.7432732005</v>
      </c>
    </row>
    <row r="37" spans="1:7">
      <c r="A37" s="266">
        <v>29</v>
      </c>
      <c r="B37" s="267" t="s">
        <v>377</v>
      </c>
      <c r="C37" s="265"/>
      <c r="D37" s="265"/>
      <c r="E37" s="265"/>
      <c r="F37" s="265"/>
      <c r="G37" s="268">
        <f>SUM(G23:G24,G32:G33,G36)</f>
        <v>1342970190.3283501</v>
      </c>
    </row>
    <row r="38" spans="1:7">
      <c r="A38" s="257"/>
      <c r="B38" s="276"/>
      <c r="C38" s="277"/>
      <c r="D38" s="277"/>
      <c r="E38" s="277"/>
      <c r="F38" s="277"/>
      <c r="G38" s="278"/>
    </row>
    <row r="39" spans="1:7" ht="15" thickBot="1">
      <c r="A39" s="279">
        <v>30</v>
      </c>
      <c r="B39" s="280" t="s">
        <v>378</v>
      </c>
      <c r="C39" s="192"/>
      <c r="D39" s="193"/>
      <c r="E39" s="193"/>
      <c r="F39" s="194"/>
      <c r="G39" s="281">
        <f>IFERROR(G21/G37,0)</f>
        <v>1.0883986106554089</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6" bestFit="1" customWidth="1"/>
    <col min="2" max="2" width="105.109375" style="286" bestFit="1" customWidth="1"/>
    <col min="3" max="3" width="13.88671875" style="286" bestFit="1" customWidth="1"/>
    <col min="4" max="4" width="12" style="286" bestFit="1" customWidth="1"/>
    <col min="5" max="5" width="17.44140625" style="286" bestFit="1" customWidth="1"/>
    <col min="6" max="6" width="12" style="286" bestFit="1" customWidth="1"/>
    <col min="7" max="7" width="30.44140625" style="286" customWidth="1"/>
    <col min="8" max="8" width="12" style="286" bestFit="1" customWidth="1"/>
    <col min="9" max="16384" width="9.109375" style="286"/>
  </cols>
  <sheetData>
    <row r="1" spans="1:8" ht="13.8">
      <c r="A1" s="284" t="s">
        <v>30</v>
      </c>
      <c r="B1" s="369" t="str">
        <f>Info!C2</f>
        <v>Terabank</v>
      </c>
    </row>
    <row r="2" spans="1:8">
      <c r="A2" s="284" t="s">
        <v>31</v>
      </c>
      <c r="B2" s="368">
        <f>'1. key ratios'!B2</f>
        <v>46112</v>
      </c>
    </row>
    <row r="3" spans="1:8">
      <c r="A3" s="285" t="s">
        <v>384</v>
      </c>
    </row>
    <row r="5" spans="1:8" ht="12" customHeight="1">
      <c r="A5" s="629" t="s">
        <v>385</v>
      </c>
      <c r="B5" s="630"/>
      <c r="C5" s="635" t="s">
        <v>386</v>
      </c>
      <c r="D5" s="636"/>
      <c r="E5" s="636"/>
      <c r="F5" s="636"/>
      <c r="G5" s="636"/>
      <c r="H5" s="637"/>
    </row>
    <row r="6" spans="1:8">
      <c r="A6" s="631"/>
      <c r="B6" s="632"/>
      <c r="C6" s="638"/>
      <c r="D6" s="639"/>
      <c r="E6" s="639"/>
      <c r="F6" s="639"/>
      <c r="G6" s="639"/>
      <c r="H6" s="640"/>
    </row>
    <row r="7" spans="1:8">
      <c r="A7" s="633"/>
      <c r="B7" s="634"/>
      <c r="C7" s="367" t="s">
        <v>387</v>
      </c>
      <c r="D7" s="367" t="s">
        <v>388</v>
      </c>
      <c r="E7" s="367" t="s">
        <v>389</v>
      </c>
      <c r="F7" s="367" t="s">
        <v>390</v>
      </c>
      <c r="G7" s="367" t="s">
        <v>391</v>
      </c>
      <c r="H7" s="367" t="s">
        <v>64</v>
      </c>
    </row>
    <row r="8" spans="1:8">
      <c r="A8" s="363">
        <v>1</v>
      </c>
      <c r="B8" s="362" t="s">
        <v>51</v>
      </c>
      <c r="C8" s="467">
        <v>121349116.36</v>
      </c>
      <c r="D8" s="467">
        <v>114045026.73014833</v>
      </c>
      <c r="E8" s="467">
        <v>37077742.545399994</v>
      </c>
      <c r="F8" s="467">
        <v>4993421.5115999999</v>
      </c>
      <c r="G8" s="360">
        <v>0</v>
      </c>
      <c r="H8" s="360">
        <f t="shared" ref="H8:H21" si="0">SUM(C8:G8)</f>
        <v>277465307.14714837</v>
      </c>
    </row>
    <row r="9" spans="1:8">
      <c r="A9" s="363">
        <v>2</v>
      </c>
      <c r="B9" s="362" t="s">
        <v>52</v>
      </c>
      <c r="C9" s="360">
        <v>0</v>
      </c>
      <c r="D9" s="360">
        <v>0</v>
      </c>
      <c r="E9" s="360">
        <v>0</v>
      </c>
      <c r="F9" s="360">
        <v>0</v>
      </c>
      <c r="G9" s="360">
        <v>0</v>
      </c>
      <c r="H9" s="360">
        <f t="shared" si="0"/>
        <v>0</v>
      </c>
    </row>
    <row r="10" spans="1:8">
      <c r="A10" s="363">
        <v>3</v>
      </c>
      <c r="B10" s="362" t="s">
        <v>152</v>
      </c>
      <c r="C10" s="360">
        <v>0</v>
      </c>
      <c r="D10" s="360">
        <v>0</v>
      </c>
      <c r="E10" s="360">
        <v>0</v>
      </c>
      <c r="F10" s="360">
        <v>0</v>
      </c>
      <c r="G10" s="360">
        <v>0</v>
      </c>
      <c r="H10" s="360">
        <f t="shared" si="0"/>
        <v>0</v>
      </c>
    </row>
    <row r="11" spans="1:8">
      <c r="A11" s="363">
        <v>4</v>
      </c>
      <c r="B11" s="362" t="s">
        <v>53</v>
      </c>
      <c r="C11" s="360">
        <v>0</v>
      </c>
      <c r="D11" s="360">
        <v>0</v>
      </c>
      <c r="E11" s="360">
        <v>0</v>
      </c>
      <c r="F11" s="360">
        <v>0</v>
      </c>
      <c r="G11" s="360">
        <v>0</v>
      </c>
      <c r="H11" s="360">
        <f t="shared" si="0"/>
        <v>0</v>
      </c>
    </row>
    <row r="12" spans="1:8">
      <c r="A12" s="363">
        <v>5</v>
      </c>
      <c r="B12" s="362" t="s">
        <v>54</v>
      </c>
      <c r="C12" s="360">
        <v>0</v>
      </c>
      <c r="D12" s="360">
        <v>0</v>
      </c>
      <c r="E12" s="360">
        <v>0</v>
      </c>
      <c r="F12" s="360">
        <v>0</v>
      </c>
      <c r="G12" s="360">
        <v>0</v>
      </c>
      <c r="H12" s="360">
        <f t="shared" si="0"/>
        <v>0</v>
      </c>
    </row>
    <row r="13" spans="1:8">
      <c r="A13" s="363">
        <v>6</v>
      </c>
      <c r="B13" s="362" t="s">
        <v>55</v>
      </c>
      <c r="C13" s="360">
        <v>0</v>
      </c>
      <c r="D13" s="360">
        <v>33314228.169999998</v>
      </c>
      <c r="E13" s="360">
        <v>0</v>
      </c>
      <c r="F13" s="360">
        <v>1000947.77</v>
      </c>
      <c r="G13" s="360">
        <v>0</v>
      </c>
      <c r="H13" s="360">
        <f t="shared" si="0"/>
        <v>34315175.939999998</v>
      </c>
    </row>
    <row r="14" spans="1:8">
      <c r="A14" s="363">
        <v>7</v>
      </c>
      <c r="B14" s="362" t="s">
        <v>56</v>
      </c>
      <c r="C14" s="360">
        <v>0</v>
      </c>
      <c r="D14" s="360">
        <v>59492662.305784017</v>
      </c>
      <c r="E14" s="360">
        <v>219902957.59779978</v>
      </c>
      <c r="F14" s="360">
        <v>484575109.22235817</v>
      </c>
      <c r="G14" s="468">
        <v>0</v>
      </c>
      <c r="H14" s="360">
        <f t="shared" si="0"/>
        <v>763970729.12594199</v>
      </c>
    </row>
    <row r="15" spans="1:8">
      <c r="A15" s="363">
        <v>8</v>
      </c>
      <c r="B15" s="364" t="s">
        <v>57</v>
      </c>
      <c r="C15" s="360">
        <v>0</v>
      </c>
      <c r="D15" s="360">
        <v>32851340.311051954</v>
      </c>
      <c r="E15" s="360">
        <v>208542524.9492296</v>
      </c>
      <c r="F15" s="360">
        <v>472865759.00458336</v>
      </c>
      <c r="G15" s="360" t="s">
        <v>780</v>
      </c>
      <c r="H15" s="360">
        <f t="shared" si="0"/>
        <v>714259624.26486492</v>
      </c>
    </row>
    <row r="16" spans="1:8">
      <c r="A16" s="363">
        <v>9</v>
      </c>
      <c r="B16" s="362" t="s">
        <v>58</v>
      </c>
      <c r="C16" s="360">
        <v>0</v>
      </c>
      <c r="D16" s="360">
        <v>4164946.2855060007</v>
      </c>
      <c r="E16" s="360">
        <v>22233138.044751003</v>
      </c>
      <c r="F16" s="360">
        <v>163439168.2399078</v>
      </c>
      <c r="G16" s="360">
        <v>0</v>
      </c>
      <c r="H16" s="360">
        <f t="shared" si="0"/>
        <v>189837252.5701648</v>
      </c>
    </row>
    <row r="17" spans="1:8">
      <c r="A17" s="363">
        <v>10</v>
      </c>
      <c r="B17" s="366" t="s">
        <v>399</v>
      </c>
      <c r="C17" s="360">
        <v>0</v>
      </c>
      <c r="D17" s="360">
        <v>590473.41562099999</v>
      </c>
      <c r="E17" s="360">
        <v>11016681.170600001</v>
      </c>
      <c r="F17" s="360">
        <v>20872839.703722008</v>
      </c>
      <c r="G17" s="360">
        <v>0</v>
      </c>
      <c r="H17" s="360">
        <f t="shared" si="0"/>
        <v>32479994.28994301</v>
      </c>
    </row>
    <row r="18" spans="1:8">
      <c r="A18" s="363">
        <v>11</v>
      </c>
      <c r="B18" s="362" t="s">
        <v>60</v>
      </c>
      <c r="C18" s="360">
        <v>0</v>
      </c>
      <c r="D18" s="360">
        <v>0</v>
      </c>
      <c r="E18" s="360">
        <v>0</v>
      </c>
      <c r="F18" s="360">
        <v>0</v>
      </c>
      <c r="G18" s="360">
        <v>0</v>
      </c>
      <c r="H18" s="360">
        <f t="shared" si="0"/>
        <v>0</v>
      </c>
    </row>
    <row r="19" spans="1:8">
      <c r="A19" s="363">
        <v>12</v>
      </c>
      <c r="B19" s="362" t="s">
        <v>61</v>
      </c>
      <c r="C19" s="360">
        <v>0</v>
      </c>
      <c r="D19" s="360">
        <v>0</v>
      </c>
      <c r="E19" s="360">
        <v>0</v>
      </c>
      <c r="F19" s="360">
        <v>0</v>
      </c>
      <c r="G19" s="360">
        <v>0</v>
      </c>
      <c r="H19" s="360">
        <f t="shared" si="0"/>
        <v>0</v>
      </c>
    </row>
    <row r="20" spans="1:8">
      <c r="A20" s="365">
        <v>13</v>
      </c>
      <c r="B20" s="364" t="s">
        <v>144</v>
      </c>
      <c r="C20" s="360">
        <v>0</v>
      </c>
      <c r="D20" s="360">
        <v>0</v>
      </c>
      <c r="E20" s="360">
        <v>0</v>
      </c>
      <c r="F20" s="360">
        <v>0</v>
      </c>
      <c r="G20" s="360">
        <v>0</v>
      </c>
      <c r="H20" s="360">
        <f t="shared" si="0"/>
        <v>0</v>
      </c>
    </row>
    <row r="21" spans="1:8">
      <c r="A21" s="363">
        <v>14</v>
      </c>
      <c r="B21" s="362" t="s">
        <v>63</v>
      </c>
      <c r="C21" s="467">
        <v>45938151.185523689</v>
      </c>
      <c r="D21" s="467">
        <v>0</v>
      </c>
      <c r="E21" s="467">
        <v>0</v>
      </c>
      <c r="F21" s="467">
        <v>123415018.18000004</v>
      </c>
      <c r="G21" s="360">
        <v>0</v>
      </c>
      <c r="H21" s="360">
        <f t="shared" si="0"/>
        <v>169353169.36552373</v>
      </c>
    </row>
    <row r="22" spans="1:8">
      <c r="A22" s="361">
        <v>15</v>
      </c>
      <c r="B22" s="360" t="s">
        <v>64</v>
      </c>
      <c r="C22" s="360">
        <f>SUM(C18:C21)+SUM(C8:C16)</f>
        <v>167287267.5455237</v>
      </c>
      <c r="D22" s="360">
        <f t="shared" ref="D22:H22" si="1">SUM(D18:D21)+SUM(D8:D16)</f>
        <v>243868203.80249032</v>
      </c>
      <c r="E22" s="360">
        <f t="shared" si="1"/>
        <v>487756363.13718039</v>
      </c>
      <c r="F22" s="360">
        <f t="shared" si="1"/>
        <v>1250289423.9284494</v>
      </c>
      <c r="G22" s="360">
        <f t="shared" si="1"/>
        <v>0</v>
      </c>
      <c r="H22" s="360">
        <f t="shared" si="1"/>
        <v>2149201258.4136438</v>
      </c>
    </row>
    <row r="26" spans="1:8" ht="24">
      <c r="B26" s="289"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0" bestFit="1" customWidth="1"/>
    <col min="2" max="2" width="86.88671875" style="286" customWidth="1"/>
    <col min="3" max="4" width="31.5546875" style="286" customWidth="1"/>
    <col min="5" max="5" width="15.109375" style="286" bestFit="1" customWidth="1"/>
    <col min="6" max="6" width="11.88671875" style="286" bestFit="1" customWidth="1"/>
    <col min="7" max="7" width="21.5546875" style="286" bestFit="1" customWidth="1"/>
    <col min="8" max="8" width="41.4414062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46112</v>
      </c>
      <c r="C2" s="383"/>
      <c r="D2" s="383"/>
      <c r="E2" s="383"/>
      <c r="F2" s="383"/>
      <c r="G2" s="383"/>
      <c r="H2" s="383"/>
    </row>
    <row r="3" spans="1:8">
      <c r="A3" s="285" t="s">
        <v>392</v>
      </c>
      <c r="B3" s="383"/>
      <c r="C3" s="383"/>
      <c r="D3" s="383"/>
      <c r="E3" s="383"/>
      <c r="F3" s="383"/>
      <c r="G3" s="383"/>
      <c r="H3" s="383"/>
    </row>
    <row r="4" spans="1:8">
      <c r="A4" s="384"/>
      <c r="B4" s="383"/>
      <c r="C4" s="382" t="s">
        <v>0</v>
      </c>
      <c r="D4" s="382" t="s">
        <v>1</v>
      </c>
      <c r="E4" s="382" t="s">
        <v>2</v>
      </c>
      <c r="F4" s="382" t="s">
        <v>3</v>
      </c>
      <c r="G4" s="382" t="s">
        <v>4</v>
      </c>
      <c r="H4" s="382" t="s">
        <v>5</v>
      </c>
    </row>
    <row r="5" spans="1:8" ht="33.9"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8">
        <v>1</v>
      </c>
      <c r="B7" s="362" t="s">
        <v>51</v>
      </c>
      <c r="C7" s="372">
        <v>0</v>
      </c>
      <c r="D7" s="372">
        <v>277586909.88999999</v>
      </c>
      <c r="E7" s="372">
        <v>121602.74285167018</v>
      </c>
      <c r="F7" s="372">
        <v>0</v>
      </c>
      <c r="G7" s="372">
        <v>0</v>
      </c>
      <c r="H7" s="371">
        <f>C7+D7-E7-F7</f>
        <v>277465307.14714831</v>
      </c>
    </row>
    <row r="8" spans="1:8">
      <c r="A8" s="378">
        <v>2</v>
      </c>
      <c r="B8" s="362" t="s">
        <v>52</v>
      </c>
      <c r="C8" s="372">
        <v>0</v>
      </c>
      <c r="D8" s="372">
        <v>0</v>
      </c>
      <c r="E8" s="372">
        <v>0</v>
      </c>
      <c r="F8" s="372">
        <v>0</v>
      </c>
      <c r="G8" s="372">
        <v>0</v>
      </c>
      <c r="H8" s="371">
        <f t="shared" ref="H8:H20" si="0">C8+D8-E8-F8</f>
        <v>0</v>
      </c>
    </row>
    <row r="9" spans="1:8">
      <c r="A9" s="378">
        <v>3</v>
      </c>
      <c r="B9" s="362" t="s">
        <v>152</v>
      </c>
      <c r="C9" s="372">
        <v>0</v>
      </c>
      <c r="D9" s="372">
        <v>0</v>
      </c>
      <c r="E9" s="372">
        <v>0</v>
      </c>
      <c r="F9" s="372">
        <v>0</v>
      </c>
      <c r="G9" s="372">
        <v>0</v>
      </c>
      <c r="H9" s="371">
        <f t="shared" si="0"/>
        <v>0</v>
      </c>
    </row>
    <row r="10" spans="1:8">
      <c r="A10" s="378">
        <v>4</v>
      </c>
      <c r="B10" s="362" t="s">
        <v>53</v>
      </c>
      <c r="C10" s="372">
        <v>0</v>
      </c>
      <c r="D10" s="372">
        <v>0</v>
      </c>
      <c r="E10" s="372">
        <v>0</v>
      </c>
      <c r="F10" s="372">
        <v>0</v>
      </c>
      <c r="G10" s="372">
        <v>0</v>
      </c>
      <c r="H10" s="371">
        <f t="shared" si="0"/>
        <v>0</v>
      </c>
    </row>
    <row r="11" spans="1:8">
      <c r="A11" s="378">
        <v>5</v>
      </c>
      <c r="B11" s="362" t="s">
        <v>54</v>
      </c>
      <c r="C11" s="372">
        <v>0</v>
      </c>
      <c r="D11" s="372">
        <v>0</v>
      </c>
      <c r="E11" s="372">
        <v>0</v>
      </c>
      <c r="F11" s="372">
        <v>0</v>
      </c>
      <c r="G11" s="372">
        <v>0</v>
      </c>
      <c r="H11" s="371">
        <f t="shared" si="0"/>
        <v>0</v>
      </c>
    </row>
    <row r="12" spans="1:8">
      <c r="A12" s="378">
        <v>6</v>
      </c>
      <c r="B12" s="362" t="s">
        <v>55</v>
      </c>
      <c r="C12" s="372">
        <v>0</v>
      </c>
      <c r="D12" s="372">
        <v>34315175.939999998</v>
      </c>
      <c r="E12" s="372">
        <v>0</v>
      </c>
      <c r="F12" s="372">
        <v>0</v>
      </c>
      <c r="G12" s="372">
        <v>0</v>
      </c>
      <c r="H12" s="371">
        <f t="shared" si="0"/>
        <v>34315175.939999998</v>
      </c>
    </row>
    <row r="13" spans="1:8">
      <c r="A13" s="378">
        <v>7</v>
      </c>
      <c r="B13" s="362" t="s">
        <v>56</v>
      </c>
      <c r="C13" s="372">
        <v>16504331.263700001</v>
      </c>
      <c r="D13" s="372">
        <v>752469781.46890032</v>
      </c>
      <c r="E13" s="372">
        <v>5003383.6066581886</v>
      </c>
      <c r="F13" s="372">
        <v>0</v>
      </c>
      <c r="G13" s="372">
        <v>0</v>
      </c>
      <c r="H13" s="371">
        <f t="shared" si="0"/>
        <v>763970729.12594211</v>
      </c>
    </row>
    <row r="14" spans="1:8">
      <c r="A14" s="378">
        <v>8</v>
      </c>
      <c r="B14" s="364" t="s">
        <v>57</v>
      </c>
      <c r="C14" s="372">
        <v>56178201.120099939</v>
      </c>
      <c r="D14" s="372">
        <v>685638043.53070486</v>
      </c>
      <c r="E14" s="372">
        <v>27556620.385935854</v>
      </c>
      <c r="F14" s="372">
        <v>0</v>
      </c>
      <c r="G14" s="372">
        <v>2098508.0630374043</v>
      </c>
      <c r="H14" s="371">
        <f t="shared" si="0"/>
        <v>714259624.26486886</v>
      </c>
    </row>
    <row r="15" spans="1:8">
      <c r="A15" s="378">
        <v>9</v>
      </c>
      <c r="B15" s="362" t="s">
        <v>58</v>
      </c>
      <c r="C15" s="372">
        <v>5993541.6364000002</v>
      </c>
      <c r="D15" s="372">
        <v>186290180.47909999</v>
      </c>
      <c r="E15" s="372">
        <v>2446469.5453349985</v>
      </c>
      <c r="F15" s="372">
        <v>0</v>
      </c>
      <c r="G15" s="372">
        <v>0</v>
      </c>
      <c r="H15" s="371">
        <f t="shared" si="0"/>
        <v>189837252.57016501</v>
      </c>
    </row>
    <row r="16" spans="1:8">
      <c r="A16" s="378">
        <v>10</v>
      </c>
      <c r="B16" s="366" t="s">
        <v>399</v>
      </c>
      <c r="C16" s="372">
        <v>48074073.663399905</v>
      </c>
      <c r="D16" s="372">
        <v>0</v>
      </c>
      <c r="E16" s="372">
        <v>15594079.373457009</v>
      </c>
      <c r="F16" s="372">
        <v>0</v>
      </c>
      <c r="G16" s="372">
        <v>2097501.5530374041</v>
      </c>
      <c r="H16" s="371">
        <f t="shared" si="0"/>
        <v>32479994.289942898</v>
      </c>
    </row>
    <row r="17" spans="1:8">
      <c r="A17" s="378">
        <v>11</v>
      </c>
      <c r="B17" s="362" t="s">
        <v>60</v>
      </c>
      <c r="C17" s="372">
        <v>0</v>
      </c>
      <c r="D17" s="372">
        <v>0</v>
      </c>
      <c r="E17" s="372">
        <v>0</v>
      </c>
      <c r="F17" s="372">
        <v>0</v>
      </c>
      <c r="G17" s="372">
        <v>0</v>
      </c>
      <c r="H17" s="371">
        <f t="shared" si="0"/>
        <v>0</v>
      </c>
    </row>
    <row r="18" spans="1:8">
      <c r="A18" s="378">
        <v>12</v>
      </c>
      <c r="B18" s="362" t="s">
        <v>61</v>
      </c>
      <c r="C18" s="372">
        <v>0</v>
      </c>
      <c r="D18" s="372">
        <v>0</v>
      </c>
      <c r="E18" s="372">
        <v>0</v>
      </c>
      <c r="F18" s="372">
        <v>0</v>
      </c>
      <c r="G18" s="372">
        <v>0</v>
      </c>
      <c r="H18" s="371">
        <f t="shared" si="0"/>
        <v>0</v>
      </c>
    </row>
    <row r="19" spans="1:8">
      <c r="A19" s="379">
        <v>13</v>
      </c>
      <c r="B19" s="364" t="s">
        <v>144</v>
      </c>
      <c r="C19" s="372">
        <v>0</v>
      </c>
      <c r="D19" s="372">
        <v>0</v>
      </c>
      <c r="E19" s="372">
        <v>0</v>
      </c>
      <c r="F19" s="372">
        <v>0</v>
      </c>
      <c r="G19" s="372">
        <v>0</v>
      </c>
      <c r="H19" s="371">
        <f t="shared" si="0"/>
        <v>0</v>
      </c>
    </row>
    <row r="20" spans="1:8">
      <c r="A20" s="378">
        <v>14</v>
      </c>
      <c r="B20" s="362" t="s">
        <v>63</v>
      </c>
      <c r="C20" s="372">
        <v>45203008.990051039</v>
      </c>
      <c r="D20" s="372">
        <v>162275945.66547269</v>
      </c>
      <c r="E20" s="372">
        <v>0</v>
      </c>
      <c r="F20" s="372">
        <v>0</v>
      </c>
      <c r="G20" s="372">
        <v>0</v>
      </c>
      <c r="H20" s="371">
        <f t="shared" si="0"/>
        <v>207478954.65552372</v>
      </c>
    </row>
    <row r="21" spans="1:8" s="375" customFormat="1">
      <c r="A21" s="377">
        <v>15</v>
      </c>
      <c r="B21" s="376" t="s">
        <v>64</v>
      </c>
      <c r="C21" s="376">
        <f t="shared" ref="C21:H21" si="1">SUM(C7:C15)+SUM(C17:C20)</f>
        <v>123879083.01025099</v>
      </c>
      <c r="D21" s="376">
        <f t="shared" si="1"/>
        <v>2098576036.9741778</v>
      </c>
      <c r="E21" s="376">
        <f t="shared" si="1"/>
        <v>35128076.28078071</v>
      </c>
      <c r="F21" s="376">
        <f t="shared" si="1"/>
        <v>0</v>
      </c>
      <c r="G21" s="376">
        <f t="shared" si="1"/>
        <v>2098508.0630374043</v>
      </c>
      <c r="H21" s="371">
        <f t="shared" si="1"/>
        <v>2187327043.7036476</v>
      </c>
    </row>
    <row r="22" spans="1:8">
      <c r="A22" s="374">
        <v>16</v>
      </c>
      <c r="B22" s="373" t="s">
        <v>400</v>
      </c>
      <c r="C22" s="372">
        <v>78676074.02019994</v>
      </c>
      <c r="D22" s="372">
        <v>1608388361.6387053</v>
      </c>
      <c r="E22" s="372">
        <v>34943558.619899772</v>
      </c>
      <c r="F22" s="372">
        <v>0</v>
      </c>
      <c r="G22" s="372">
        <v>2098508.0630374043</v>
      </c>
      <c r="H22" s="371">
        <f>C22+D22-E22-F22</f>
        <v>1652120877.0390055</v>
      </c>
    </row>
    <row r="23" spans="1:8">
      <c r="A23" s="374">
        <v>17</v>
      </c>
      <c r="B23" s="373" t="s">
        <v>401</v>
      </c>
      <c r="C23" s="476">
        <v>0</v>
      </c>
      <c r="D23" s="372">
        <v>172247437.37000003</v>
      </c>
      <c r="E23" s="372">
        <v>184525.67031585801</v>
      </c>
      <c r="F23" s="372">
        <v>0</v>
      </c>
      <c r="G23" s="372">
        <v>0</v>
      </c>
      <c r="H23" s="371">
        <f>C23+D23-E23-F23</f>
        <v>172062911.69968417</v>
      </c>
    </row>
    <row r="26" spans="1:8" ht="42.6" customHeight="1">
      <c r="B26" s="289"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6" bestFit="1" customWidth="1"/>
    <col min="2" max="2" width="93.44140625" style="286" customWidth="1"/>
    <col min="3" max="4" width="35" style="286" customWidth="1"/>
    <col min="5" max="5" width="15.109375" style="286" bestFit="1" customWidth="1"/>
    <col min="6" max="6" width="11.88671875" style="286" bestFit="1" customWidth="1"/>
    <col min="7" max="7" width="22" style="286" customWidth="1"/>
    <col min="8" max="8" width="19.8867187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46112</v>
      </c>
      <c r="C2" s="383"/>
      <c r="D2" s="383"/>
      <c r="E2" s="383"/>
      <c r="F2" s="383"/>
      <c r="G2" s="383"/>
      <c r="H2" s="383"/>
    </row>
    <row r="3" spans="1:8">
      <c r="A3" s="285" t="s">
        <v>402</v>
      </c>
      <c r="B3" s="383"/>
      <c r="C3" s="383"/>
      <c r="D3" s="383"/>
      <c r="E3" s="383"/>
      <c r="F3" s="383"/>
      <c r="G3" s="383"/>
      <c r="H3" s="383"/>
    </row>
    <row r="4" spans="1:8">
      <c r="A4" s="384"/>
      <c r="B4" s="383"/>
      <c r="C4" s="382" t="s">
        <v>0</v>
      </c>
      <c r="D4" s="382" t="s">
        <v>1</v>
      </c>
      <c r="E4" s="382" t="s">
        <v>2</v>
      </c>
      <c r="F4" s="382" t="s">
        <v>3</v>
      </c>
      <c r="G4" s="382" t="s">
        <v>4</v>
      </c>
      <c r="H4" s="382" t="s">
        <v>5</v>
      </c>
    </row>
    <row r="5" spans="1:8" ht="41.4"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2">
        <v>1</v>
      </c>
      <c r="B7" s="387" t="s">
        <v>490</v>
      </c>
      <c r="C7" s="372">
        <v>1259443.4588000001</v>
      </c>
      <c r="D7" s="372">
        <v>349798591.75199997</v>
      </c>
      <c r="E7" s="372">
        <v>1295528.803051668</v>
      </c>
      <c r="F7" s="372">
        <v>0</v>
      </c>
      <c r="G7" s="372">
        <v>0</v>
      </c>
      <c r="H7" s="371">
        <f t="shared" ref="H7:H34" si="0">C7+D7-E7-F7</f>
        <v>349762506.40774834</v>
      </c>
    </row>
    <row r="8" spans="1:8">
      <c r="A8" s="372">
        <v>2</v>
      </c>
      <c r="B8" s="387" t="s">
        <v>403</v>
      </c>
      <c r="C8" s="372">
        <v>922610.31</v>
      </c>
      <c r="D8" s="372">
        <v>99549369.647999972</v>
      </c>
      <c r="E8" s="372">
        <v>617634.47846418747</v>
      </c>
      <c r="F8" s="372">
        <v>0</v>
      </c>
      <c r="G8" s="372">
        <v>0</v>
      </c>
      <c r="H8" s="371">
        <f t="shared" si="0"/>
        <v>99854345.479535788</v>
      </c>
    </row>
    <row r="9" spans="1:8">
      <c r="A9" s="372">
        <v>3</v>
      </c>
      <c r="B9" s="387" t="s">
        <v>404</v>
      </c>
      <c r="C9" s="372">
        <v>0</v>
      </c>
      <c r="D9" s="372">
        <v>36061946.558099993</v>
      </c>
      <c r="E9" s="372">
        <v>76.598199999999991</v>
      </c>
      <c r="F9" s="372">
        <v>0</v>
      </c>
      <c r="G9" s="372">
        <v>0</v>
      </c>
      <c r="H9" s="371">
        <f t="shared" si="0"/>
        <v>36061869.959899992</v>
      </c>
    </row>
    <row r="10" spans="1:8">
      <c r="A10" s="372">
        <v>4</v>
      </c>
      <c r="B10" s="387" t="s">
        <v>491</v>
      </c>
      <c r="C10" s="372">
        <v>4609675.0461999997</v>
      </c>
      <c r="D10" s="372">
        <v>128478947.79150002</v>
      </c>
      <c r="E10" s="372">
        <v>515053.95720000024</v>
      </c>
      <c r="F10" s="372">
        <v>0</v>
      </c>
      <c r="G10" s="372">
        <v>0</v>
      </c>
      <c r="H10" s="371">
        <f t="shared" si="0"/>
        <v>132573568.8805</v>
      </c>
    </row>
    <row r="11" spans="1:8">
      <c r="A11" s="372">
        <v>5</v>
      </c>
      <c r="B11" s="387" t="s">
        <v>405</v>
      </c>
      <c r="C11" s="372">
        <v>8430165.7067999989</v>
      </c>
      <c r="D11" s="372">
        <v>123273484.99419993</v>
      </c>
      <c r="E11" s="372">
        <v>2421209.9531999999</v>
      </c>
      <c r="F11" s="372">
        <v>0</v>
      </c>
      <c r="G11" s="372">
        <v>0</v>
      </c>
      <c r="H11" s="371">
        <f t="shared" si="0"/>
        <v>129282440.74779993</v>
      </c>
    </row>
    <row r="12" spans="1:8">
      <c r="A12" s="372">
        <v>6</v>
      </c>
      <c r="B12" s="387" t="s">
        <v>406</v>
      </c>
      <c r="C12" s="372">
        <v>1674952.7209000001</v>
      </c>
      <c r="D12" s="372">
        <v>51509942.081300005</v>
      </c>
      <c r="E12" s="372">
        <v>319538.39890000015</v>
      </c>
      <c r="F12" s="372">
        <v>0</v>
      </c>
      <c r="G12" s="372">
        <v>0</v>
      </c>
      <c r="H12" s="371">
        <f t="shared" si="0"/>
        <v>52865356.403300002</v>
      </c>
    </row>
    <row r="13" spans="1:8">
      <c r="A13" s="372">
        <v>7</v>
      </c>
      <c r="B13" s="387" t="s">
        <v>407</v>
      </c>
      <c r="C13" s="372">
        <v>4542951.6462999992</v>
      </c>
      <c r="D13" s="372">
        <v>101417291.78569999</v>
      </c>
      <c r="E13" s="372">
        <v>1182400.5347000007</v>
      </c>
      <c r="F13" s="372">
        <v>0</v>
      </c>
      <c r="G13" s="372">
        <v>0</v>
      </c>
      <c r="H13" s="371">
        <f t="shared" si="0"/>
        <v>104777842.89729999</v>
      </c>
    </row>
    <row r="14" spans="1:8">
      <c r="A14" s="372">
        <v>8</v>
      </c>
      <c r="B14" s="387" t="s">
        <v>408</v>
      </c>
      <c r="C14" s="372">
        <v>2996203.4073000001</v>
      </c>
      <c r="D14" s="372">
        <v>71553596.786200002</v>
      </c>
      <c r="E14" s="372">
        <v>1311105.9885000002</v>
      </c>
      <c r="F14" s="372">
        <v>0</v>
      </c>
      <c r="G14" s="372">
        <v>0</v>
      </c>
      <c r="H14" s="371">
        <f t="shared" si="0"/>
        <v>73238694.204999998</v>
      </c>
    </row>
    <row r="15" spans="1:8">
      <c r="A15" s="372">
        <v>9</v>
      </c>
      <c r="B15" s="387" t="s">
        <v>409</v>
      </c>
      <c r="C15" s="372">
        <v>2635199.2798999995</v>
      </c>
      <c r="D15" s="372">
        <v>53467901.84049999</v>
      </c>
      <c r="E15" s="372">
        <v>735961.41150000005</v>
      </c>
      <c r="F15" s="372">
        <v>0</v>
      </c>
      <c r="G15" s="372">
        <v>0</v>
      </c>
      <c r="H15" s="371">
        <f t="shared" si="0"/>
        <v>55367139.70889999</v>
      </c>
    </row>
    <row r="16" spans="1:8">
      <c r="A16" s="372">
        <v>10</v>
      </c>
      <c r="B16" s="387" t="s">
        <v>410</v>
      </c>
      <c r="C16" s="372">
        <v>446655.46159999998</v>
      </c>
      <c r="D16" s="372">
        <v>33439228.758799993</v>
      </c>
      <c r="E16" s="372">
        <v>407268.19660000014</v>
      </c>
      <c r="F16" s="372">
        <v>0</v>
      </c>
      <c r="G16" s="372">
        <v>0</v>
      </c>
      <c r="H16" s="371">
        <f t="shared" si="0"/>
        <v>33478616.023799989</v>
      </c>
    </row>
    <row r="17" spans="1:8">
      <c r="A17" s="372">
        <v>11</v>
      </c>
      <c r="B17" s="387" t="s">
        <v>411</v>
      </c>
      <c r="C17" s="372">
        <v>1312501.0135999997</v>
      </c>
      <c r="D17" s="372">
        <v>9292423.946600005</v>
      </c>
      <c r="E17" s="372">
        <v>480459.86909999984</v>
      </c>
      <c r="F17" s="372">
        <v>0</v>
      </c>
      <c r="G17" s="372">
        <v>0</v>
      </c>
      <c r="H17" s="371">
        <f t="shared" si="0"/>
        <v>10124465.091100004</v>
      </c>
    </row>
    <row r="18" spans="1:8">
      <c r="A18" s="372">
        <v>12</v>
      </c>
      <c r="B18" s="387" t="s">
        <v>412</v>
      </c>
      <c r="C18" s="372">
        <v>6527910.4452999989</v>
      </c>
      <c r="D18" s="372">
        <v>85293187.795999989</v>
      </c>
      <c r="E18" s="372">
        <v>2678923.7677999972</v>
      </c>
      <c r="F18" s="372">
        <v>0</v>
      </c>
      <c r="G18" s="372">
        <v>0</v>
      </c>
      <c r="H18" s="371">
        <f t="shared" si="0"/>
        <v>89142174.473499984</v>
      </c>
    </row>
    <row r="19" spans="1:8">
      <c r="A19" s="372">
        <v>13</v>
      </c>
      <c r="B19" s="387" t="s">
        <v>413</v>
      </c>
      <c r="C19" s="372">
        <v>1707940.8374000001</v>
      </c>
      <c r="D19" s="372">
        <v>22077175.512099996</v>
      </c>
      <c r="E19" s="372">
        <v>615031.49880000006</v>
      </c>
      <c r="F19" s="372">
        <v>0</v>
      </c>
      <c r="G19" s="372">
        <v>0</v>
      </c>
      <c r="H19" s="371">
        <f t="shared" si="0"/>
        <v>23170084.850699998</v>
      </c>
    </row>
    <row r="20" spans="1:8">
      <c r="A20" s="372">
        <v>14</v>
      </c>
      <c r="B20" s="387" t="s">
        <v>414</v>
      </c>
      <c r="C20" s="372">
        <v>8457017.717600001</v>
      </c>
      <c r="D20" s="372">
        <v>147230957.03169999</v>
      </c>
      <c r="E20" s="372">
        <v>2916607.240399994</v>
      </c>
      <c r="F20" s="372">
        <v>0</v>
      </c>
      <c r="G20" s="372">
        <v>0</v>
      </c>
      <c r="H20" s="371">
        <f t="shared" si="0"/>
        <v>152771367.50889999</v>
      </c>
    </row>
    <row r="21" spans="1:8">
      <c r="A21" s="372">
        <v>15</v>
      </c>
      <c r="B21" s="387" t="s">
        <v>415</v>
      </c>
      <c r="C21" s="372">
        <v>347621.44180000003</v>
      </c>
      <c r="D21" s="372">
        <v>56942144.6149</v>
      </c>
      <c r="E21" s="372">
        <v>843755.54469999985</v>
      </c>
      <c r="F21" s="372">
        <v>0</v>
      </c>
      <c r="G21" s="372">
        <v>0</v>
      </c>
      <c r="H21" s="371">
        <f t="shared" si="0"/>
        <v>56446010.512000002</v>
      </c>
    </row>
    <row r="22" spans="1:8">
      <c r="A22" s="372">
        <v>16</v>
      </c>
      <c r="B22" s="387" t="s">
        <v>416</v>
      </c>
      <c r="C22" s="372">
        <v>0</v>
      </c>
      <c r="D22" s="372">
        <v>222220.84260000003</v>
      </c>
      <c r="E22" s="372">
        <v>1254.2812000000001</v>
      </c>
      <c r="F22" s="372">
        <v>0</v>
      </c>
      <c r="G22" s="372">
        <v>0</v>
      </c>
      <c r="H22" s="371">
        <f t="shared" si="0"/>
        <v>220966.56140000004</v>
      </c>
    </row>
    <row r="23" spans="1:8">
      <c r="A23" s="372">
        <v>17</v>
      </c>
      <c r="B23" s="387" t="s">
        <v>494</v>
      </c>
      <c r="C23" s="372">
        <v>792189.24320000003</v>
      </c>
      <c r="D23" s="372">
        <v>1323854.0834000001</v>
      </c>
      <c r="E23" s="372">
        <v>81129.040500000017</v>
      </c>
      <c r="F23" s="372">
        <v>0</v>
      </c>
      <c r="G23" s="372">
        <v>0</v>
      </c>
      <c r="H23" s="371">
        <f t="shared" si="0"/>
        <v>2034914.2861000001</v>
      </c>
    </row>
    <row r="24" spans="1:8">
      <c r="A24" s="372">
        <v>18</v>
      </c>
      <c r="B24" s="387" t="s">
        <v>417</v>
      </c>
      <c r="C24" s="372">
        <v>0</v>
      </c>
      <c r="D24" s="372">
        <v>6714020.7719000001</v>
      </c>
      <c r="E24" s="372">
        <v>38009.081599999998</v>
      </c>
      <c r="F24" s="372">
        <v>0</v>
      </c>
      <c r="G24" s="372">
        <v>0</v>
      </c>
      <c r="H24" s="371">
        <f t="shared" si="0"/>
        <v>6676011.6902999999</v>
      </c>
    </row>
    <row r="25" spans="1:8">
      <c r="A25" s="372">
        <v>19</v>
      </c>
      <c r="B25" s="387" t="s">
        <v>418</v>
      </c>
      <c r="C25" s="372">
        <v>104287.67000000001</v>
      </c>
      <c r="D25" s="372">
        <v>3784396.1206999999</v>
      </c>
      <c r="E25" s="372">
        <v>144481.22229999999</v>
      </c>
      <c r="F25" s="372">
        <v>0</v>
      </c>
      <c r="G25" s="372">
        <v>0</v>
      </c>
      <c r="H25" s="371">
        <f t="shared" si="0"/>
        <v>3744202.5683999998</v>
      </c>
    </row>
    <row r="26" spans="1:8">
      <c r="A26" s="372">
        <v>20</v>
      </c>
      <c r="B26" s="387" t="s">
        <v>493</v>
      </c>
      <c r="C26" s="372">
        <v>622669.27549999999</v>
      </c>
      <c r="D26" s="372">
        <v>40712534.327399984</v>
      </c>
      <c r="E26" s="372">
        <v>452944.58760000032</v>
      </c>
      <c r="F26" s="372">
        <v>0</v>
      </c>
      <c r="G26" s="372">
        <v>0</v>
      </c>
      <c r="H26" s="371">
        <f t="shared" si="0"/>
        <v>40882259.015299983</v>
      </c>
    </row>
    <row r="27" spans="1:8">
      <c r="A27" s="372">
        <v>21</v>
      </c>
      <c r="B27" s="387" t="s">
        <v>419</v>
      </c>
      <c r="C27" s="372">
        <v>249210.36</v>
      </c>
      <c r="D27" s="372">
        <v>1833143.6194000002</v>
      </c>
      <c r="E27" s="372">
        <v>106705.00580000003</v>
      </c>
      <c r="F27" s="372">
        <v>0</v>
      </c>
      <c r="G27" s="372">
        <v>0</v>
      </c>
      <c r="H27" s="371">
        <f t="shared" si="0"/>
        <v>1975648.9736000001</v>
      </c>
    </row>
    <row r="28" spans="1:8">
      <c r="A28" s="372">
        <v>22</v>
      </c>
      <c r="B28" s="387" t="s">
        <v>420</v>
      </c>
      <c r="C28" s="372">
        <v>485383.13140000001</v>
      </c>
      <c r="D28" s="372">
        <v>1417519.1880000001</v>
      </c>
      <c r="E28" s="372">
        <v>15399.772499999999</v>
      </c>
      <c r="F28" s="372">
        <v>0</v>
      </c>
      <c r="G28" s="372">
        <v>0</v>
      </c>
      <c r="H28" s="371">
        <f t="shared" si="0"/>
        <v>1887502.5469000002</v>
      </c>
    </row>
    <row r="29" spans="1:8">
      <c r="A29" s="372">
        <v>23</v>
      </c>
      <c r="B29" s="387" t="s">
        <v>421</v>
      </c>
      <c r="C29" s="372">
        <v>12533683.943099996</v>
      </c>
      <c r="D29" s="372">
        <v>235539410.42659959</v>
      </c>
      <c r="E29" s="372">
        <v>6999269.1289000073</v>
      </c>
      <c r="F29" s="372">
        <v>0</v>
      </c>
      <c r="G29" s="372">
        <v>0</v>
      </c>
      <c r="H29" s="371">
        <f t="shared" si="0"/>
        <v>241073825.24079958</v>
      </c>
    </row>
    <row r="30" spans="1:8">
      <c r="A30" s="372">
        <v>24</v>
      </c>
      <c r="B30" s="387" t="s">
        <v>492</v>
      </c>
      <c r="C30" s="372">
        <v>10505165.451499999</v>
      </c>
      <c r="D30" s="372">
        <v>150133426.98600009</v>
      </c>
      <c r="E30" s="372">
        <v>5352053.3723000204</v>
      </c>
      <c r="F30" s="372">
        <v>0</v>
      </c>
      <c r="G30" s="372">
        <v>0</v>
      </c>
      <c r="H30" s="371">
        <f t="shared" si="0"/>
        <v>155286539.06520006</v>
      </c>
    </row>
    <row r="31" spans="1:8">
      <c r="A31" s="372">
        <v>25</v>
      </c>
      <c r="B31" s="387" t="s">
        <v>422</v>
      </c>
      <c r="C31" s="372">
        <v>2570038.7348000002</v>
      </c>
      <c r="D31" s="372">
        <v>81849863.533200189</v>
      </c>
      <c r="E31" s="372">
        <v>1686720.9120000005</v>
      </c>
      <c r="F31" s="372">
        <v>0</v>
      </c>
      <c r="G31" s="372">
        <v>0</v>
      </c>
      <c r="H31" s="371">
        <f t="shared" si="0"/>
        <v>82733181.356000185</v>
      </c>
    </row>
    <row r="32" spans="1:8">
      <c r="A32" s="372">
        <v>26</v>
      </c>
      <c r="B32" s="387" t="s">
        <v>489</v>
      </c>
      <c r="C32" s="372">
        <v>4942597.7171999989</v>
      </c>
      <c r="D32" s="372">
        <v>43383510.511900052</v>
      </c>
      <c r="E32" s="372">
        <v>3909561.6444000127</v>
      </c>
      <c r="F32" s="372">
        <v>0</v>
      </c>
      <c r="G32" s="372">
        <v>2098508.0630374043</v>
      </c>
      <c r="H32" s="371">
        <f t="shared" si="0"/>
        <v>44416546.584700033</v>
      </c>
    </row>
    <row r="33" spans="1:8">
      <c r="A33" s="372">
        <v>27</v>
      </c>
      <c r="B33" s="372" t="s">
        <v>423</v>
      </c>
      <c r="C33" s="372">
        <v>45203008.990051039</v>
      </c>
      <c r="D33" s="372">
        <v>162275945.66547269</v>
      </c>
      <c r="E33" s="372">
        <v>0</v>
      </c>
      <c r="F33" s="372">
        <v>0</v>
      </c>
      <c r="G33" s="372">
        <v>0</v>
      </c>
      <c r="H33" s="371">
        <f t="shared" si="0"/>
        <v>207478954.65552372</v>
      </c>
    </row>
    <row r="34" spans="1:8">
      <c r="A34" s="372">
        <v>28</v>
      </c>
      <c r="B34" s="376" t="s">
        <v>64</v>
      </c>
      <c r="C34" s="376">
        <f>SUM(C7:C33)</f>
        <v>123879083.01025102</v>
      </c>
      <c r="D34" s="376">
        <f>SUM(D7:D33)</f>
        <v>2098576036.9741724</v>
      </c>
      <c r="E34" s="376">
        <f>SUM(E7:E33)</f>
        <v>35128084.290215895</v>
      </c>
      <c r="F34" s="376">
        <f>SUM(F7:F33)</f>
        <v>0</v>
      </c>
      <c r="G34" s="376">
        <f>SUM(G7:G33)</f>
        <v>2098508.0630374043</v>
      </c>
      <c r="H34" s="371">
        <f t="shared" si="0"/>
        <v>2187327035.6942072</v>
      </c>
    </row>
    <row r="36" spans="1:8">
      <c r="B36" s="38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6" bestFit="1" customWidth="1"/>
    <col min="2" max="2" width="108" style="286" bestFit="1" customWidth="1"/>
    <col min="3" max="3" width="35.5546875" style="286" customWidth="1"/>
    <col min="4" max="4" width="38.44140625" style="286" customWidth="1"/>
    <col min="5" max="16384" width="9.109375" style="286"/>
  </cols>
  <sheetData>
    <row r="1" spans="1:4" ht="13.8">
      <c r="A1" s="284" t="s">
        <v>30</v>
      </c>
      <c r="B1" s="369" t="str">
        <f>Info!C2</f>
        <v>Terabank</v>
      </c>
    </row>
    <row r="2" spans="1:4">
      <c r="A2" s="284" t="s">
        <v>31</v>
      </c>
      <c r="B2" s="368">
        <f>'1. key ratios'!B2</f>
        <v>46112</v>
      </c>
    </row>
    <row r="3" spans="1:4">
      <c r="A3" s="285" t="s">
        <v>424</v>
      </c>
    </row>
    <row r="5" spans="1:4">
      <c r="A5" s="644" t="s">
        <v>638</v>
      </c>
      <c r="B5" s="644"/>
      <c r="C5" s="367" t="s">
        <v>441</v>
      </c>
      <c r="D5" s="367" t="s">
        <v>482</v>
      </c>
    </row>
    <row r="6" spans="1:4">
      <c r="A6" s="395">
        <v>1</v>
      </c>
      <c r="B6" s="388" t="s">
        <v>637</v>
      </c>
      <c r="C6" s="390">
        <v>35025414.511300005</v>
      </c>
      <c r="D6" s="390">
        <v>112025.0687001808</v>
      </c>
    </row>
    <row r="7" spans="1:4">
      <c r="A7" s="392">
        <v>2</v>
      </c>
      <c r="B7" s="388" t="s">
        <v>636</v>
      </c>
      <c r="C7" s="390">
        <v>6640460.4772346113</v>
      </c>
      <c r="D7" s="390">
        <v>0</v>
      </c>
    </row>
    <row r="8" spans="1:4">
      <c r="A8" s="394">
        <v>2.1</v>
      </c>
      <c r="B8" s="393" t="s">
        <v>497</v>
      </c>
      <c r="C8" s="390">
        <v>1149570.9811999979</v>
      </c>
      <c r="D8" s="390">
        <v>0</v>
      </c>
    </row>
    <row r="9" spans="1:4">
      <c r="A9" s="394">
        <v>2.2000000000000002</v>
      </c>
      <c r="B9" s="393" t="s">
        <v>495</v>
      </c>
      <c r="C9" s="390">
        <v>5490889.4960346129</v>
      </c>
      <c r="D9" s="390">
        <v>0</v>
      </c>
    </row>
    <row r="10" spans="1:4">
      <c r="A10" s="395">
        <v>3</v>
      </c>
      <c r="B10" s="388" t="s">
        <v>635</v>
      </c>
      <c r="C10" s="390">
        <v>6647063.046767462</v>
      </c>
      <c r="D10" s="390">
        <v>16803.528700180803</v>
      </c>
    </row>
    <row r="11" spans="1:4">
      <c r="A11" s="394">
        <v>3.1</v>
      </c>
      <c r="B11" s="393" t="s">
        <v>426</v>
      </c>
      <c r="C11" s="390">
        <v>2098508.0630374043</v>
      </c>
      <c r="D11" s="390">
        <v>0</v>
      </c>
    </row>
    <row r="12" spans="1:4">
      <c r="A12" s="394">
        <v>3.2</v>
      </c>
      <c r="B12" s="393" t="s">
        <v>634</v>
      </c>
      <c r="C12" s="390">
        <v>2522794.4579430707</v>
      </c>
      <c r="D12" s="390">
        <v>16803.528700180803</v>
      </c>
    </row>
    <row r="13" spans="1:4">
      <c r="A13" s="394">
        <v>3.3</v>
      </c>
      <c r="B13" s="393" t="s">
        <v>496</v>
      </c>
      <c r="C13" s="390">
        <v>2025760.5257869863</v>
      </c>
      <c r="D13" s="390">
        <v>0</v>
      </c>
    </row>
    <row r="14" spans="1:4">
      <c r="A14" s="392">
        <v>4</v>
      </c>
      <c r="B14" s="391" t="s">
        <v>633</v>
      </c>
      <c r="C14" s="390">
        <v>-75253.797566999972</v>
      </c>
      <c r="D14" s="390">
        <v>0</v>
      </c>
    </row>
    <row r="15" spans="1:4">
      <c r="A15" s="389">
        <v>5</v>
      </c>
      <c r="B15" s="388" t="s">
        <v>632</v>
      </c>
      <c r="C15" s="360">
        <f>C6+C7-C10+C14</f>
        <v>34943558.144200154</v>
      </c>
      <c r="D15" s="360">
        <f>D6+D7-D10+D14</f>
        <v>95221.54</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6" bestFit="1" customWidth="1"/>
    <col min="2" max="2" width="128.88671875" style="286" bestFit="1" customWidth="1"/>
    <col min="3" max="3" width="37" style="286" customWidth="1"/>
    <col min="4" max="4" width="50.5546875" style="286" customWidth="1"/>
    <col min="5" max="16384" width="9.109375" style="286"/>
  </cols>
  <sheetData>
    <row r="1" spans="1:4" ht="13.8">
      <c r="A1" s="284" t="s">
        <v>30</v>
      </c>
      <c r="B1" s="369" t="str">
        <f>Info!C2</f>
        <v>Terabank</v>
      </c>
    </row>
    <row r="2" spans="1:4">
      <c r="A2" s="284" t="s">
        <v>31</v>
      </c>
      <c r="B2" s="368">
        <f>'1. key ratios'!B2</f>
        <v>46112</v>
      </c>
    </row>
    <row r="3" spans="1:4">
      <c r="A3" s="285" t="s">
        <v>428</v>
      </c>
    </row>
    <row r="4" spans="1:4">
      <c r="A4" s="285"/>
    </row>
    <row r="5" spans="1:4" ht="15" customHeight="1">
      <c r="A5" s="645" t="s">
        <v>498</v>
      </c>
      <c r="B5" s="646"/>
      <c r="C5" s="649" t="s">
        <v>429</v>
      </c>
      <c r="D5" s="649" t="s">
        <v>430</v>
      </c>
    </row>
    <row r="6" spans="1:4">
      <c r="A6" s="647"/>
      <c r="B6" s="648"/>
      <c r="C6" s="649"/>
      <c r="D6" s="649"/>
    </row>
    <row r="7" spans="1:4">
      <c r="A7" s="360">
        <v>1</v>
      </c>
      <c r="B7" s="360" t="s">
        <v>425</v>
      </c>
      <c r="C7" s="390">
        <v>76315888.711400107</v>
      </c>
      <c r="D7" s="396"/>
    </row>
    <row r="8" spans="1:4">
      <c r="A8" s="390">
        <v>2</v>
      </c>
      <c r="B8" s="390" t="s">
        <v>431</v>
      </c>
      <c r="C8" s="390">
        <v>11242494.939467441</v>
      </c>
      <c r="D8" s="396"/>
    </row>
    <row r="9" spans="1:4">
      <c r="A9" s="390">
        <v>3</v>
      </c>
      <c r="B9" s="399" t="s">
        <v>641</v>
      </c>
      <c r="C9" s="390">
        <v>22870.365727341283</v>
      </c>
      <c r="D9" s="396"/>
    </row>
    <row r="10" spans="1:4">
      <c r="A10" s="390">
        <v>4</v>
      </c>
      <c r="B10" s="390" t="s">
        <v>432</v>
      </c>
      <c r="C10" s="390">
        <v>8905179.9963947777</v>
      </c>
      <c r="D10" s="396"/>
    </row>
    <row r="11" spans="1:4">
      <c r="A11" s="390">
        <v>5</v>
      </c>
      <c r="B11" s="398" t="s">
        <v>640</v>
      </c>
      <c r="C11" s="390">
        <v>3768417.3104881588</v>
      </c>
      <c r="D11" s="396"/>
    </row>
    <row r="12" spans="1:4">
      <c r="A12" s="390">
        <v>6</v>
      </c>
      <c r="B12" s="398" t="s">
        <v>433</v>
      </c>
      <c r="C12" s="390">
        <v>1955672.0154444608</v>
      </c>
      <c r="D12" s="396"/>
    </row>
    <row r="13" spans="1:4">
      <c r="A13" s="390">
        <v>7</v>
      </c>
      <c r="B13" s="398" t="s">
        <v>436</v>
      </c>
      <c r="C13" s="390">
        <v>2902179.0636999998</v>
      </c>
      <c r="D13" s="396"/>
    </row>
    <row r="14" spans="1:4">
      <c r="A14" s="390">
        <v>8</v>
      </c>
      <c r="B14" s="398" t="s">
        <v>434</v>
      </c>
      <c r="C14" s="390">
        <v>0</v>
      </c>
      <c r="D14" s="390"/>
    </row>
    <row r="15" spans="1:4">
      <c r="A15" s="390">
        <v>9</v>
      </c>
      <c r="B15" s="398" t="s">
        <v>435</v>
      </c>
      <c r="C15" s="390">
        <v>0</v>
      </c>
      <c r="D15" s="390"/>
    </row>
    <row r="16" spans="1:4">
      <c r="A16" s="390">
        <v>10</v>
      </c>
      <c r="B16" s="398" t="s">
        <v>437</v>
      </c>
      <c r="C16" s="390">
        <v>0</v>
      </c>
      <c r="D16" s="390"/>
    </row>
    <row r="17" spans="1:4">
      <c r="A17" s="390">
        <v>11</v>
      </c>
      <c r="B17" s="398" t="s">
        <v>639</v>
      </c>
      <c r="C17" s="390">
        <v>278911.60676215921</v>
      </c>
      <c r="D17" s="396"/>
    </row>
    <row r="18" spans="1:4">
      <c r="A18" s="360">
        <v>12</v>
      </c>
      <c r="B18" s="397" t="s">
        <v>427</v>
      </c>
      <c r="C18" s="360">
        <f>C7+C8+C9-C10</f>
        <v>78676074.020200104</v>
      </c>
      <c r="D18" s="396"/>
    </row>
    <row r="21" spans="1:4">
      <c r="B21" s="284"/>
    </row>
    <row r="22" spans="1:4">
      <c r="B22" s="284"/>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3" bestFit="1" customWidth="1"/>
    <col min="2" max="2" width="63.88671875" style="383" customWidth="1"/>
    <col min="3" max="3" width="15.5546875" style="383" customWidth="1"/>
    <col min="4" max="18" width="22.33203125" style="383" customWidth="1"/>
    <col min="19" max="19" width="23.33203125" style="383" bestFit="1" customWidth="1"/>
    <col min="20" max="26" width="22.33203125" style="383" customWidth="1"/>
    <col min="27" max="27" width="23.33203125" style="383" bestFit="1" customWidth="1"/>
    <col min="28" max="28" width="20" style="383" customWidth="1"/>
    <col min="29" max="16384" width="9.109375" style="383"/>
  </cols>
  <sheetData>
    <row r="1" spans="1:28" ht="13.8">
      <c r="A1" s="284" t="s">
        <v>30</v>
      </c>
      <c r="B1" s="369" t="str">
        <f>Info!C2</f>
        <v>Terabank</v>
      </c>
    </row>
    <row r="2" spans="1:28">
      <c r="A2" s="284" t="s">
        <v>31</v>
      </c>
      <c r="B2" s="368">
        <f>'1. key ratios'!B2</f>
        <v>46112</v>
      </c>
      <c r="C2" s="384"/>
    </row>
    <row r="3" spans="1:28">
      <c r="A3" s="285" t="s">
        <v>438</v>
      </c>
    </row>
    <row r="5" spans="1:28" ht="15" customHeight="1">
      <c r="A5" s="651" t="s">
        <v>653</v>
      </c>
      <c r="B5" s="652"/>
      <c r="C5" s="657" t="s">
        <v>439</v>
      </c>
      <c r="D5" s="658"/>
      <c r="E5" s="658"/>
      <c r="F5" s="658"/>
      <c r="G5" s="658"/>
      <c r="H5" s="658"/>
      <c r="I5" s="658"/>
      <c r="J5" s="658"/>
      <c r="K5" s="658"/>
      <c r="L5" s="658"/>
      <c r="M5" s="658"/>
      <c r="N5" s="658"/>
      <c r="O5" s="658"/>
      <c r="P5" s="658"/>
      <c r="Q5" s="658"/>
      <c r="R5" s="658"/>
      <c r="S5" s="658"/>
      <c r="T5" s="408"/>
      <c r="U5" s="408"/>
      <c r="V5" s="408"/>
      <c r="W5" s="408"/>
      <c r="X5" s="408"/>
      <c r="Y5" s="408"/>
      <c r="Z5" s="408"/>
      <c r="AA5" s="407"/>
      <c r="AB5" s="402"/>
    </row>
    <row r="6" spans="1:28" ht="12" customHeight="1">
      <c r="A6" s="653"/>
      <c r="B6" s="654"/>
      <c r="C6" s="659" t="s">
        <v>64</v>
      </c>
      <c r="D6" s="661" t="s">
        <v>652</v>
      </c>
      <c r="E6" s="661"/>
      <c r="F6" s="661"/>
      <c r="G6" s="661"/>
      <c r="H6" s="661" t="s">
        <v>651</v>
      </c>
      <c r="I6" s="661"/>
      <c r="J6" s="661"/>
      <c r="K6" s="661"/>
      <c r="L6" s="405"/>
      <c r="M6" s="662" t="s">
        <v>650</v>
      </c>
      <c r="N6" s="662"/>
      <c r="O6" s="662"/>
      <c r="P6" s="662"/>
      <c r="Q6" s="662"/>
      <c r="R6" s="662"/>
      <c r="S6" s="642"/>
      <c r="T6" s="406"/>
      <c r="U6" s="650" t="s">
        <v>649</v>
      </c>
      <c r="V6" s="650"/>
      <c r="W6" s="650"/>
      <c r="X6" s="650"/>
      <c r="Y6" s="650"/>
      <c r="Z6" s="650"/>
      <c r="AA6" s="643"/>
      <c r="AB6" s="405"/>
    </row>
    <row r="7" spans="1:28" ht="24">
      <c r="A7" s="655"/>
      <c r="B7" s="656"/>
      <c r="C7" s="66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380" t="s">
        <v>642</v>
      </c>
      <c r="T7" s="403"/>
      <c r="U7" s="380" t="s">
        <v>440</v>
      </c>
      <c r="V7" s="380" t="s">
        <v>647</v>
      </c>
      <c r="W7" s="380" t="s">
        <v>646</v>
      </c>
      <c r="X7" s="380" t="s">
        <v>645</v>
      </c>
      <c r="Y7" s="380" t="s">
        <v>644</v>
      </c>
      <c r="Z7" s="380" t="s">
        <v>643</v>
      </c>
      <c r="AA7" s="380" t="s">
        <v>642</v>
      </c>
      <c r="AB7" s="402"/>
    </row>
    <row r="8" spans="1:28">
      <c r="A8" s="401">
        <v>1</v>
      </c>
      <c r="B8" s="376" t="s">
        <v>441</v>
      </c>
      <c r="C8" s="376">
        <v>1687064435.6589053</v>
      </c>
      <c r="D8" s="376">
        <v>1532245771.5843048</v>
      </c>
      <c r="E8" s="376">
        <v>58226483.32599999</v>
      </c>
      <c r="F8" s="376">
        <v>0</v>
      </c>
      <c r="G8" s="376">
        <v>0</v>
      </c>
      <c r="H8" s="376">
        <v>76142590.054399997</v>
      </c>
      <c r="I8" s="376">
        <v>8318360.8289000001</v>
      </c>
      <c r="J8" s="376">
        <v>22020020.855899997</v>
      </c>
      <c r="K8" s="376">
        <v>0</v>
      </c>
      <c r="L8" s="376">
        <v>69449935.714099973</v>
      </c>
      <c r="M8" s="376">
        <v>4352994.6505000005</v>
      </c>
      <c r="N8" s="376">
        <v>9468822.4848000016</v>
      </c>
      <c r="O8" s="376">
        <v>7961676.3334000036</v>
      </c>
      <c r="P8" s="376">
        <v>12623915.896200001</v>
      </c>
      <c r="Q8" s="376">
        <v>14491449.460599996</v>
      </c>
      <c r="R8" s="376">
        <v>4078359.4493000004</v>
      </c>
      <c r="S8" s="376">
        <v>0</v>
      </c>
      <c r="T8" s="376">
        <v>9226138.3060999997</v>
      </c>
      <c r="U8" s="372">
        <v>655591.18640000001</v>
      </c>
      <c r="V8" s="372">
        <v>346201.74959999998</v>
      </c>
      <c r="W8" s="372">
        <v>1406357.8969999999</v>
      </c>
      <c r="X8" s="372">
        <v>960462.16889999993</v>
      </c>
      <c r="Y8" s="372">
        <v>2846507.6784999999</v>
      </c>
      <c r="Z8" s="372">
        <v>1057540.5822999999</v>
      </c>
      <c r="AA8" s="372">
        <v>0</v>
      </c>
    </row>
    <row r="9" spans="1:28">
      <c r="A9" s="372">
        <v>1.1000000000000001</v>
      </c>
      <c r="B9" s="392" t="s">
        <v>442</v>
      </c>
      <c r="C9" s="372">
        <v>0</v>
      </c>
      <c r="D9" s="372">
        <v>0</v>
      </c>
      <c r="E9" s="372">
        <v>0</v>
      </c>
      <c r="F9" s="372">
        <v>0</v>
      </c>
      <c r="G9" s="372">
        <v>0</v>
      </c>
      <c r="H9" s="372">
        <v>0</v>
      </c>
      <c r="I9" s="372">
        <v>0</v>
      </c>
      <c r="J9" s="372">
        <v>0</v>
      </c>
      <c r="K9" s="372">
        <v>0</v>
      </c>
      <c r="L9" s="372">
        <v>0</v>
      </c>
      <c r="M9" s="372">
        <v>0</v>
      </c>
      <c r="N9" s="372">
        <v>0</v>
      </c>
      <c r="O9" s="372">
        <v>0</v>
      </c>
      <c r="P9" s="372">
        <v>0</v>
      </c>
      <c r="Q9" s="372">
        <v>0</v>
      </c>
      <c r="R9" s="372">
        <v>0</v>
      </c>
      <c r="S9" s="372">
        <v>0</v>
      </c>
      <c r="T9" s="372">
        <v>0</v>
      </c>
      <c r="U9" s="372">
        <v>0</v>
      </c>
      <c r="V9" s="372">
        <v>0</v>
      </c>
      <c r="W9" s="372">
        <v>0</v>
      </c>
      <c r="X9" s="372">
        <v>0</v>
      </c>
      <c r="Y9" s="372">
        <v>0</v>
      </c>
      <c r="Z9" s="372">
        <v>0</v>
      </c>
      <c r="AA9" s="372">
        <v>0</v>
      </c>
    </row>
    <row r="10" spans="1:28">
      <c r="A10" s="372">
        <v>1.2</v>
      </c>
      <c r="B10" s="392" t="s">
        <v>443</v>
      </c>
      <c r="C10" s="372">
        <v>0</v>
      </c>
      <c r="D10" s="372">
        <v>0</v>
      </c>
      <c r="E10" s="372">
        <v>0</v>
      </c>
      <c r="F10" s="372">
        <v>0</v>
      </c>
      <c r="G10" s="372">
        <v>0</v>
      </c>
      <c r="H10" s="372">
        <v>0</v>
      </c>
      <c r="I10" s="372">
        <v>0</v>
      </c>
      <c r="J10" s="372">
        <v>0</v>
      </c>
      <c r="K10" s="372">
        <v>0</v>
      </c>
      <c r="L10" s="372">
        <v>0</v>
      </c>
      <c r="M10" s="372">
        <v>0</v>
      </c>
      <c r="N10" s="372">
        <v>0</v>
      </c>
      <c r="O10" s="372">
        <v>0</v>
      </c>
      <c r="P10" s="372">
        <v>0</v>
      </c>
      <c r="Q10" s="372">
        <v>0</v>
      </c>
      <c r="R10" s="372">
        <v>0</v>
      </c>
      <c r="S10" s="372">
        <v>0</v>
      </c>
      <c r="T10" s="372">
        <v>0</v>
      </c>
      <c r="U10" s="372">
        <v>0</v>
      </c>
      <c r="V10" s="372">
        <v>0</v>
      </c>
      <c r="W10" s="372">
        <v>0</v>
      </c>
      <c r="X10" s="372">
        <v>0</v>
      </c>
      <c r="Y10" s="372">
        <v>0</v>
      </c>
      <c r="Z10" s="372">
        <v>0</v>
      </c>
      <c r="AA10" s="372">
        <v>0</v>
      </c>
    </row>
    <row r="11" spans="1:28">
      <c r="A11" s="372">
        <v>1.3</v>
      </c>
      <c r="B11" s="392" t="s">
        <v>444</v>
      </c>
      <c r="C11" s="372">
        <v>0</v>
      </c>
      <c r="D11" s="372">
        <v>0</v>
      </c>
      <c r="E11" s="372">
        <v>0</v>
      </c>
      <c r="F11" s="372">
        <v>0</v>
      </c>
      <c r="G11" s="372">
        <v>0</v>
      </c>
      <c r="H11" s="372">
        <v>0</v>
      </c>
      <c r="I11" s="372">
        <v>0</v>
      </c>
      <c r="J11" s="372">
        <v>0</v>
      </c>
      <c r="K11" s="372">
        <v>0</v>
      </c>
      <c r="L11" s="372">
        <v>0</v>
      </c>
      <c r="M11" s="372">
        <v>0</v>
      </c>
      <c r="N11" s="372">
        <v>0</v>
      </c>
      <c r="O11" s="372">
        <v>0</v>
      </c>
      <c r="P11" s="372">
        <v>0</v>
      </c>
      <c r="Q11" s="372">
        <v>0</v>
      </c>
      <c r="R11" s="372">
        <v>0</v>
      </c>
      <c r="S11" s="372">
        <v>0</v>
      </c>
      <c r="T11" s="372">
        <v>0</v>
      </c>
      <c r="U11" s="372">
        <v>0</v>
      </c>
      <c r="V11" s="372">
        <v>0</v>
      </c>
      <c r="W11" s="372">
        <v>0</v>
      </c>
      <c r="X11" s="372">
        <v>0</v>
      </c>
      <c r="Y11" s="372">
        <v>0</v>
      </c>
      <c r="Z11" s="372">
        <v>0</v>
      </c>
      <c r="AA11" s="372">
        <v>0</v>
      </c>
    </row>
    <row r="12" spans="1:28">
      <c r="A12" s="372">
        <v>1.4</v>
      </c>
      <c r="B12" s="392" t="s">
        <v>445</v>
      </c>
      <c r="C12" s="372">
        <v>68399786.943599999</v>
      </c>
      <c r="D12" s="372">
        <v>66900501.661200002</v>
      </c>
      <c r="E12" s="372">
        <v>4845241.0714999996</v>
      </c>
      <c r="F12" s="372">
        <v>0</v>
      </c>
      <c r="G12" s="372">
        <v>0</v>
      </c>
      <c r="H12" s="372">
        <v>686361.19240000006</v>
      </c>
      <c r="I12" s="372">
        <v>0</v>
      </c>
      <c r="J12" s="372">
        <v>0</v>
      </c>
      <c r="K12" s="372">
        <v>0</v>
      </c>
      <c r="L12" s="372">
        <v>36437.24</v>
      </c>
      <c r="M12" s="372">
        <v>0</v>
      </c>
      <c r="N12" s="372">
        <v>0</v>
      </c>
      <c r="O12" s="372">
        <v>0</v>
      </c>
      <c r="P12" s="372">
        <v>0</v>
      </c>
      <c r="Q12" s="372">
        <v>0</v>
      </c>
      <c r="R12" s="372">
        <v>0</v>
      </c>
      <c r="S12" s="372">
        <v>0</v>
      </c>
      <c r="T12" s="372">
        <v>776486.85</v>
      </c>
      <c r="U12" s="372">
        <v>0</v>
      </c>
      <c r="V12" s="372">
        <v>0</v>
      </c>
      <c r="W12" s="372">
        <v>776486.85</v>
      </c>
      <c r="X12" s="372">
        <v>0</v>
      </c>
      <c r="Y12" s="372">
        <v>0</v>
      </c>
      <c r="Z12" s="372">
        <v>0</v>
      </c>
      <c r="AA12" s="372">
        <v>0</v>
      </c>
    </row>
    <row r="13" spans="1:28">
      <c r="A13" s="372">
        <v>1.5</v>
      </c>
      <c r="B13" s="392" t="s">
        <v>446</v>
      </c>
      <c r="C13" s="372">
        <v>746963427.39969981</v>
      </c>
      <c r="D13" s="372">
        <v>664973122.82630026</v>
      </c>
      <c r="E13" s="372">
        <v>30135838.837100003</v>
      </c>
      <c r="F13" s="372">
        <v>0</v>
      </c>
      <c r="G13" s="372">
        <v>0</v>
      </c>
      <c r="H13" s="372">
        <v>46964364.134800017</v>
      </c>
      <c r="I13" s="372">
        <v>4931102.0783999991</v>
      </c>
      <c r="J13" s="372">
        <v>15702224.752999999</v>
      </c>
      <c r="K13" s="372">
        <v>0</v>
      </c>
      <c r="L13" s="372">
        <v>30859752.580499999</v>
      </c>
      <c r="M13" s="372">
        <v>2336809.2400000007</v>
      </c>
      <c r="N13" s="372">
        <v>6471077.5939000007</v>
      </c>
      <c r="O13" s="372">
        <v>2582959.4710999997</v>
      </c>
      <c r="P13" s="372">
        <v>6781257.5016999999</v>
      </c>
      <c r="Q13" s="372">
        <v>8723133.3412999995</v>
      </c>
      <c r="R13" s="372">
        <v>1743423.4003000001</v>
      </c>
      <c r="S13" s="372">
        <v>0</v>
      </c>
      <c r="T13" s="372">
        <v>4166187.8581000003</v>
      </c>
      <c r="U13" s="372">
        <v>655591.18640000001</v>
      </c>
      <c r="V13" s="372">
        <v>317204.73959999997</v>
      </c>
      <c r="W13" s="372">
        <v>0</v>
      </c>
      <c r="X13" s="372">
        <v>595017.79129999992</v>
      </c>
      <c r="Y13" s="372">
        <v>925736.16009999998</v>
      </c>
      <c r="Z13" s="372">
        <v>948360.21230000001</v>
      </c>
      <c r="AA13" s="372">
        <v>0</v>
      </c>
    </row>
    <row r="14" spans="1:28">
      <c r="A14" s="372">
        <v>1.6</v>
      </c>
      <c r="B14" s="392" t="s">
        <v>447</v>
      </c>
      <c r="C14" s="372">
        <v>871701221.3156054</v>
      </c>
      <c r="D14" s="372">
        <v>800372147.0968045</v>
      </c>
      <c r="E14" s="372">
        <v>23245403.417399988</v>
      </c>
      <c r="F14" s="372">
        <v>0</v>
      </c>
      <c r="G14" s="372">
        <v>0</v>
      </c>
      <c r="H14" s="372">
        <v>28491864.727199987</v>
      </c>
      <c r="I14" s="372">
        <v>3387258.7505000005</v>
      </c>
      <c r="J14" s="372">
        <v>6317796.1029000003</v>
      </c>
      <c r="K14" s="372">
        <v>0</v>
      </c>
      <c r="L14" s="372">
        <v>38553745.893599972</v>
      </c>
      <c r="M14" s="372">
        <v>2016185.4105</v>
      </c>
      <c r="N14" s="372">
        <v>2997744.8909000005</v>
      </c>
      <c r="O14" s="372">
        <v>5378716.8623000039</v>
      </c>
      <c r="P14" s="372">
        <v>5842658.3945000004</v>
      </c>
      <c r="Q14" s="372">
        <v>5768316.1192999976</v>
      </c>
      <c r="R14" s="372">
        <v>2334936.0490000001</v>
      </c>
      <c r="S14" s="372">
        <v>0</v>
      </c>
      <c r="T14" s="372">
        <v>4283463.5980000002</v>
      </c>
      <c r="U14" s="372">
        <v>0</v>
      </c>
      <c r="V14" s="372">
        <v>28997.01</v>
      </c>
      <c r="W14" s="372">
        <v>629871.04700000002</v>
      </c>
      <c r="X14" s="372">
        <v>365444.37760000001</v>
      </c>
      <c r="Y14" s="372">
        <v>1920771.5183999999</v>
      </c>
      <c r="Z14" s="372">
        <v>109180.37</v>
      </c>
      <c r="AA14" s="372">
        <v>0</v>
      </c>
    </row>
    <row r="15" spans="1:28">
      <c r="A15" s="401">
        <v>2</v>
      </c>
      <c r="B15" s="376" t="s">
        <v>448</v>
      </c>
      <c r="C15" s="376">
        <v>172247437.37</v>
      </c>
      <c r="D15" s="376">
        <v>172247437.37</v>
      </c>
      <c r="E15" s="376">
        <v>0</v>
      </c>
      <c r="F15" s="376">
        <v>0</v>
      </c>
      <c r="G15" s="376">
        <v>0</v>
      </c>
      <c r="H15" s="376">
        <v>0</v>
      </c>
      <c r="I15" s="376">
        <v>0</v>
      </c>
      <c r="J15" s="376">
        <v>0</v>
      </c>
      <c r="K15" s="376">
        <v>0</v>
      </c>
      <c r="L15" s="376">
        <v>0</v>
      </c>
      <c r="M15" s="376">
        <v>0</v>
      </c>
      <c r="N15" s="376">
        <v>0</v>
      </c>
      <c r="O15" s="376">
        <v>0</v>
      </c>
      <c r="P15" s="376">
        <v>0</v>
      </c>
      <c r="Q15" s="376">
        <v>0</v>
      </c>
      <c r="R15" s="376">
        <v>0</v>
      </c>
      <c r="S15" s="376">
        <v>0</v>
      </c>
      <c r="T15" s="376">
        <v>0</v>
      </c>
      <c r="U15" s="372">
        <v>0</v>
      </c>
      <c r="V15" s="372">
        <v>0</v>
      </c>
      <c r="W15" s="372">
        <v>0</v>
      </c>
      <c r="X15" s="372">
        <v>0</v>
      </c>
      <c r="Y15" s="372">
        <v>0</v>
      </c>
      <c r="Z15" s="372">
        <v>0</v>
      </c>
      <c r="AA15" s="372">
        <v>0</v>
      </c>
    </row>
    <row r="16" spans="1:28">
      <c r="A16" s="372">
        <v>2.1</v>
      </c>
      <c r="B16" s="392" t="s">
        <v>442</v>
      </c>
      <c r="C16" s="372">
        <v>0</v>
      </c>
      <c r="D16" s="372">
        <v>0</v>
      </c>
      <c r="E16" s="372">
        <v>0</v>
      </c>
      <c r="F16" s="372">
        <v>0</v>
      </c>
      <c r="G16" s="372">
        <v>0</v>
      </c>
      <c r="H16" s="372">
        <v>0</v>
      </c>
      <c r="I16" s="372">
        <v>0</v>
      </c>
      <c r="J16" s="372">
        <v>0</v>
      </c>
      <c r="K16" s="372">
        <v>0</v>
      </c>
      <c r="L16" s="372">
        <v>0</v>
      </c>
      <c r="M16" s="372">
        <v>0</v>
      </c>
      <c r="N16" s="372">
        <v>0</v>
      </c>
      <c r="O16" s="372">
        <v>0</v>
      </c>
      <c r="P16" s="372">
        <v>0</v>
      </c>
      <c r="Q16" s="372">
        <v>0</v>
      </c>
      <c r="R16" s="372">
        <v>0</v>
      </c>
      <c r="S16" s="372">
        <v>0</v>
      </c>
      <c r="T16" s="372">
        <v>0</v>
      </c>
      <c r="U16" s="372">
        <v>0</v>
      </c>
      <c r="V16" s="372">
        <v>0</v>
      </c>
      <c r="W16" s="372">
        <v>0</v>
      </c>
      <c r="X16" s="372">
        <v>0</v>
      </c>
      <c r="Y16" s="372">
        <v>0</v>
      </c>
      <c r="Z16" s="372">
        <v>0</v>
      </c>
      <c r="AA16" s="372">
        <v>0</v>
      </c>
    </row>
    <row r="17" spans="1:27">
      <c r="A17" s="372">
        <v>2.2000000000000002</v>
      </c>
      <c r="B17" s="392" t="s">
        <v>443</v>
      </c>
      <c r="C17" s="372">
        <v>62978164.049999997</v>
      </c>
      <c r="D17" s="372">
        <v>62978164.049999997</v>
      </c>
      <c r="E17" s="372">
        <v>0</v>
      </c>
      <c r="F17" s="372">
        <v>0</v>
      </c>
      <c r="G17" s="372">
        <v>0</v>
      </c>
      <c r="H17" s="372">
        <v>0</v>
      </c>
      <c r="I17" s="372">
        <v>0</v>
      </c>
      <c r="J17" s="372">
        <v>0</v>
      </c>
      <c r="K17" s="372">
        <v>0</v>
      </c>
      <c r="L17" s="372">
        <v>0</v>
      </c>
      <c r="M17" s="372">
        <v>0</v>
      </c>
      <c r="N17" s="372">
        <v>0</v>
      </c>
      <c r="O17" s="372">
        <v>0</v>
      </c>
      <c r="P17" s="372">
        <v>0</v>
      </c>
      <c r="Q17" s="372">
        <v>0</v>
      </c>
      <c r="R17" s="372">
        <v>0</v>
      </c>
      <c r="S17" s="372">
        <v>0</v>
      </c>
      <c r="T17" s="372">
        <v>0</v>
      </c>
      <c r="U17" s="372">
        <v>0</v>
      </c>
      <c r="V17" s="372">
        <v>0</v>
      </c>
      <c r="W17" s="372">
        <v>0</v>
      </c>
      <c r="X17" s="372">
        <v>0</v>
      </c>
      <c r="Y17" s="372">
        <v>0</v>
      </c>
      <c r="Z17" s="372">
        <v>0</v>
      </c>
      <c r="AA17" s="372">
        <v>0</v>
      </c>
    </row>
    <row r="18" spans="1:27">
      <c r="A18" s="372">
        <v>2.2999999999999998</v>
      </c>
      <c r="B18" s="392" t="s">
        <v>444</v>
      </c>
      <c r="C18" s="372">
        <v>93259629.480000004</v>
      </c>
      <c r="D18" s="372">
        <v>93259629.480000004</v>
      </c>
      <c r="E18" s="372">
        <v>0</v>
      </c>
      <c r="F18" s="372">
        <v>0</v>
      </c>
      <c r="G18" s="372">
        <v>0</v>
      </c>
      <c r="H18" s="372">
        <v>0</v>
      </c>
      <c r="I18" s="372">
        <v>0</v>
      </c>
      <c r="J18" s="372">
        <v>0</v>
      </c>
      <c r="K18" s="372">
        <v>0</v>
      </c>
      <c r="L18" s="372">
        <v>0</v>
      </c>
      <c r="M18" s="372">
        <v>0</v>
      </c>
      <c r="N18" s="372">
        <v>0</v>
      </c>
      <c r="O18" s="372">
        <v>0</v>
      </c>
      <c r="P18" s="372">
        <v>0</v>
      </c>
      <c r="Q18" s="372">
        <v>0</v>
      </c>
      <c r="R18" s="372">
        <v>0</v>
      </c>
      <c r="S18" s="372">
        <v>0</v>
      </c>
      <c r="T18" s="372">
        <v>0</v>
      </c>
      <c r="U18" s="372">
        <v>0</v>
      </c>
      <c r="V18" s="372">
        <v>0</v>
      </c>
      <c r="W18" s="372">
        <v>0</v>
      </c>
      <c r="X18" s="372">
        <v>0</v>
      </c>
      <c r="Y18" s="372">
        <v>0</v>
      </c>
      <c r="Z18" s="372">
        <v>0</v>
      </c>
      <c r="AA18" s="372">
        <v>0</v>
      </c>
    </row>
    <row r="19" spans="1:27">
      <c r="A19" s="372">
        <v>2.4</v>
      </c>
      <c r="B19" s="392" t="s">
        <v>445</v>
      </c>
      <c r="C19" s="372">
        <v>16009643.84</v>
      </c>
      <c r="D19" s="372">
        <v>16009643.84</v>
      </c>
      <c r="E19" s="372">
        <v>0</v>
      </c>
      <c r="F19" s="372">
        <v>0</v>
      </c>
      <c r="G19" s="372">
        <v>0</v>
      </c>
      <c r="H19" s="372">
        <v>0</v>
      </c>
      <c r="I19" s="372">
        <v>0</v>
      </c>
      <c r="J19" s="372">
        <v>0</v>
      </c>
      <c r="K19" s="372">
        <v>0</v>
      </c>
      <c r="L19" s="372">
        <v>0</v>
      </c>
      <c r="M19" s="372">
        <v>0</v>
      </c>
      <c r="N19" s="372">
        <v>0</v>
      </c>
      <c r="O19" s="372">
        <v>0</v>
      </c>
      <c r="P19" s="372">
        <v>0</v>
      </c>
      <c r="Q19" s="372">
        <v>0</v>
      </c>
      <c r="R19" s="372">
        <v>0</v>
      </c>
      <c r="S19" s="372">
        <v>0</v>
      </c>
      <c r="T19" s="372">
        <v>0</v>
      </c>
      <c r="U19" s="372">
        <v>0</v>
      </c>
      <c r="V19" s="372">
        <v>0</v>
      </c>
      <c r="W19" s="372">
        <v>0</v>
      </c>
      <c r="X19" s="372">
        <v>0</v>
      </c>
      <c r="Y19" s="372">
        <v>0</v>
      </c>
      <c r="Z19" s="372">
        <v>0</v>
      </c>
      <c r="AA19" s="372">
        <v>0</v>
      </c>
    </row>
    <row r="20" spans="1:27">
      <c r="A20" s="372">
        <v>2.5</v>
      </c>
      <c r="B20" s="392" t="s">
        <v>446</v>
      </c>
      <c r="C20" s="372">
        <v>0</v>
      </c>
      <c r="D20" s="372">
        <v>0</v>
      </c>
      <c r="E20" s="372">
        <v>0</v>
      </c>
      <c r="F20" s="372">
        <v>0</v>
      </c>
      <c r="G20" s="372">
        <v>0</v>
      </c>
      <c r="H20" s="372">
        <v>0</v>
      </c>
      <c r="I20" s="372">
        <v>0</v>
      </c>
      <c r="J20" s="372">
        <v>0</v>
      </c>
      <c r="K20" s="372">
        <v>0</v>
      </c>
      <c r="L20" s="372">
        <v>0</v>
      </c>
      <c r="M20" s="372">
        <v>0</v>
      </c>
      <c r="N20" s="372">
        <v>0</v>
      </c>
      <c r="O20" s="372">
        <v>0</v>
      </c>
      <c r="P20" s="372">
        <v>0</v>
      </c>
      <c r="Q20" s="372">
        <v>0</v>
      </c>
      <c r="R20" s="372">
        <v>0</v>
      </c>
      <c r="S20" s="372">
        <v>0</v>
      </c>
      <c r="T20" s="372">
        <v>0</v>
      </c>
      <c r="U20" s="372">
        <v>0</v>
      </c>
      <c r="V20" s="372">
        <v>0</v>
      </c>
      <c r="W20" s="372">
        <v>0</v>
      </c>
      <c r="X20" s="372">
        <v>0</v>
      </c>
      <c r="Y20" s="372">
        <v>0</v>
      </c>
      <c r="Z20" s="372">
        <v>0</v>
      </c>
      <c r="AA20" s="372">
        <v>0</v>
      </c>
    </row>
    <row r="21" spans="1:27">
      <c r="A21" s="372">
        <v>2.6</v>
      </c>
      <c r="B21" s="392" t="s">
        <v>447</v>
      </c>
      <c r="C21" s="372">
        <v>0</v>
      </c>
      <c r="D21" s="372">
        <v>0</v>
      </c>
      <c r="E21" s="372">
        <v>0</v>
      </c>
      <c r="F21" s="372">
        <v>0</v>
      </c>
      <c r="G21" s="372">
        <v>0</v>
      </c>
      <c r="H21" s="372">
        <v>0</v>
      </c>
      <c r="I21" s="372">
        <v>0</v>
      </c>
      <c r="J21" s="372">
        <v>0</v>
      </c>
      <c r="K21" s="372">
        <v>0</v>
      </c>
      <c r="L21" s="372">
        <v>0</v>
      </c>
      <c r="M21" s="372">
        <v>0</v>
      </c>
      <c r="N21" s="372">
        <v>0</v>
      </c>
      <c r="O21" s="372">
        <v>0</v>
      </c>
      <c r="P21" s="372">
        <v>0</v>
      </c>
      <c r="Q21" s="372">
        <v>0</v>
      </c>
      <c r="R21" s="372">
        <v>0</v>
      </c>
      <c r="S21" s="372">
        <v>0</v>
      </c>
      <c r="T21" s="372">
        <v>0</v>
      </c>
      <c r="U21" s="372">
        <v>0</v>
      </c>
      <c r="V21" s="372">
        <v>0</v>
      </c>
      <c r="W21" s="372">
        <v>0</v>
      </c>
      <c r="X21" s="372">
        <v>0</v>
      </c>
      <c r="Y21" s="372">
        <v>0</v>
      </c>
      <c r="Z21" s="372">
        <v>0</v>
      </c>
      <c r="AA21" s="372">
        <v>0</v>
      </c>
    </row>
    <row r="22" spans="1:27">
      <c r="A22" s="401">
        <v>3</v>
      </c>
      <c r="B22" s="376" t="s">
        <v>488</v>
      </c>
      <c r="C22" s="376">
        <v>116751935.80893365</v>
      </c>
      <c r="D22" s="376">
        <v>114309613.98263365</v>
      </c>
      <c r="E22" s="400"/>
      <c r="F22" s="400"/>
      <c r="G22" s="400"/>
      <c r="H22" s="376">
        <v>1330106.8785000001</v>
      </c>
      <c r="I22" s="400"/>
      <c r="J22" s="400"/>
      <c r="K22" s="400"/>
      <c r="L22" s="376">
        <v>1092214.9478</v>
      </c>
      <c r="M22" s="400"/>
      <c r="N22" s="400"/>
      <c r="O22" s="400"/>
      <c r="P22" s="400"/>
      <c r="Q22" s="400"/>
      <c r="R22" s="400"/>
      <c r="S22" s="400"/>
      <c r="T22" s="376">
        <v>20000</v>
      </c>
      <c r="U22" s="400"/>
      <c r="V22" s="400"/>
      <c r="W22" s="400"/>
      <c r="X22" s="400"/>
      <c r="Y22" s="400"/>
      <c r="Z22" s="400"/>
      <c r="AA22" s="400"/>
    </row>
    <row r="23" spans="1:27">
      <c r="A23" s="372">
        <v>3.1</v>
      </c>
      <c r="B23" s="392" t="s">
        <v>442</v>
      </c>
      <c r="C23" s="376">
        <v>0</v>
      </c>
      <c r="D23" s="376">
        <v>0</v>
      </c>
      <c r="E23" s="400"/>
      <c r="F23" s="400"/>
      <c r="G23" s="400"/>
      <c r="H23" s="376">
        <v>0</v>
      </c>
      <c r="I23" s="400"/>
      <c r="J23" s="400"/>
      <c r="K23" s="400"/>
      <c r="L23" s="376">
        <v>0</v>
      </c>
      <c r="M23" s="400"/>
      <c r="N23" s="400"/>
      <c r="O23" s="400"/>
      <c r="P23" s="400"/>
      <c r="Q23" s="400"/>
      <c r="R23" s="400"/>
      <c r="S23" s="400"/>
      <c r="T23" s="376">
        <v>0</v>
      </c>
      <c r="U23" s="400"/>
      <c r="V23" s="400"/>
      <c r="W23" s="400"/>
      <c r="X23" s="400"/>
      <c r="Y23" s="400"/>
      <c r="Z23" s="400"/>
      <c r="AA23" s="400"/>
    </row>
    <row r="24" spans="1:27">
      <c r="A24" s="372">
        <v>3.2</v>
      </c>
      <c r="B24" s="392" t="s">
        <v>443</v>
      </c>
      <c r="C24" s="376">
        <v>0</v>
      </c>
      <c r="D24" s="376">
        <v>0</v>
      </c>
      <c r="E24" s="400"/>
      <c r="F24" s="400"/>
      <c r="G24" s="400"/>
      <c r="H24" s="376">
        <v>0</v>
      </c>
      <c r="I24" s="400"/>
      <c r="J24" s="400"/>
      <c r="K24" s="400"/>
      <c r="L24" s="376">
        <v>0</v>
      </c>
      <c r="M24" s="400"/>
      <c r="N24" s="400"/>
      <c r="O24" s="400"/>
      <c r="P24" s="400"/>
      <c r="Q24" s="400"/>
      <c r="R24" s="400"/>
      <c r="S24" s="400"/>
      <c r="T24" s="376">
        <v>0</v>
      </c>
      <c r="U24" s="400"/>
      <c r="V24" s="400"/>
      <c r="W24" s="400"/>
      <c r="X24" s="400"/>
      <c r="Y24" s="400"/>
      <c r="Z24" s="400"/>
      <c r="AA24" s="400"/>
    </row>
    <row r="25" spans="1:27">
      <c r="A25" s="372">
        <v>3.3</v>
      </c>
      <c r="B25" s="392" t="s">
        <v>444</v>
      </c>
      <c r="C25" s="376">
        <v>0</v>
      </c>
      <c r="D25" s="376">
        <v>0</v>
      </c>
      <c r="E25" s="400"/>
      <c r="F25" s="400"/>
      <c r="G25" s="400"/>
      <c r="H25" s="376">
        <v>0</v>
      </c>
      <c r="I25" s="400"/>
      <c r="J25" s="400"/>
      <c r="K25" s="400"/>
      <c r="L25" s="376">
        <v>0</v>
      </c>
      <c r="M25" s="400"/>
      <c r="N25" s="400"/>
      <c r="O25" s="400"/>
      <c r="P25" s="400"/>
      <c r="Q25" s="400"/>
      <c r="R25" s="400"/>
      <c r="S25" s="400"/>
      <c r="T25" s="376">
        <v>0</v>
      </c>
      <c r="U25" s="400"/>
      <c r="V25" s="400"/>
      <c r="W25" s="400"/>
      <c r="X25" s="400"/>
      <c r="Y25" s="400"/>
      <c r="Z25" s="400"/>
      <c r="AA25" s="400"/>
    </row>
    <row r="26" spans="1:27">
      <c r="A26" s="372">
        <v>3.4</v>
      </c>
      <c r="B26" s="392" t="s">
        <v>445</v>
      </c>
      <c r="C26" s="376">
        <v>4442211.1696795905</v>
      </c>
      <c r="D26" s="376">
        <v>4415213.1696795905</v>
      </c>
      <c r="E26" s="400"/>
      <c r="F26" s="400"/>
      <c r="G26" s="400"/>
      <c r="H26" s="376">
        <v>26998</v>
      </c>
      <c r="I26" s="400"/>
      <c r="J26" s="400"/>
      <c r="K26" s="400"/>
      <c r="L26" s="376">
        <v>0</v>
      </c>
      <c r="M26" s="400"/>
      <c r="N26" s="400"/>
      <c r="O26" s="400"/>
      <c r="P26" s="400"/>
      <c r="Q26" s="400"/>
      <c r="R26" s="400"/>
      <c r="S26" s="400"/>
      <c r="T26" s="376">
        <v>0</v>
      </c>
      <c r="U26" s="400"/>
      <c r="V26" s="400"/>
      <c r="W26" s="400"/>
      <c r="X26" s="400"/>
      <c r="Y26" s="400"/>
      <c r="Z26" s="400"/>
      <c r="AA26" s="400"/>
    </row>
    <row r="27" spans="1:27">
      <c r="A27" s="372">
        <v>3.5</v>
      </c>
      <c r="B27" s="392" t="s">
        <v>446</v>
      </c>
      <c r="C27" s="376">
        <v>86852217.52791363</v>
      </c>
      <c r="D27" s="376">
        <v>85145576.990113631</v>
      </c>
      <c r="E27" s="400"/>
      <c r="F27" s="400"/>
      <c r="G27" s="400"/>
      <c r="H27" s="376">
        <v>600000</v>
      </c>
      <c r="I27" s="400"/>
      <c r="J27" s="400"/>
      <c r="K27" s="400"/>
      <c r="L27" s="376">
        <v>1086640.5378</v>
      </c>
      <c r="M27" s="400"/>
      <c r="N27" s="400"/>
      <c r="O27" s="400"/>
      <c r="P27" s="400"/>
      <c r="Q27" s="400"/>
      <c r="R27" s="400"/>
      <c r="S27" s="400"/>
      <c r="T27" s="376">
        <v>20000</v>
      </c>
      <c r="U27" s="400"/>
      <c r="V27" s="400"/>
      <c r="W27" s="400"/>
      <c r="X27" s="400"/>
      <c r="Y27" s="400"/>
      <c r="Z27" s="400"/>
      <c r="AA27" s="400"/>
    </row>
    <row r="28" spans="1:27">
      <c r="A28" s="372">
        <v>3.6</v>
      </c>
      <c r="B28" s="392" t="s">
        <v>447</v>
      </c>
      <c r="C28" s="376">
        <v>25457507.111340426</v>
      </c>
      <c r="D28" s="376">
        <v>24748823.822840426</v>
      </c>
      <c r="E28" s="400"/>
      <c r="F28" s="400"/>
      <c r="G28" s="400"/>
      <c r="H28" s="376">
        <v>703108.87850000011</v>
      </c>
      <c r="I28" s="400"/>
      <c r="J28" s="400"/>
      <c r="K28" s="400"/>
      <c r="L28" s="376">
        <v>5574.41</v>
      </c>
      <c r="M28" s="400"/>
      <c r="N28" s="400"/>
      <c r="O28" s="400"/>
      <c r="P28" s="400"/>
      <c r="Q28" s="400"/>
      <c r="R28" s="400"/>
      <c r="S28" s="400"/>
      <c r="T28" s="376">
        <v>0</v>
      </c>
      <c r="U28" s="400"/>
      <c r="V28" s="400"/>
      <c r="W28" s="400"/>
      <c r="X28" s="400"/>
      <c r="Y28" s="400"/>
      <c r="Z28" s="400"/>
      <c r="AA28" s="4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3" bestFit="1" customWidth="1"/>
    <col min="2" max="2" width="90.33203125" style="383" bestFit="1" customWidth="1"/>
    <col min="3" max="3" width="20.109375" style="383" customWidth="1"/>
    <col min="4" max="4" width="22.33203125" style="383" customWidth="1"/>
    <col min="5" max="7" width="17.109375" style="383" customWidth="1"/>
    <col min="8" max="8" width="22.33203125" style="383" customWidth="1"/>
    <col min="9" max="10" width="17.109375" style="383" customWidth="1"/>
    <col min="11" max="27" width="22.33203125" style="383" customWidth="1"/>
    <col min="28" max="16384" width="9.109375" style="383"/>
  </cols>
  <sheetData>
    <row r="1" spans="1:27" ht="13.8">
      <c r="A1" s="284" t="s">
        <v>30</v>
      </c>
      <c r="B1" s="369" t="str">
        <f>Info!C2</f>
        <v>Terabank</v>
      </c>
    </row>
    <row r="2" spans="1:27">
      <c r="A2" s="284" t="s">
        <v>31</v>
      </c>
      <c r="B2" s="368">
        <f>'1. key ratios'!B2</f>
        <v>46112</v>
      </c>
    </row>
    <row r="3" spans="1:27">
      <c r="A3" s="285" t="s">
        <v>450</v>
      </c>
      <c r="C3" s="385"/>
    </row>
    <row r="4" spans="1:27" ht="12.6" thickBot="1">
      <c r="A4" s="285"/>
      <c r="B4" s="385"/>
      <c r="C4" s="385"/>
    </row>
    <row r="5" spans="1:27" ht="13.5" customHeight="1">
      <c r="A5" s="663" t="s">
        <v>656</v>
      </c>
      <c r="B5" s="664"/>
      <c r="C5" s="672" t="s">
        <v>655</v>
      </c>
      <c r="D5" s="673"/>
      <c r="E5" s="673"/>
      <c r="F5" s="673"/>
      <c r="G5" s="673"/>
      <c r="H5" s="673"/>
      <c r="I5" s="673"/>
      <c r="J5" s="673"/>
      <c r="K5" s="673"/>
      <c r="L5" s="673"/>
      <c r="M5" s="673"/>
      <c r="N5" s="673"/>
      <c r="O5" s="673"/>
      <c r="P5" s="673"/>
      <c r="Q5" s="673"/>
      <c r="R5" s="673"/>
      <c r="S5" s="674"/>
      <c r="T5" s="408"/>
      <c r="U5" s="408"/>
      <c r="V5" s="408"/>
      <c r="W5" s="408"/>
      <c r="X5" s="408"/>
      <c r="Y5" s="408"/>
      <c r="Z5" s="408"/>
      <c r="AA5" s="407"/>
    </row>
    <row r="6" spans="1:27" ht="12" customHeight="1">
      <c r="A6" s="665"/>
      <c r="B6" s="666"/>
      <c r="C6" s="669" t="s">
        <v>64</v>
      </c>
      <c r="D6" s="661" t="s">
        <v>652</v>
      </c>
      <c r="E6" s="661"/>
      <c r="F6" s="661"/>
      <c r="G6" s="661"/>
      <c r="H6" s="661" t="s">
        <v>651</v>
      </c>
      <c r="I6" s="661"/>
      <c r="J6" s="661"/>
      <c r="K6" s="661"/>
      <c r="L6" s="405"/>
      <c r="M6" s="662" t="s">
        <v>650</v>
      </c>
      <c r="N6" s="662"/>
      <c r="O6" s="662"/>
      <c r="P6" s="662"/>
      <c r="Q6" s="662"/>
      <c r="R6" s="662"/>
      <c r="S6" s="671"/>
      <c r="T6" s="408"/>
      <c r="U6" s="650" t="s">
        <v>649</v>
      </c>
      <c r="V6" s="650"/>
      <c r="W6" s="650"/>
      <c r="X6" s="650"/>
      <c r="Y6" s="650"/>
      <c r="Z6" s="650"/>
      <c r="AA6" s="643"/>
    </row>
    <row r="7" spans="1:27" ht="24">
      <c r="A7" s="667"/>
      <c r="B7" s="668"/>
      <c r="C7" s="67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439" t="s">
        <v>642</v>
      </c>
      <c r="T7" s="438"/>
      <c r="U7" s="380" t="s">
        <v>440</v>
      </c>
      <c r="V7" s="380" t="s">
        <v>647</v>
      </c>
      <c r="W7" s="380" t="s">
        <v>646</v>
      </c>
      <c r="X7" s="380" t="s">
        <v>645</v>
      </c>
      <c r="Y7" s="380" t="s">
        <v>644</v>
      </c>
      <c r="Z7" s="380" t="s">
        <v>643</v>
      </c>
      <c r="AA7" s="380" t="s">
        <v>642</v>
      </c>
    </row>
    <row r="8" spans="1:27">
      <c r="A8" s="437">
        <v>1</v>
      </c>
      <c r="B8" s="436" t="s">
        <v>441</v>
      </c>
      <c r="C8" s="435">
        <v>1687064435.6588933</v>
      </c>
      <c r="D8" s="372">
        <v>1532245771.5843019</v>
      </c>
      <c r="E8" s="372">
        <v>58226483.326000027</v>
      </c>
      <c r="F8" s="372">
        <v>0</v>
      </c>
      <c r="G8" s="372">
        <v>0</v>
      </c>
      <c r="H8" s="372">
        <v>76142590.054399982</v>
      </c>
      <c r="I8" s="372">
        <v>8318360.8288999973</v>
      </c>
      <c r="J8" s="372">
        <v>22020020.855899993</v>
      </c>
      <c r="K8" s="372">
        <v>0</v>
      </c>
      <c r="L8" s="372">
        <v>69449935.714099944</v>
      </c>
      <c r="M8" s="372">
        <v>4352994.6504999995</v>
      </c>
      <c r="N8" s="372">
        <v>9468822.4848000035</v>
      </c>
      <c r="O8" s="372">
        <v>7961676.3334000064</v>
      </c>
      <c r="P8" s="372">
        <v>12623915.896199999</v>
      </c>
      <c r="Q8" s="372">
        <v>14491449.460600005</v>
      </c>
      <c r="R8" s="372">
        <v>4078359.449299999</v>
      </c>
      <c r="S8" s="372">
        <v>0</v>
      </c>
      <c r="T8" s="415">
        <v>9226138.3060999997</v>
      </c>
      <c r="U8" s="372">
        <v>655591.18640000001</v>
      </c>
      <c r="V8" s="372">
        <v>346201.74959999998</v>
      </c>
      <c r="W8" s="372">
        <v>1406357.8969999996</v>
      </c>
      <c r="X8" s="372">
        <v>960462.16889999993</v>
      </c>
      <c r="Y8" s="372">
        <v>2846507.6784999999</v>
      </c>
      <c r="Z8" s="372">
        <v>1057540.5822999999</v>
      </c>
      <c r="AA8" s="414">
        <v>0</v>
      </c>
    </row>
    <row r="9" spans="1:27">
      <c r="A9" s="428">
        <v>1.1000000000000001</v>
      </c>
      <c r="B9" s="434" t="s">
        <v>451</v>
      </c>
      <c r="C9" s="435">
        <v>1594480926.7372928</v>
      </c>
      <c r="D9" s="372">
        <v>1445321161.5548947</v>
      </c>
      <c r="E9" s="372">
        <v>1445321161.5548947</v>
      </c>
      <c r="F9" s="372">
        <v>0</v>
      </c>
      <c r="G9" s="372">
        <v>0</v>
      </c>
      <c r="H9" s="372">
        <v>74844060.247399986</v>
      </c>
      <c r="I9" s="372">
        <v>53153225.311499998</v>
      </c>
      <c r="J9" s="372">
        <v>21690834.935899999</v>
      </c>
      <c r="K9" s="372">
        <v>0</v>
      </c>
      <c r="L9" s="372">
        <v>65641457.618699946</v>
      </c>
      <c r="M9" s="372">
        <v>20055626.644400008</v>
      </c>
      <c r="N9" s="372">
        <v>9397378.0548000019</v>
      </c>
      <c r="O9" s="372">
        <v>6910022.4234000035</v>
      </c>
      <c r="P9" s="372">
        <v>10811528.896199998</v>
      </c>
      <c r="Q9" s="372">
        <v>14403506.960600007</v>
      </c>
      <c r="R9" s="372">
        <v>4063394.6392999995</v>
      </c>
      <c r="S9" s="372">
        <v>0</v>
      </c>
      <c r="T9" s="415">
        <v>8674247.316300001</v>
      </c>
      <c r="U9" s="372">
        <v>2358099.6225999999</v>
      </c>
      <c r="V9" s="372">
        <v>346201.74959999998</v>
      </c>
      <c r="W9" s="372">
        <v>1294097.412</v>
      </c>
      <c r="X9" s="372">
        <v>771800.27129999991</v>
      </c>
      <c r="Y9" s="372">
        <v>2846507.6784999999</v>
      </c>
      <c r="Z9" s="372">
        <v>1057540.5822999999</v>
      </c>
      <c r="AA9" s="414">
        <v>0</v>
      </c>
    </row>
    <row r="10" spans="1:27">
      <c r="A10" s="432" t="s">
        <v>14</v>
      </c>
      <c r="B10" s="433" t="s">
        <v>452</v>
      </c>
      <c r="C10" s="435">
        <v>1433538273.2708986</v>
      </c>
      <c r="D10" s="372">
        <v>1302232576.5378997</v>
      </c>
      <c r="E10" s="372">
        <v>1302232576.5378997</v>
      </c>
      <c r="F10" s="372">
        <v>0</v>
      </c>
      <c r="G10" s="372">
        <v>0</v>
      </c>
      <c r="H10" s="372">
        <v>71203283.693399981</v>
      </c>
      <c r="I10" s="372">
        <v>51302554.517499991</v>
      </c>
      <c r="J10" s="372">
        <v>19900729.175899997</v>
      </c>
      <c r="K10" s="372">
        <v>0</v>
      </c>
      <c r="L10" s="372">
        <v>53778861.22459998</v>
      </c>
      <c r="M10" s="372">
        <v>18579398.75700001</v>
      </c>
      <c r="N10" s="372">
        <v>8999823.4148000013</v>
      </c>
      <c r="O10" s="372">
        <v>5701833.4593000021</v>
      </c>
      <c r="P10" s="372">
        <v>7683728.3891000003</v>
      </c>
      <c r="Q10" s="372">
        <v>10384402.4351</v>
      </c>
      <c r="R10" s="372">
        <v>2429674.7693000003</v>
      </c>
      <c r="S10" s="372">
        <v>0</v>
      </c>
      <c r="T10" s="415">
        <v>6323551.8149999985</v>
      </c>
      <c r="U10" s="372">
        <v>1543572.9256000002</v>
      </c>
      <c r="V10" s="372">
        <v>317204.73959999997</v>
      </c>
      <c r="W10" s="372">
        <v>1179595.9019999998</v>
      </c>
      <c r="X10" s="372">
        <v>663848.30930000008</v>
      </c>
      <c r="Y10" s="372">
        <v>1910609.5785000001</v>
      </c>
      <c r="Z10" s="372">
        <v>708720.36</v>
      </c>
      <c r="AA10" s="414">
        <v>0</v>
      </c>
    </row>
    <row r="11" spans="1:27">
      <c r="A11" s="430" t="s">
        <v>453</v>
      </c>
      <c r="B11" s="431" t="s">
        <v>454</v>
      </c>
      <c r="C11" s="435">
        <v>817758668.50390029</v>
      </c>
      <c r="D11" s="372">
        <v>747026185.81790078</v>
      </c>
      <c r="E11" s="372">
        <v>747026185.81790078</v>
      </c>
      <c r="F11" s="372">
        <v>0</v>
      </c>
      <c r="G11" s="372">
        <v>0</v>
      </c>
      <c r="H11" s="372">
        <v>29126233.348999996</v>
      </c>
      <c r="I11" s="372">
        <v>20899643.190600004</v>
      </c>
      <c r="J11" s="372">
        <v>8226590.1584000001</v>
      </c>
      <c r="K11" s="372">
        <v>0</v>
      </c>
      <c r="L11" s="372">
        <v>37488922.7007</v>
      </c>
      <c r="M11" s="372">
        <v>13263184.024400003</v>
      </c>
      <c r="N11" s="372">
        <v>7593751.3436000012</v>
      </c>
      <c r="O11" s="372">
        <v>3506588.1908000009</v>
      </c>
      <c r="P11" s="372">
        <v>6230524.1752000004</v>
      </c>
      <c r="Q11" s="372">
        <v>6107397.6121999994</v>
      </c>
      <c r="R11" s="372">
        <v>787477.3544999999</v>
      </c>
      <c r="S11" s="372">
        <v>0</v>
      </c>
      <c r="T11" s="415">
        <v>4117326.6363000004</v>
      </c>
      <c r="U11" s="372">
        <v>1070470.8072000002</v>
      </c>
      <c r="V11" s="372">
        <v>0</v>
      </c>
      <c r="W11" s="372">
        <v>801757.35129999998</v>
      </c>
      <c r="X11" s="372">
        <v>506810.83929999999</v>
      </c>
      <c r="Y11" s="372">
        <v>1029567.2785</v>
      </c>
      <c r="Z11" s="372">
        <v>708720.36</v>
      </c>
      <c r="AA11" s="414">
        <v>0</v>
      </c>
    </row>
    <row r="12" spans="1:27">
      <c r="A12" s="430" t="s">
        <v>455</v>
      </c>
      <c r="B12" s="431" t="s">
        <v>456</v>
      </c>
      <c r="C12" s="435">
        <v>261575231.52930015</v>
      </c>
      <c r="D12" s="372">
        <v>235777807.1443001</v>
      </c>
      <c r="E12" s="372">
        <v>235777807.1443001</v>
      </c>
      <c r="F12" s="372">
        <v>0</v>
      </c>
      <c r="G12" s="372">
        <v>0</v>
      </c>
      <c r="H12" s="372">
        <v>22591243.908500008</v>
      </c>
      <c r="I12" s="372">
        <v>20262259.461600006</v>
      </c>
      <c r="J12" s="372">
        <v>2328984.4468999999</v>
      </c>
      <c r="K12" s="372">
        <v>0</v>
      </c>
      <c r="L12" s="372">
        <v>2879487.9057999994</v>
      </c>
      <c r="M12" s="372">
        <v>706726.04820000019</v>
      </c>
      <c r="N12" s="372">
        <v>658647.75760000001</v>
      </c>
      <c r="O12" s="372">
        <v>396391.87000000005</v>
      </c>
      <c r="P12" s="372">
        <v>101781.28</v>
      </c>
      <c r="Q12" s="372">
        <v>623344.23</v>
      </c>
      <c r="R12" s="372">
        <v>392596.72000000003</v>
      </c>
      <c r="S12" s="372">
        <v>0</v>
      </c>
      <c r="T12" s="415">
        <v>326692.57070000004</v>
      </c>
      <c r="U12" s="372">
        <v>0</v>
      </c>
      <c r="V12" s="372">
        <v>0</v>
      </c>
      <c r="W12" s="372">
        <v>301810.42070000002</v>
      </c>
      <c r="X12" s="372">
        <v>24882.15</v>
      </c>
      <c r="Y12" s="372">
        <v>0</v>
      </c>
      <c r="Z12" s="372">
        <v>0</v>
      </c>
      <c r="AA12" s="414">
        <v>0</v>
      </c>
    </row>
    <row r="13" spans="1:27">
      <c r="A13" s="430" t="s">
        <v>457</v>
      </c>
      <c r="B13" s="431" t="s">
        <v>458</v>
      </c>
      <c r="C13" s="435">
        <v>126435552.50099994</v>
      </c>
      <c r="D13" s="372">
        <v>117637751.36889996</v>
      </c>
      <c r="E13" s="372">
        <v>117637751.36889996</v>
      </c>
      <c r="F13" s="372">
        <v>0</v>
      </c>
      <c r="G13" s="372">
        <v>0</v>
      </c>
      <c r="H13" s="372">
        <v>4017585.8904000004</v>
      </c>
      <c r="I13" s="372">
        <v>1686199.5204</v>
      </c>
      <c r="J13" s="372">
        <v>2331386.37</v>
      </c>
      <c r="K13" s="372">
        <v>0</v>
      </c>
      <c r="L13" s="372">
        <v>3712204.0017000004</v>
      </c>
      <c r="M13" s="372">
        <v>978839.02999999991</v>
      </c>
      <c r="N13" s="372">
        <v>83485.77</v>
      </c>
      <c r="O13" s="372">
        <v>406873.02</v>
      </c>
      <c r="P13" s="372">
        <v>680240.11939999997</v>
      </c>
      <c r="Q13" s="372">
        <v>822504.37229999993</v>
      </c>
      <c r="R13" s="372">
        <v>740261.69</v>
      </c>
      <c r="S13" s="372">
        <v>0</v>
      </c>
      <c r="T13" s="415">
        <v>1068011.24</v>
      </c>
      <c r="U13" s="372">
        <v>186968.94</v>
      </c>
      <c r="V13" s="372">
        <v>0</v>
      </c>
      <c r="W13" s="372">
        <v>0</v>
      </c>
      <c r="X13" s="372">
        <v>0</v>
      </c>
      <c r="Y13" s="372">
        <v>881042.3</v>
      </c>
      <c r="Z13" s="372">
        <v>0</v>
      </c>
      <c r="AA13" s="414">
        <v>0</v>
      </c>
    </row>
    <row r="14" spans="1:27">
      <c r="A14" s="430" t="s">
        <v>459</v>
      </c>
      <c r="B14" s="431" t="s">
        <v>460</v>
      </c>
      <c r="C14" s="435">
        <v>227768820.73669988</v>
      </c>
      <c r="D14" s="372">
        <v>201790832.20680001</v>
      </c>
      <c r="E14" s="372">
        <v>201790832.20680001</v>
      </c>
      <c r="F14" s="372">
        <v>0</v>
      </c>
      <c r="G14" s="372">
        <v>0</v>
      </c>
      <c r="H14" s="372">
        <v>15468220.545500001</v>
      </c>
      <c r="I14" s="372">
        <v>8454452.344899999</v>
      </c>
      <c r="J14" s="372">
        <v>7013768.200600001</v>
      </c>
      <c r="K14" s="372">
        <v>0</v>
      </c>
      <c r="L14" s="372">
        <v>9698246.6163999997</v>
      </c>
      <c r="M14" s="372">
        <v>3630649.6544000008</v>
      </c>
      <c r="N14" s="372">
        <v>663938.54359999998</v>
      </c>
      <c r="O14" s="372">
        <v>1391980.3785000001</v>
      </c>
      <c r="P14" s="372">
        <v>671182.81449999998</v>
      </c>
      <c r="Q14" s="372">
        <v>2831156.2206000001</v>
      </c>
      <c r="R14" s="372">
        <v>509339.0048</v>
      </c>
      <c r="S14" s="372">
        <v>0</v>
      </c>
      <c r="T14" s="415">
        <v>811521.36800000002</v>
      </c>
      <c r="U14" s="372">
        <v>286133.17839999998</v>
      </c>
      <c r="V14" s="372">
        <v>317204.73959999997</v>
      </c>
      <c r="W14" s="372">
        <v>76028.13</v>
      </c>
      <c r="X14" s="372">
        <v>132155.32</v>
      </c>
      <c r="Y14" s="372">
        <v>0</v>
      </c>
      <c r="Z14" s="372">
        <v>0</v>
      </c>
      <c r="AA14" s="414">
        <v>0</v>
      </c>
    </row>
    <row r="15" spans="1:27">
      <c r="A15" s="429">
        <v>1.2</v>
      </c>
      <c r="B15" s="427" t="s">
        <v>654</v>
      </c>
      <c r="C15" s="435">
        <v>30282861.148899898</v>
      </c>
      <c r="D15" s="372">
        <v>6875675.2620000048</v>
      </c>
      <c r="E15" s="372">
        <v>6875675.2620000048</v>
      </c>
      <c r="F15" s="372">
        <v>0</v>
      </c>
      <c r="G15" s="372">
        <v>0</v>
      </c>
      <c r="H15" s="372">
        <v>4512013.7215</v>
      </c>
      <c r="I15" s="372">
        <v>2824274.2627000012</v>
      </c>
      <c r="J15" s="372">
        <v>1687739.4587999994</v>
      </c>
      <c r="K15" s="372">
        <v>0</v>
      </c>
      <c r="L15" s="372">
        <v>16350415.630999999</v>
      </c>
      <c r="M15" s="372">
        <v>3836267.9555000006</v>
      </c>
      <c r="N15" s="372">
        <v>1810868.8244999999</v>
      </c>
      <c r="O15" s="372">
        <v>1811780.9963999998</v>
      </c>
      <c r="P15" s="372">
        <v>2752687.7423000005</v>
      </c>
      <c r="Q15" s="372">
        <v>4441548.3284999998</v>
      </c>
      <c r="R15" s="372">
        <v>1697261.7837999994</v>
      </c>
      <c r="S15" s="372">
        <v>0</v>
      </c>
      <c r="T15" s="415">
        <v>2544756.5344000002</v>
      </c>
      <c r="U15" s="372">
        <v>664634.4253</v>
      </c>
      <c r="V15" s="372">
        <v>247942.84759999998</v>
      </c>
      <c r="W15" s="372">
        <v>432761.11230000004</v>
      </c>
      <c r="X15" s="372">
        <v>168157.89429999999</v>
      </c>
      <c r="Y15" s="372">
        <v>934631.88899999997</v>
      </c>
      <c r="Z15" s="372">
        <v>96628.365900000004</v>
      </c>
      <c r="AA15" s="414">
        <v>0</v>
      </c>
    </row>
    <row r="16" spans="1:27">
      <c r="A16" s="428">
        <v>1.3</v>
      </c>
      <c r="B16" s="427" t="s">
        <v>499</v>
      </c>
      <c r="C16" s="426"/>
      <c r="D16" s="424"/>
      <c r="E16" s="424"/>
      <c r="F16" s="424"/>
      <c r="G16" s="424"/>
      <c r="H16" s="424"/>
      <c r="I16" s="424"/>
      <c r="J16" s="424"/>
      <c r="K16" s="424"/>
      <c r="L16" s="424"/>
      <c r="M16" s="424"/>
      <c r="N16" s="424"/>
      <c r="O16" s="424"/>
      <c r="P16" s="424"/>
      <c r="Q16" s="424"/>
      <c r="R16" s="424"/>
      <c r="S16" s="423"/>
      <c r="T16" s="425">
        <v>0</v>
      </c>
      <c r="U16" s="424">
        <v>0</v>
      </c>
      <c r="V16" s="424">
        <v>0</v>
      </c>
      <c r="W16" s="424">
        <v>0</v>
      </c>
      <c r="X16" s="424">
        <v>0</v>
      </c>
      <c r="Y16" s="424">
        <v>0</v>
      </c>
      <c r="Z16" s="424">
        <v>0</v>
      </c>
      <c r="AA16" s="423">
        <v>0</v>
      </c>
    </row>
    <row r="17" spans="1:27">
      <c r="A17" s="420" t="s">
        <v>461</v>
      </c>
      <c r="B17" s="422" t="s">
        <v>462</v>
      </c>
      <c r="C17" s="435">
        <v>1566885480.4099936</v>
      </c>
      <c r="D17" s="372">
        <v>1422892946.4399974</v>
      </c>
      <c r="E17" s="372">
        <v>1422892946.4399974</v>
      </c>
      <c r="F17" s="372">
        <v>0</v>
      </c>
      <c r="G17" s="372">
        <v>0</v>
      </c>
      <c r="H17" s="372">
        <v>72857722.530000061</v>
      </c>
      <c r="I17" s="372">
        <v>52002331.169999994</v>
      </c>
      <c r="J17" s="372">
        <v>20855391.359999999</v>
      </c>
      <c r="K17" s="372">
        <v>0</v>
      </c>
      <c r="L17" s="372">
        <v>63317369.279999934</v>
      </c>
      <c r="M17" s="372">
        <v>19941799.910000011</v>
      </c>
      <c r="N17" s="372">
        <v>9271147.3000000007</v>
      </c>
      <c r="O17" s="372">
        <v>6507068.1400000034</v>
      </c>
      <c r="P17" s="372">
        <v>10598997.660000002</v>
      </c>
      <c r="Q17" s="372">
        <v>13320919.920000006</v>
      </c>
      <c r="R17" s="372">
        <v>3677436.3499999996</v>
      </c>
      <c r="S17" s="372">
        <v>0</v>
      </c>
      <c r="T17" s="415">
        <v>7817442.1599999983</v>
      </c>
      <c r="U17" s="372">
        <v>2159039.5100000002</v>
      </c>
      <c r="V17" s="372">
        <v>247680.81</v>
      </c>
      <c r="W17" s="372">
        <v>1261266.08</v>
      </c>
      <c r="X17" s="372">
        <v>639647.65</v>
      </c>
      <c r="Y17" s="372">
        <v>2452267.5300000003</v>
      </c>
      <c r="Z17" s="372">
        <v>1057540.58</v>
      </c>
      <c r="AA17" s="414">
        <v>0</v>
      </c>
    </row>
    <row r="18" spans="1:27">
      <c r="A18" s="418" t="s">
        <v>463</v>
      </c>
      <c r="B18" s="419" t="s">
        <v>464</v>
      </c>
      <c r="C18" s="435">
        <v>1300509481.4700003</v>
      </c>
      <c r="D18" s="372">
        <v>1185572291.7699986</v>
      </c>
      <c r="E18" s="372">
        <v>1185572291.7699986</v>
      </c>
      <c r="F18" s="372">
        <v>0</v>
      </c>
      <c r="G18" s="372">
        <v>0</v>
      </c>
      <c r="H18" s="372">
        <v>61424810.160000011</v>
      </c>
      <c r="I18" s="372">
        <v>46940594.80999998</v>
      </c>
      <c r="J18" s="372">
        <v>14484215.350000003</v>
      </c>
      <c r="K18" s="372">
        <v>0</v>
      </c>
      <c r="L18" s="372">
        <v>47876880.629999965</v>
      </c>
      <c r="M18" s="372">
        <v>16108146.120000007</v>
      </c>
      <c r="N18" s="372">
        <v>8795545.8899999969</v>
      </c>
      <c r="O18" s="372">
        <v>5042833.9800000023</v>
      </c>
      <c r="P18" s="372">
        <v>7154825.919999999</v>
      </c>
      <c r="Q18" s="372">
        <v>8465881.7999999989</v>
      </c>
      <c r="R18" s="372">
        <v>2309646.9200000004</v>
      </c>
      <c r="S18" s="372">
        <v>0</v>
      </c>
      <c r="T18" s="415">
        <v>5635498.9099999992</v>
      </c>
      <c r="U18" s="372">
        <v>1173020.9099999999</v>
      </c>
      <c r="V18" s="372">
        <v>218683.8</v>
      </c>
      <c r="W18" s="372">
        <v>1146764.57</v>
      </c>
      <c r="X18" s="372">
        <v>477699.69</v>
      </c>
      <c r="Y18" s="372">
        <v>1910609.58</v>
      </c>
      <c r="Z18" s="372">
        <v>708720.36</v>
      </c>
      <c r="AA18" s="414">
        <v>0</v>
      </c>
    </row>
    <row r="19" spans="1:27">
      <c r="A19" s="420" t="s">
        <v>465</v>
      </c>
      <c r="B19" s="421" t="s">
        <v>466</v>
      </c>
      <c r="C19" s="435">
        <v>1889740797.319392</v>
      </c>
      <c r="D19" s="372">
        <v>1698672551.7708893</v>
      </c>
      <c r="E19" s="372">
        <v>1698672551.7708893</v>
      </c>
      <c r="F19" s="372">
        <v>0</v>
      </c>
      <c r="G19" s="372">
        <v>0</v>
      </c>
      <c r="H19" s="372">
        <v>85210527.638599932</v>
      </c>
      <c r="I19" s="372">
        <v>54286013.302999981</v>
      </c>
      <c r="J19" s="372">
        <v>30924514.335599989</v>
      </c>
      <c r="K19" s="372">
        <v>0</v>
      </c>
      <c r="L19" s="372">
        <v>98115748.63970001</v>
      </c>
      <c r="M19" s="372">
        <v>32996079.143299993</v>
      </c>
      <c r="N19" s="372">
        <v>24889960.471400004</v>
      </c>
      <c r="O19" s="372">
        <v>6819560.5377999945</v>
      </c>
      <c r="P19" s="372">
        <v>20684103.143199991</v>
      </c>
      <c r="Q19" s="372">
        <v>8922907.9962000009</v>
      </c>
      <c r="R19" s="372">
        <v>3803137.3478000001</v>
      </c>
      <c r="S19" s="372">
        <v>0</v>
      </c>
      <c r="T19" s="415">
        <v>7741969.2702000001</v>
      </c>
      <c r="U19" s="372">
        <v>2395916.8098999993</v>
      </c>
      <c r="V19" s="372">
        <v>19491.441999999999</v>
      </c>
      <c r="W19" s="372">
        <v>766270.70030000003</v>
      </c>
      <c r="X19" s="372">
        <v>1227526.4495000001</v>
      </c>
      <c r="Y19" s="372">
        <v>2232894.09</v>
      </c>
      <c r="Z19" s="372">
        <v>1099869.7785</v>
      </c>
      <c r="AA19" s="414">
        <v>0</v>
      </c>
    </row>
    <row r="20" spans="1:27">
      <c r="A20" s="418" t="s">
        <v>467</v>
      </c>
      <c r="B20" s="419" t="s">
        <v>464</v>
      </c>
      <c r="C20" s="435">
        <v>1615693780.418694</v>
      </c>
      <c r="D20" s="372">
        <v>1441722475.4322948</v>
      </c>
      <c r="E20" s="372">
        <v>1441722475.4322948</v>
      </c>
      <c r="F20" s="372">
        <v>0</v>
      </c>
      <c r="G20" s="372">
        <v>0</v>
      </c>
      <c r="H20" s="372">
        <v>76713552.396699965</v>
      </c>
      <c r="I20" s="372">
        <v>48122418.209199995</v>
      </c>
      <c r="J20" s="372">
        <v>28591134.187499985</v>
      </c>
      <c r="K20" s="372">
        <v>0</v>
      </c>
      <c r="L20" s="372">
        <v>89938514.980999976</v>
      </c>
      <c r="M20" s="372">
        <v>30670051.376499996</v>
      </c>
      <c r="N20" s="372">
        <v>23922772.784799997</v>
      </c>
      <c r="O20" s="372">
        <v>5470728.5324999988</v>
      </c>
      <c r="P20" s="372">
        <v>18713543.005799998</v>
      </c>
      <c r="Q20" s="372">
        <v>7558257.1945000002</v>
      </c>
      <c r="R20" s="372">
        <v>3603162.0869000005</v>
      </c>
      <c r="S20" s="372">
        <v>0</v>
      </c>
      <c r="T20" s="415">
        <v>7319237.6087000016</v>
      </c>
      <c r="U20" s="372">
        <v>2218332.8599</v>
      </c>
      <c r="V20" s="372">
        <v>0</v>
      </c>
      <c r="W20" s="372">
        <v>660086.86030000006</v>
      </c>
      <c r="X20" s="372">
        <v>1173355.4195000001</v>
      </c>
      <c r="Y20" s="372">
        <v>2211985.02</v>
      </c>
      <c r="Z20" s="372">
        <v>1055477.449</v>
      </c>
      <c r="AA20" s="414">
        <v>0</v>
      </c>
    </row>
    <row r="21" spans="1:27">
      <c r="A21" s="417">
        <v>1.4</v>
      </c>
      <c r="B21" s="416" t="s">
        <v>468</v>
      </c>
      <c r="C21" s="435">
        <v>100942333.66000003</v>
      </c>
      <c r="D21" s="372">
        <v>85360933.590000048</v>
      </c>
      <c r="E21" s="372">
        <v>85360933.590000048</v>
      </c>
      <c r="F21" s="372">
        <v>0</v>
      </c>
      <c r="G21" s="372">
        <v>0</v>
      </c>
      <c r="H21" s="372">
        <v>7324958.1200000001</v>
      </c>
      <c r="I21" s="372">
        <v>2115573.62</v>
      </c>
      <c r="J21" s="372">
        <v>5209384.5000000009</v>
      </c>
      <c r="K21" s="372">
        <v>0</v>
      </c>
      <c r="L21" s="372">
        <v>6662150.5700000003</v>
      </c>
      <c r="M21" s="372">
        <v>2221612.6100000003</v>
      </c>
      <c r="N21" s="372">
        <v>118782.77</v>
      </c>
      <c r="O21" s="372">
        <v>482272.75</v>
      </c>
      <c r="P21" s="372">
        <v>830332.89999999991</v>
      </c>
      <c r="Q21" s="372">
        <v>2076716.6300000001</v>
      </c>
      <c r="R21" s="372">
        <v>932432.91</v>
      </c>
      <c r="S21" s="372">
        <v>0</v>
      </c>
      <c r="T21" s="415">
        <v>1594291.38</v>
      </c>
      <c r="U21" s="372">
        <v>772126.55</v>
      </c>
      <c r="V21" s="372">
        <v>0</v>
      </c>
      <c r="W21" s="372">
        <v>86905.26</v>
      </c>
      <c r="X21" s="372">
        <v>0</v>
      </c>
      <c r="Y21" s="372">
        <v>509567.02</v>
      </c>
      <c r="Z21" s="372">
        <v>225692.55</v>
      </c>
      <c r="AA21" s="414">
        <v>0</v>
      </c>
    </row>
    <row r="22" spans="1:27" ht="12.6" thickBot="1">
      <c r="A22" s="413">
        <v>1.5</v>
      </c>
      <c r="B22" s="412" t="s">
        <v>469</v>
      </c>
      <c r="C22" s="469">
        <v>0</v>
      </c>
      <c r="D22" s="470">
        <v>0</v>
      </c>
      <c r="E22" s="470">
        <v>0</v>
      </c>
      <c r="F22" s="470">
        <v>0</v>
      </c>
      <c r="G22" s="470">
        <v>0</v>
      </c>
      <c r="H22" s="470">
        <v>0</v>
      </c>
      <c r="I22" s="470">
        <v>0</v>
      </c>
      <c r="J22" s="470">
        <v>0</v>
      </c>
      <c r="K22" s="470">
        <v>0</v>
      </c>
      <c r="L22" s="470">
        <v>0</v>
      </c>
      <c r="M22" s="470">
        <v>0</v>
      </c>
      <c r="N22" s="470">
        <v>0</v>
      </c>
      <c r="O22" s="470">
        <v>0</v>
      </c>
      <c r="P22" s="470">
        <v>0</v>
      </c>
      <c r="Q22" s="470">
        <v>0</v>
      </c>
      <c r="R22" s="470">
        <v>0</v>
      </c>
      <c r="S22" s="470">
        <v>0</v>
      </c>
      <c r="T22" s="411">
        <v>0</v>
      </c>
      <c r="U22" s="410">
        <v>0</v>
      </c>
      <c r="V22" s="410">
        <v>0</v>
      </c>
      <c r="W22" s="410">
        <v>0</v>
      </c>
      <c r="X22" s="410">
        <v>0</v>
      </c>
      <c r="Y22" s="410">
        <v>0</v>
      </c>
      <c r="Z22" s="410">
        <v>0</v>
      </c>
      <c r="AA22" s="409">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zoomScale="80" zoomScaleNormal="80" workbookViewId="0"/>
  </sheetViews>
  <sheetFormatPr defaultRowHeight="14.4"/>
  <cols>
    <col min="1" max="1" width="8.6640625" style="321"/>
    <col min="2" max="2" width="69.33203125" style="322"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5">
        <f>'1. key ratios'!B2</f>
        <v>46112</v>
      </c>
      <c r="C2" s="3"/>
      <c r="D2" s="4"/>
      <c r="E2" s="4"/>
      <c r="F2" s="4"/>
      <c r="G2" s="4"/>
    </row>
    <row r="3" spans="1:8" s="5" customFormat="1" ht="13.8">
      <c r="A3" s="2"/>
      <c r="B3" s="3"/>
      <c r="C3" s="3"/>
      <c r="D3" s="4"/>
      <c r="E3" s="4"/>
      <c r="F3" s="4"/>
      <c r="G3" s="4"/>
    </row>
    <row r="4" spans="1:8" ht="21" customHeight="1">
      <c r="A4" s="572" t="s">
        <v>6</v>
      </c>
      <c r="B4" s="573" t="s">
        <v>525</v>
      </c>
      <c r="C4" s="575" t="s">
        <v>526</v>
      </c>
      <c r="D4" s="575"/>
      <c r="E4" s="575"/>
      <c r="F4" s="575" t="s">
        <v>527</v>
      </c>
      <c r="G4" s="575"/>
      <c r="H4" s="576"/>
    </row>
    <row r="5" spans="1:8" ht="21" customHeight="1">
      <c r="A5" s="572"/>
      <c r="B5" s="574"/>
      <c r="C5" s="291" t="s">
        <v>32</v>
      </c>
      <c r="D5" s="291" t="s">
        <v>33</v>
      </c>
      <c r="E5" s="291" t="s">
        <v>34</v>
      </c>
      <c r="F5" s="291" t="s">
        <v>32</v>
      </c>
      <c r="G5" s="291" t="s">
        <v>33</v>
      </c>
      <c r="H5" s="291" t="s">
        <v>34</v>
      </c>
    </row>
    <row r="6" spans="1:8" ht="26.4" customHeight="1">
      <c r="A6" s="572"/>
      <c r="B6" s="292" t="s">
        <v>528</v>
      </c>
      <c r="C6" s="577"/>
      <c r="D6" s="578"/>
      <c r="E6" s="578"/>
      <c r="F6" s="578"/>
      <c r="G6" s="578"/>
      <c r="H6" s="579"/>
    </row>
    <row r="7" spans="1:8" ht="23.1" customHeight="1">
      <c r="A7" s="293">
        <v>1</v>
      </c>
      <c r="B7" s="294" t="s">
        <v>529</v>
      </c>
      <c r="C7" s="290">
        <v>54809013.739999995</v>
      </c>
      <c r="D7" s="290">
        <v>138650790.55999997</v>
      </c>
      <c r="E7" s="290">
        <v>193459804.29999995</v>
      </c>
      <c r="F7" s="290">
        <v>56060802.090000004</v>
      </c>
      <c r="G7" s="290">
        <v>178147137.29999998</v>
      </c>
      <c r="H7" s="290">
        <v>234207939.38999999</v>
      </c>
    </row>
    <row r="8" spans="1:8">
      <c r="A8" s="293">
        <v>1.1000000000000001</v>
      </c>
      <c r="B8" s="295" t="s">
        <v>530</v>
      </c>
      <c r="C8" s="290">
        <v>17773865.900000002</v>
      </c>
      <c r="D8" s="290">
        <v>21022593.899999999</v>
      </c>
      <c r="E8" s="290">
        <v>38796459.799999997</v>
      </c>
      <c r="F8" s="290">
        <v>18338834.649999999</v>
      </c>
      <c r="G8" s="290">
        <v>31116426.950000003</v>
      </c>
      <c r="H8" s="290">
        <v>49455261.600000001</v>
      </c>
    </row>
    <row r="9" spans="1:8">
      <c r="A9" s="293">
        <v>1.2</v>
      </c>
      <c r="B9" s="295" t="s">
        <v>531</v>
      </c>
      <c r="C9" s="290">
        <v>20366376.43</v>
      </c>
      <c r="D9" s="290">
        <v>100982739.92999999</v>
      </c>
      <c r="E9" s="290">
        <v>121349116.35999998</v>
      </c>
      <c r="F9" s="290">
        <v>26930255.82</v>
      </c>
      <c r="G9" s="290">
        <v>143061680.01999998</v>
      </c>
      <c r="H9" s="290">
        <v>169991935.83999997</v>
      </c>
    </row>
    <row r="10" spans="1:8">
      <c r="A10" s="293">
        <v>1.3</v>
      </c>
      <c r="B10" s="295" t="s">
        <v>532</v>
      </c>
      <c r="C10" s="290">
        <v>16668771.41</v>
      </c>
      <c r="D10" s="290">
        <v>16645456.73</v>
      </c>
      <c r="E10" s="290">
        <v>33314228.140000001</v>
      </c>
      <c r="F10" s="290">
        <v>10791711.620000001</v>
      </c>
      <c r="G10" s="290">
        <v>3969030.3299999996</v>
      </c>
      <c r="H10" s="290">
        <v>14760741.950000001</v>
      </c>
    </row>
    <row r="11" spans="1:8">
      <c r="A11" s="293">
        <v>2</v>
      </c>
      <c r="B11" s="296" t="s">
        <v>533</v>
      </c>
      <c r="C11" s="290">
        <v>32264.120000000112</v>
      </c>
      <c r="D11" s="290">
        <v>0</v>
      </c>
      <c r="E11" s="290">
        <v>32264.120000000112</v>
      </c>
      <c r="F11" s="290">
        <v>280255.28000000003</v>
      </c>
      <c r="G11" s="290">
        <v>0</v>
      </c>
      <c r="H11" s="290">
        <v>280255.28000000003</v>
      </c>
    </row>
    <row r="12" spans="1:8">
      <c r="A12" s="293">
        <v>2.1</v>
      </c>
      <c r="B12" s="297" t="s">
        <v>534</v>
      </c>
      <c r="C12" s="290">
        <v>32264.120000000112</v>
      </c>
      <c r="D12" s="290">
        <v>0</v>
      </c>
      <c r="E12" s="290">
        <v>32264.120000000112</v>
      </c>
      <c r="F12" s="290">
        <v>280255.28000000003</v>
      </c>
      <c r="G12" s="290">
        <v>0</v>
      </c>
      <c r="H12" s="290">
        <v>280255.28000000003</v>
      </c>
    </row>
    <row r="13" spans="1:8" ht="26.4" customHeight="1">
      <c r="A13" s="293">
        <v>3</v>
      </c>
      <c r="B13" s="298" t="s">
        <v>535</v>
      </c>
      <c r="C13" s="290">
        <v>0</v>
      </c>
      <c r="D13" s="290">
        <v>0</v>
      </c>
      <c r="E13" s="290">
        <v>0</v>
      </c>
      <c r="F13" s="290">
        <v>0</v>
      </c>
      <c r="G13" s="290">
        <v>0</v>
      </c>
      <c r="H13" s="290">
        <v>0</v>
      </c>
    </row>
    <row r="14" spans="1:8" ht="26.4" customHeight="1">
      <c r="A14" s="293">
        <v>4</v>
      </c>
      <c r="B14" s="299" t="s">
        <v>536</v>
      </c>
      <c r="C14" s="290">
        <v>0</v>
      </c>
      <c r="D14" s="290">
        <v>0</v>
      </c>
      <c r="E14" s="290">
        <v>0</v>
      </c>
      <c r="F14" s="290">
        <v>0</v>
      </c>
      <c r="G14" s="290">
        <v>0</v>
      </c>
      <c r="H14" s="290">
        <v>0</v>
      </c>
    </row>
    <row r="15" spans="1:8" ht="24.6" customHeight="1">
      <c r="A15" s="293">
        <v>5</v>
      </c>
      <c r="B15" s="300" t="s">
        <v>537</v>
      </c>
      <c r="C15" s="290">
        <v>0</v>
      </c>
      <c r="D15" s="290">
        <v>0</v>
      </c>
      <c r="E15" s="290">
        <v>0</v>
      </c>
      <c r="F15" s="290">
        <v>0</v>
      </c>
      <c r="G15" s="290">
        <v>0</v>
      </c>
      <c r="H15" s="290">
        <v>0</v>
      </c>
    </row>
    <row r="16" spans="1:8">
      <c r="A16" s="293">
        <v>5.0999999999999996</v>
      </c>
      <c r="B16" s="301" t="s">
        <v>538</v>
      </c>
      <c r="C16" s="290">
        <v>0</v>
      </c>
      <c r="D16" s="290">
        <v>0</v>
      </c>
      <c r="E16" s="290">
        <v>0</v>
      </c>
      <c r="F16" s="290">
        <v>0</v>
      </c>
      <c r="G16" s="290">
        <v>0</v>
      </c>
      <c r="H16" s="290">
        <v>0</v>
      </c>
    </row>
    <row r="17" spans="1:8">
      <c r="A17" s="293">
        <v>5.2</v>
      </c>
      <c r="B17" s="301" t="s">
        <v>539</v>
      </c>
      <c r="C17" s="290">
        <v>0</v>
      </c>
      <c r="D17" s="290">
        <v>0</v>
      </c>
      <c r="E17" s="290">
        <v>0</v>
      </c>
      <c r="F17" s="290">
        <v>0</v>
      </c>
      <c r="G17" s="290">
        <v>0</v>
      </c>
      <c r="H17" s="290">
        <v>0</v>
      </c>
    </row>
    <row r="18" spans="1:8">
      <c r="A18" s="293">
        <v>5.3</v>
      </c>
      <c r="B18" s="302" t="s">
        <v>540</v>
      </c>
      <c r="C18" s="290">
        <v>0</v>
      </c>
      <c r="D18" s="290">
        <v>0</v>
      </c>
      <c r="E18" s="290">
        <v>0</v>
      </c>
      <c r="F18" s="290">
        <v>0</v>
      </c>
      <c r="G18" s="290">
        <v>0</v>
      </c>
      <c r="H18" s="290">
        <v>0</v>
      </c>
    </row>
    <row r="19" spans="1:8">
      <c r="A19" s="293">
        <v>6</v>
      </c>
      <c r="B19" s="298" t="s">
        <v>541</v>
      </c>
      <c r="C19" s="290">
        <v>1084381133.8735046</v>
      </c>
      <c r="D19" s="290">
        <v>739802654.86040485</v>
      </c>
      <c r="E19" s="290">
        <v>1824183788.7339096</v>
      </c>
      <c r="F19" s="290">
        <v>970104978.87126863</v>
      </c>
      <c r="G19" s="290">
        <v>679129366.18771183</v>
      </c>
      <c r="H19" s="290">
        <v>1649234345.0589805</v>
      </c>
    </row>
    <row r="20" spans="1:8">
      <c r="A20" s="293">
        <v>6.1</v>
      </c>
      <c r="B20" s="301" t="s">
        <v>539</v>
      </c>
      <c r="C20" s="290">
        <v>172062911.69968414</v>
      </c>
      <c r="D20" s="290">
        <v>0</v>
      </c>
      <c r="E20" s="290">
        <v>172062911.69968414</v>
      </c>
      <c r="F20" s="290">
        <v>182692603.32722402</v>
      </c>
      <c r="G20" s="290">
        <v>0</v>
      </c>
      <c r="H20" s="290">
        <v>182692603.32722402</v>
      </c>
    </row>
    <row r="21" spans="1:8">
      <c r="A21" s="293">
        <v>6.2</v>
      </c>
      <c r="B21" s="302" t="s">
        <v>540</v>
      </c>
      <c r="C21" s="290">
        <v>912318222.17382038</v>
      </c>
      <c r="D21" s="290">
        <v>739802654.86040485</v>
      </c>
      <c r="E21" s="290">
        <v>1652120877.0342252</v>
      </c>
      <c r="F21" s="290">
        <v>787412375.54404461</v>
      </c>
      <c r="G21" s="290">
        <v>679129366.18771183</v>
      </c>
      <c r="H21" s="290">
        <v>1466541741.7317564</v>
      </c>
    </row>
    <row r="22" spans="1:8">
      <c r="A22" s="293">
        <v>7</v>
      </c>
      <c r="B22" s="296" t="s">
        <v>542</v>
      </c>
      <c r="C22" s="290">
        <v>5502538</v>
      </c>
      <c r="D22" s="290">
        <v>0</v>
      </c>
      <c r="E22" s="290">
        <v>5502538</v>
      </c>
      <c r="F22" s="290">
        <v>5502538</v>
      </c>
      <c r="G22" s="290">
        <v>0</v>
      </c>
      <c r="H22" s="290">
        <v>5502538</v>
      </c>
    </row>
    <row r="23" spans="1:8">
      <c r="A23" s="293">
        <v>8</v>
      </c>
      <c r="B23" s="303" t="s">
        <v>543</v>
      </c>
      <c r="C23" s="290">
        <v>0</v>
      </c>
      <c r="D23" s="290">
        <v>0</v>
      </c>
      <c r="E23" s="290">
        <v>0</v>
      </c>
      <c r="F23" s="290">
        <v>0</v>
      </c>
      <c r="G23" s="290">
        <v>0</v>
      </c>
      <c r="H23" s="290">
        <v>0</v>
      </c>
    </row>
    <row r="24" spans="1:8">
      <c r="A24" s="293">
        <v>9</v>
      </c>
      <c r="B24" s="299" t="s">
        <v>544</v>
      </c>
      <c r="C24" s="290">
        <v>69963251</v>
      </c>
      <c r="D24" s="290">
        <v>0</v>
      </c>
      <c r="E24" s="290">
        <v>69963251</v>
      </c>
      <c r="F24" s="290">
        <v>29233447</v>
      </c>
      <c r="G24" s="290">
        <v>0</v>
      </c>
      <c r="H24" s="290">
        <v>29233447</v>
      </c>
    </row>
    <row r="25" spans="1:8">
      <c r="A25" s="293">
        <v>9.1</v>
      </c>
      <c r="B25" s="301" t="s">
        <v>545</v>
      </c>
      <c r="C25" s="290">
        <v>69963251</v>
      </c>
      <c r="D25" s="290">
        <v>0</v>
      </c>
      <c r="E25" s="290">
        <v>69963251</v>
      </c>
      <c r="F25" s="290">
        <v>29233447</v>
      </c>
      <c r="G25" s="290">
        <v>0</v>
      </c>
      <c r="H25" s="290">
        <v>29233447</v>
      </c>
    </row>
    <row r="26" spans="1:8">
      <c r="A26" s="293">
        <v>9.1999999999999993</v>
      </c>
      <c r="B26" s="301" t="s">
        <v>546</v>
      </c>
      <c r="C26" s="290">
        <v>0</v>
      </c>
      <c r="D26" s="290">
        <v>0</v>
      </c>
      <c r="E26" s="290">
        <v>0</v>
      </c>
      <c r="F26" s="290">
        <v>0</v>
      </c>
      <c r="G26" s="290">
        <v>0</v>
      </c>
      <c r="H26" s="290">
        <v>0</v>
      </c>
    </row>
    <row r="27" spans="1:8">
      <c r="A27" s="293">
        <v>10</v>
      </c>
      <c r="B27" s="299" t="s">
        <v>547</v>
      </c>
      <c r="C27" s="290">
        <v>38125786</v>
      </c>
      <c r="D27" s="290">
        <v>0</v>
      </c>
      <c r="E27" s="290">
        <v>38125786</v>
      </c>
      <c r="F27" s="290">
        <v>32025215</v>
      </c>
      <c r="G27" s="290">
        <v>0</v>
      </c>
      <c r="H27" s="290">
        <v>32025215</v>
      </c>
    </row>
    <row r="28" spans="1:8">
      <c r="A28" s="293">
        <v>10.1</v>
      </c>
      <c r="B28" s="301" t="s">
        <v>548</v>
      </c>
      <c r="C28" s="290">
        <v>20374000</v>
      </c>
      <c r="D28" s="290">
        <v>0</v>
      </c>
      <c r="E28" s="290">
        <v>20374000</v>
      </c>
      <c r="F28" s="290">
        <v>20374000</v>
      </c>
      <c r="G28" s="290">
        <v>0</v>
      </c>
      <c r="H28" s="290">
        <v>20374000</v>
      </c>
    </row>
    <row r="29" spans="1:8">
      <c r="A29" s="293">
        <v>10.199999999999999</v>
      </c>
      <c r="B29" s="301" t="s">
        <v>549</v>
      </c>
      <c r="C29" s="290">
        <v>17751786</v>
      </c>
      <c r="D29" s="290">
        <v>0</v>
      </c>
      <c r="E29" s="290">
        <v>17751786</v>
      </c>
      <c r="F29" s="290">
        <v>11651215</v>
      </c>
      <c r="G29" s="290">
        <v>0</v>
      </c>
      <c r="H29" s="290">
        <v>11651215</v>
      </c>
    </row>
    <row r="30" spans="1:8">
      <c r="A30" s="293">
        <v>11</v>
      </c>
      <c r="B30" s="299" t="s">
        <v>550</v>
      </c>
      <c r="C30" s="290">
        <v>84526.980515617412</v>
      </c>
      <c r="D30" s="290">
        <v>0</v>
      </c>
      <c r="E30" s="290">
        <v>84526.980515617412</v>
      </c>
      <c r="F30" s="290">
        <v>4360935.8520758953</v>
      </c>
      <c r="G30" s="290">
        <v>0</v>
      </c>
      <c r="H30" s="290">
        <v>4360935.8520758953</v>
      </c>
    </row>
    <row r="31" spans="1:8">
      <c r="A31" s="293">
        <v>11.1</v>
      </c>
      <c r="B31" s="301" t="s">
        <v>551</v>
      </c>
      <c r="C31" s="290">
        <v>84526.980515617412</v>
      </c>
      <c r="D31" s="290">
        <v>0</v>
      </c>
      <c r="E31" s="290">
        <v>84526.980515617412</v>
      </c>
      <c r="F31" s="290">
        <v>4360935.8520758953</v>
      </c>
      <c r="G31" s="290">
        <v>0</v>
      </c>
      <c r="H31" s="290">
        <v>4360935.8520758953</v>
      </c>
    </row>
    <row r="32" spans="1:8">
      <c r="A32" s="293">
        <v>11.2</v>
      </c>
      <c r="B32" s="301" t="s">
        <v>552</v>
      </c>
      <c r="C32" s="290">
        <v>0</v>
      </c>
      <c r="D32" s="290">
        <v>0</v>
      </c>
      <c r="E32" s="290">
        <v>0</v>
      </c>
      <c r="F32" s="290">
        <v>0</v>
      </c>
      <c r="G32" s="290">
        <v>0</v>
      </c>
      <c r="H32" s="290">
        <v>0</v>
      </c>
    </row>
    <row r="33" spans="1:8">
      <c r="A33" s="293">
        <v>13</v>
      </c>
      <c r="B33" s="299" t="s">
        <v>553</v>
      </c>
      <c r="C33" s="290">
        <v>52257607.115008079</v>
      </c>
      <c r="D33" s="290">
        <v>3717470.1200000006</v>
      </c>
      <c r="E33" s="290">
        <v>55975077.235008076</v>
      </c>
      <c r="F33" s="290">
        <v>43666919.778448515</v>
      </c>
      <c r="G33" s="290">
        <v>755048.16999999981</v>
      </c>
      <c r="H33" s="290">
        <v>44421967.948448516</v>
      </c>
    </row>
    <row r="34" spans="1:8">
      <c r="A34" s="293">
        <v>13.1</v>
      </c>
      <c r="B34" s="304" t="s">
        <v>554</v>
      </c>
      <c r="C34" s="290">
        <v>45203009</v>
      </c>
      <c r="D34" s="290">
        <v>0</v>
      </c>
      <c r="E34" s="290">
        <v>45203009</v>
      </c>
      <c r="F34" s="290">
        <v>37857386</v>
      </c>
      <c r="G34" s="290">
        <v>0</v>
      </c>
      <c r="H34" s="290">
        <v>37857386</v>
      </c>
    </row>
    <row r="35" spans="1:8">
      <c r="A35" s="293">
        <v>13.2</v>
      </c>
      <c r="B35" s="304" t="s">
        <v>555</v>
      </c>
      <c r="C35" s="290">
        <v>0</v>
      </c>
      <c r="D35" s="290">
        <v>0</v>
      </c>
      <c r="E35" s="290">
        <v>0</v>
      </c>
      <c r="F35" s="290">
        <v>0</v>
      </c>
      <c r="G35" s="290">
        <v>0</v>
      </c>
      <c r="H35" s="290">
        <v>0</v>
      </c>
    </row>
    <row r="36" spans="1:8">
      <c r="A36" s="293">
        <v>14</v>
      </c>
      <c r="B36" s="305" t="s">
        <v>556</v>
      </c>
      <c r="C36" s="290">
        <v>1305156120.8290284</v>
      </c>
      <c r="D36" s="290">
        <v>882170915.5404048</v>
      </c>
      <c r="E36" s="290">
        <v>2187327036.3694334</v>
      </c>
      <c r="F36" s="290">
        <v>1141235091.871793</v>
      </c>
      <c r="G36" s="290">
        <v>858031551.65771174</v>
      </c>
      <c r="H36" s="290">
        <v>1999266643.5295048</v>
      </c>
    </row>
    <row r="37" spans="1:8" ht="22.5" customHeight="1">
      <c r="A37" s="293"/>
      <c r="B37" s="306" t="s">
        <v>557</v>
      </c>
      <c r="C37" s="577"/>
      <c r="D37" s="578"/>
      <c r="E37" s="578"/>
      <c r="F37" s="578"/>
      <c r="G37" s="578"/>
      <c r="H37" s="579"/>
    </row>
    <row r="38" spans="1:8">
      <c r="A38" s="293">
        <v>15</v>
      </c>
      <c r="B38" s="307" t="s">
        <v>558</v>
      </c>
      <c r="C38" s="308">
        <v>0</v>
      </c>
      <c r="D38" s="308">
        <v>0</v>
      </c>
      <c r="E38" s="308">
        <v>0</v>
      </c>
      <c r="F38" s="308">
        <v>0</v>
      </c>
      <c r="G38" s="308">
        <v>0</v>
      </c>
      <c r="H38" s="308">
        <v>0</v>
      </c>
    </row>
    <row r="39" spans="1:8">
      <c r="A39" s="309">
        <v>15.1</v>
      </c>
      <c r="B39" s="310" t="s">
        <v>534</v>
      </c>
      <c r="C39" s="308">
        <v>0</v>
      </c>
      <c r="D39" s="308">
        <v>0</v>
      </c>
      <c r="E39" s="308">
        <v>0</v>
      </c>
      <c r="F39" s="308">
        <v>0</v>
      </c>
      <c r="G39" s="308">
        <v>0</v>
      </c>
      <c r="H39" s="308">
        <v>0</v>
      </c>
    </row>
    <row r="40" spans="1:8" ht="24" customHeight="1">
      <c r="A40" s="309">
        <v>16</v>
      </c>
      <c r="B40" s="296" t="s">
        <v>559</v>
      </c>
      <c r="C40" s="308">
        <v>0</v>
      </c>
      <c r="D40" s="308">
        <v>0</v>
      </c>
      <c r="E40" s="308">
        <v>0</v>
      </c>
      <c r="F40" s="308">
        <v>0</v>
      </c>
      <c r="G40" s="308">
        <v>0</v>
      </c>
      <c r="H40" s="308">
        <v>0</v>
      </c>
    </row>
    <row r="41" spans="1:8">
      <c r="A41" s="309">
        <v>17</v>
      </c>
      <c r="B41" s="296" t="s">
        <v>560</v>
      </c>
      <c r="C41" s="308">
        <v>1004509701.7899998</v>
      </c>
      <c r="D41" s="308">
        <v>739674272.90430021</v>
      </c>
      <c r="E41" s="308">
        <v>1744183974.6943002</v>
      </c>
      <c r="F41" s="308">
        <v>881907029.9657613</v>
      </c>
      <c r="G41" s="308">
        <v>732935054.39200008</v>
      </c>
      <c r="H41" s="308">
        <v>1614842084.3577614</v>
      </c>
    </row>
    <row r="42" spans="1:8">
      <c r="A42" s="309">
        <v>17.100000000000001</v>
      </c>
      <c r="B42" s="311" t="s">
        <v>561</v>
      </c>
      <c r="C42" s="308">
        <v>822862674.62999988</v>
      </c>
      <c r="D42" s="308">
        <v>567628979.80000019</v>
      </c>
      <c r="E42" s="308">
        <v>1390491654.4300001</v>
      </c>
      <c r="F42" s="308">
        <v>632947292.79002094</v>
      </c>
      <c r="G42" s="308">
        <v>567798323.46000004</v>
      </c>
      <c r="H42" s="308">
        <v>1200745616.250021</v>
      </c>
    </row>
    <row r="43" spans="1:8">
      <c r="A43" s="309">
        <v>17.2</v>
      </c>
      <c r="B43" s="312" t="s">
        <v>562</v>
      </c>
      <c r="C43" s="308">
        <v>163708061.29000002</v>
      </c>
      <c r="D43" s="308">
        <v>161306639.98000002</v>
      </c>
      <c r="E43" s="308">
        <v>325014701.27000004</v>
      </c>
      <c r="F43" s="308">
        <v>234883537.81999999</v>
      </c>
      <c r="G43" s="308">
        <v>157571425.48000002</v>
      </c>
      <c r="H43" s="308">
        <v>392454963.30000001</v>
      </c>
    </row>
    <row r="44" spans="1:8">
      <c r="A44" s="309">
        <v>17.3</v>
      </c>
      <c r="B44" s="311" t="s">
        <v>563</v>
      </c>
      <c r="C44" s="308">
        <v>0</v>
      </c>
      <c r="D44" s="308">
        <v>0</v>
      </c>
      <c r="E44" s="308">
        <v>0</v>
      </c>
      <c r="F44" s="308">
        <v>0</v>
      </c>
      <c r="G44" s="308">
        <v>0</v>
      </c>
      <c r="H44" s="308">
        <v>0</v>
      </c>
    </row>
    <row r="45" spans="1:8">
      <c r="A45" s="309">
        <v>17.399999999999999</v>
      </c>
      <c r="B45" s="311" t="s">
        <v>564</v>
      </c>
      <c r="C45" s="308">
        <v>17938965.870000001</v>
      </c>
      <c r="D45" s="466">
        <v>10738653.124300001</v>
      </c>
      <c r="E45" s="308">
        <v>28677618.9943</v>
      </c>
      <c r="F45" s="308">
        <v>14076199.35574046</v>
      </c>
      <c r="G45" s="466">
        <v>7565305.4520000005</v>
      </c>
      <c r="H45" s="308">
        <v>21641504.807740461</v>
      </c>
    </row>
    <row r="46" spans="1:8">
      <c r="A46" s="309">
        <v>18</v>
      </c>
      <c r="B46" s="299" t="s">
        <v>565</v>
      </c>
      <c r="C46" s="308">
        <v>405422.82156260608</v>
      </c>
      <c r="D46" s="308">
        <v>0</v>
      </c>
      <c r="E46" s="308">
        <v>405422.82156260608</v>
      </c>
      <c r="F46" s="308">
        <v>476258.4359478188</v>
      </c>
      <c r="G46" s="308">
        <v>0</v>
      </c>
      <c r="H46" s="308">
        <v>476258.4359478188</v>
      </c>
    </row>
    <row r="47" spans="1:8">
      <c r="A47" s="309">
        <v>19</v>
      </c>
      <c r="B47" s="299" t="s">
        <v>566</v>
      </c>
      <c r="C47" s="308">
        <v>4763954</v>
      </c>
      <c r="D47" s="308">
        <v>0</v>
      </c>
      <c r="E47" s="308">
        <v>4763954</v>
      </c>
      <c r="F47" s="308">
        <v>3526883</v>
      </c>
      <c r="G47" s="308">
        <v>0</v>
      </c>
      <c r="H47" s="308">
        <v>3526883</v>
      </c>
    </row>
    <row r="48" spans="1:8">
      <c r="A48" s="309">
        <v>19.100000000000001</v>
      </c>
      <c r="B48" s="313" t="s">
        <v>567</v>
      </c>
      <c r="C48" s="308">
        <v>0</v>
      </c>
      <c r="D48" s="308">
        <v>0</v>
      </c>
      <c r="E48" s="308">
        <v>0</v>
      </c>
      <c r="F48" s="308">
        <v>0</v>
      </c>
      <c r="G48" s="308">
        <v>0</v>
      </c>
      <c r="H48" s="308">
        <v>0</v>
      </c>
    </row>
    <row r="49" spans="1:8">
      <c r="A49" s="309">
        <v>19.2</v>
      </c>
      <c r="B49" s="314" t="s">
        <v>568</v>
      </c>
      <c r="C49" s="308">
        <v>4763954</v>
      </c>
      <c r="D49" s="308">
        <v>0</v>
      </c>
      <c r="E49" s="308">
        <v>4763954</v>
      </c>
      <c r="F49" s="308">
        <v>3526883</v>
      </c>
      <c r="G49" s="308">
        <v>0</v>
      </c>
      <c r="H49" s="308">
        <v>3526883</v>
      </c>
    </row>
    <row r="50" spans="1:8">
      <c r="A50" s="309">
        <v>20</v>
      </c>
      <c r="B50" s="315" t="s">
        <v>569</v>
      </c>
      <c r="C50" s="308">
        <v>0</v>
      </c>
      <c r="D50" s="308">
        <v>119344859.75999999</v>
      </c>
      <c r="E50" s="308">
        <v>119344859.75999999</v>
      </c>
      <c r="F50" s="308">
        <v>0</v>
      </c>
      <c r="G50" s="308">
        <v>90376920.040000007</v>
      </c>
      <c r="H50" s="308">
        <v>90376920.040000007</v>
      </c>
    </row>
    <row r="51" spans="1:8">
      <c r="A51" s="309">
        <v>21</v>
      </c>
      <c r="B51" s="303" t="s">
        <v>570</v>
      </c>
      <c r="C51" s="308">
        <v>655810.69999999995</v>
      </c>
      <c r="D51" s="308">
        <v>2144.1100000004471</v>
      </c>
      <c r="E51" s="308">
        <v>657954.81000000041</v>
      </c>
      <c r="F51" s="308">
        <v>808656.67</v>
      </c>
      <c r="G51" s="308">
        <v>407053.72000000067</v>
      </c>
      <c r="H51" s="308">
        <v>1215710.3900000006</v>
      </c>
    </row>
    <row r="52" spans="1:8">
      <c r="A52" s="309">
        <v>21.1</v>
      </c>
      <c r="B52" s="312" t="s">
        <v>571</v>
      </c>
      <c r="C52" s="308">
        <v>0</v>
      </c>
      <c r="D52" s="308">
        <v>0</v>
      </c>
      <c r="E52" s="308">
        <v>0</v>
      </c>
      <c r="F52" s="308">
        <v>0</v>
      </c>
      <c r="G52" s="308">
        <v>0</v>
      </c>
      <c r="H52" s="308">
        <v>0</v>
      </c>
    </row>
    <row r="53" spans="1:8">
      <c r="A53" s="309">
        <v>22</v>
      </c>
      <c r="B53" s="316" t="s">
        <v>572</v>
      </c>
      <c r="C53" s="308">
        <v>1010334889.3115625</v>
      </c>
      <c r="D53" s="308">
        <v>859021276.77430022</v>
      </c>
      <c r="E53" s="308">
        <v>1869356166.0858626</v>
      </c>
      <c r="F53" s="308">
        <v>886718828.07170904</v>
      </c>
      <c r="G53" s="308">
        <v>823719028.15200007</v>
      </c>
      <c r="H53" s="308">
        <v>1710437856.2237091</v>
      </c>
    </row>
    <row r="54" spans="1:8" ht="24" customHeight="1">
      <c r="A54" s="309"/>
      <c r="B54" s="317" t="s">
        <v>573</v>
      </c>
      <c r="C54" s="569"/>
      <c r="D54" s="570"/>
      <c r="E54" s="570"/>
      <c r="F54" s="570"/>
      <c r="G54" s="570"/>
      <c r="H54" s="571"/>
    </row>
    <row r="55" spans="1:8">
      <c r="A55" s="309">
        <v>23</v>
      </c>
      <c r="B55" s="315" t="s">
        <v>724</v>
      </c>
      <c r="C55" s="308">
        <v>128022000</v>
      </c>
      <c r="D55" s="308">
        <v>0</v>
      </c>
      <c r="E55" s="308">
        <v>128022000</v>
      </c>
      <c r="F55" s="308">
        <v>121372000</v>
      </c>
      <c r="G55" s="308">
        <v>0</v>
      </c>
      <c r="H55" s="308">
        <v>121372000</v>
      </c>
    </row>
    <row r="56" spans="1:8">
      <c r="A56" s="309">
        <v>24</v>
      </c>
      <c r="B56" s="315" t="s">
        <v>575</v>
      </c>
      <c r="C56" s="308">
        <v>0</v>
      </c>
      <c r="D56" s="308">
        <v>0</v>
      </c>
      <c r="E56" s="308">
        <v>0</v>
      </c>
      <c r="F56" s="308">
        <v>0</v>
      </c>
      <c r="G56" s="308">
        <v>0</v>
      </c>
      <c r="H56" s="308">
        <v>0</v>
      </c>
    </row>
    <row r="57" spans="1:8">
      <c r="A57" s="309">
        <v>25</v>
      </c>
      <c r="B57" s="299" t="s">
        <v>576</v>
      </c>
      <c r="C57" s="308">
        <v>0</v>
      </c>
      <c r="D57" s="308">
        <v>0</v>
      </c>
      <c r="E57" s="308">
        <v>0</v>
      </c>
      <c r="F57" s="308">
        <v>0</v>
      </c>
      <c r="G57" s="308">
        <v>0</v>
      </c>
      <c r="H57" s="308">
        <v>0</v>
      </c>
    </row>
    <row r="58" spans="1:8">
      <c r="A58" s="309">
        <v>26</v>
      </c>
      <c r="B58" s="299" t="s">
        <v>577</v>
      </c>
      <c r="C58" s="308">
        <v>0</v>
      </c>
      <c r="D58" s="308">
        <v>0</v>
      </c>
      <c r="E58" s="308">
        <v>0</v>
      </c>
      <c r="F58" s="308">
        <v>0</v>
      </c>
      <c r="G58" s="308">
        <v>0</v>
      </c>
      <c r="H58" s="308">
        <v>0</v>
      </c>
    </row>
    <row r="59" spans="1:8">
      <c r="A59" s="309">
        <v>27</v>
      </c>
      <c r="B59" s="299" t="s">
        <v>578</v>
      </c>
      <c r="C59" s="308">
        <v>0</v>
      </c>
      <c r="D59" s="308">
        <v>0</v>
      </c>
      <c r="E59" s="308">
        <v>0</v>
      </c>
      <c r="F59" s="308">
        <v>0</v>
      </c>
      <c r="G59" s="308">
        <v>0</v>
      </c>
      <c r="H59" s="308">
        <v>0</v>
      </c>
    </row>
    <row r="60" spans="1:8">
      <c r="A60" s="309">
        <v>27.1</v>
      </c>
      <c r="B60" s="311" t="s">
        <v>579</v>
      </c>
      <c r="C60" s="308">
        <v>0</v>
      </c>
      <c r="D60" s="308">
        <v>0</v>
      </c>
      <c r="E60" s="308">
        <v>0</v>
      </c>
      <c r="F60" s="308">
        <v>0</v>
      </c>
      <c r="G60" s="308">
        <v>0</v>
      </c>
      <c r="H60" s="308">
        <v>0</v>
      </c>
    </row>
    <row r="61" spans="1:8">
      <c r="A61" s="309">
        <v>27.2</v>
      </c>
      <c r="B61" s="311" t="s">
        <v>580</v>
      </c>
      <c r="C61" s="308">
        <v>0</v>
      </c>
      <c r="D61" s="308">
        <v>0</v>
      </c>
      <c r="E61" s="308">
        <v>0</v>
      </c>
      <c r="F61" s="308">
        <v>0</v>
      </c>
      <c r="G61" s="308">
        <v>0</v>
      </c>
      <c r="H61" s="308">
        <v>0</v>
      </c>
    </row>
    <row r="62" spans="1:8">
      <c r="A62" s="309">
        <v>28</v>
      </c>
      <c r="B62" s="318" t="s">
        <v>581</v>
      </c>
      <c r="C62" s="308">
        <v>0</v>
      </c>
      <c r="D62" s="308">
        <v>0</v>
      </c>
      <c r="E62" s="308">
        <v>0</v>
      </c>
      <c r="F62" s="308">
        <v>0</v>
      </c>
      <c r="G62" s="308">
        <v>0</v>
      </c>
      <c r="H62" s="308">
        <v>0</v>
      </c>
    </row>
    <row r="63" spans="1:8">
      <c r="A63" s="309">
        <v>29</v>
      </c>
      <c r="B63" s="299" t="s">
        <v>582</v>
      </c>
      <c r="C63" s="308">
        <v>0</v>
      </c>
      <c r="D63" s="308">
        <v>0</v>
      </c>
      <c r="E63" s="308">
        <v>0</v>
      </c>
      <c r="F63" s="308">
        <v>0</v>
      </c>
      <c r="G63" s="308">
        <v>0</v>
      </c>
      <c r="H63" s="308">
        <v>0</v>
      </c>
    </row>
    <row r="64" spans="1:8">
      <c r="A64" s="309">
        <v>29.1</v>
      </c>
      <c r="B64" s="302" t="s">
        <v>583</v>
      </c>
      <c r="C64" s="308">
        <v>0</v>
      </c>
      <c r="D64" s="308">
        <v>0</v>
      </c>
      <c r="E64" s="308">
        <v>0</v>
      </c>
      <c r="F64" s="308">
        <v>0</v>
      </c>
      <c r="G64" s="308">
        <v>0</v>
      </c>
      <c r="H64" s="308">
        <v>0</v>
      </c>
    </row>
    <row r="65" spans="1:8" ht="24.9" customHeight="1">
      <c r="A65" s="309">
        <v>29.2</v>
      </c>
      <c r="B65" s="313" t="s">
        <v>584</v>
      </c>
      <c r="C65" s="308">
        <v>0</v>
      </c>
      <c r="D65" s="308">
        <v>0</v>
      </c>
      <c r="E65" s="308">
        <v>0</v>
      </c>
      <c r="F65" s="308">
        <v>0</v>
      </c>
      <c r="G65" s="308">
        <v>0</v>
      </c>
      <c r="H65" s="308">
        <v>0</v>
      </c>
    </row>
    <row r="66" spans="1:8" ht="22.5" customHeight="1">
      <c r="A66" s="309">
        <v>29.3</v>
      </c>
      <c r="B66" s="313" t="s">
        <v>585</v>
      </c>
      <c r="C66" s="308">
        <v>0</v>
      </c>
      <c r="D66" s="308">
        <v>0</v>
      </c>
      <c r="E66" s="308">
        <v>0</v>
      </c>
      <c r="F66" s="308">
        <v>0</v>
      </c>
      <c r="G66" s="308">
        <v>0</v>
      </c>
      <c r="H66" s="308">
        <v>0</v>
      </c>
    </row>
    <row r="67" spans="1:8">
      <c r="A67" s="309">
        <v>30</v>
      </c>
      <c r="B67" s="299" t="s">
        <v>586</v>
      </c>
      <c r="C67" s="308">
        <v>190081487</v>
      </c>
      <c r="D67" s="308">
        <v>0</v>
      </c>
      <c r="E67" s="308">
        <v>190081487</v>
      </c>
      <c r="F67" s="308">
        <v>167456788</v>
      </c>
      <c r="G67" s="308">
        <v>0</v>
      </c>
      <c r="H67" s="308">
        <v>167456788</v>
      </c>
    </row>
    <row r="68" spans="1:8">
      <c r="A68" s="309">
        <v>31</v>
      </c>
      <c r="B68" s="319" t="s">
        <v>587</v>
      </c>
      <c r="C68" s="308">
        <v>318103487</v>
      </c>
      <c r="D68" s="308">
        <v>0</v>
      </c>
      <c r="E68" s="308">
        <v>318103487</v>
      </c>
      <c r="F68" s="308">
        <v>288828788</v>
      </c>
      <c r="G68" s="308">
        <v>0</v>
      </c>
      <c r="H68" s="308">
        <v>288828788</v>
      </c>
    </row>
    <row r="69" spans="1:8">
      <c r="A69" s="309">
        <v>32</v>
      </c>
      <c r="B69" s="320" t="s">
        <v>588</v>
      </c>
      <c r="C69" s="308">
        <v>1328438376.3115625</v>
      </c>
      <c r="D69" s="308">
        <v>859021276.77430022</v>
      </c>
      <c r="E69" s="308">
        <v>2187459653.0858626</v>
      </c>
      <c r="F69" s="308">
        <v>1175547616.0717092</v>
      </c>
      <c r="G69" s="308">
        <v>823719028.15200007</v>
      </c>
      <c r="H69" s="308">
        <v>1999266644.2237091</v>
      </c>
    </row>
    <row r="72" spans="1:8">
      <c r="B72" s="563" t="s">
        <v>756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3" bestFit="1" customWidth="1"/>
    <col min="2" max="2" width="93.44140625" style="383" customWidth="1"/>
    <col min="3" max="3" width="14.5546875" style="383" customWidth="1"/>
    <col min="4" max="5" width="16.109375" style="383" customWidth="1"/>
    <col min="6" max="6" width="16.109375" style="402" customWidth="1"/>
    <col min="7" max="7" width="25.33203125" style="402" customWidth="1"/>
    <col min="8" max="8" width="16.109375" style="383" customWidth="1"/>
    <col min="9" max="11" width="16.109375" style="402" customWidth="1"/>
    <col min="12" max="12" width="26.33203125" style="402" customWidth="1"/>
    <col min="13" max="16384" width="9.109375" style="383"/>
  </cols>
  <sheetData>
    <row r="1" spans="1:12" ht="13.8">
      <c r="A1" s="284" t="s">
        <v>30</v>
      </c>
      <c r="B1" s="369" t="str">
        <f>Info!C2</f>
        <v>Terabank</v>
      </c>
      <c r="F1" s="383"/>
      <c r="G1" s="383"/>
      <c r="I1" s="383"/>
      <c r="J1" s="383"/>
      <c r="K1" s="383"/>
      <c r="L1" s="383"/>
    </row>
    <row r="2" spans="1:12">
      <c r="A2" s="284" t="s">
        <v>31</v>
      </c>
      <c r="B2" s="368">
        <f>'1. key ratios'!B2</f>
        <v>46112</v>
      </c>
      <c r="F2" s="383"/>
      <c r="G2" s="383"/>
      <c r="I2" s="383"/>
      <c r="J2" s="383"/>
      <c r="K2" s="383"/>
      <c r="L2" s="383"/>
    </row>
    <row r="3" spans="1:12">
      <c r="A3" s="285" t="s">
        <v>470</v>
      </c>
      <c r="F3" s="383"/>
      <c r="G3" s="383"/>
      <c r="I3" s="383"/>
      <c r="J3" s="383"/>
      <c r="K3" s="383"/>
      <c r="L3" s="383"/>
    </row>
    <row r="4" spans="1:12">
      <c r="F4" s="383"/>
      <c r="G4" s="383"/>
      <c r="I4" s="383"/>
      <c r="J4" s="383"/>
      <c r="K4" s="383"/>
      <c r="L4" s="383"/>
    </row>
    <row r="5" spans="1:12" ht="37.5" customHeight="1">
      <c r="A5" s="629" t="s">
        <v>487</v>
      </c>
      <c r="B5" s="630"/>
      <c r="C5" s="675" t="s">
        <v>471</v>
      </c>
      <c r="D5" s="676"/>
      <c r="E5" s="676"/>
      <c r="F5" s="676"/>
      <c r="G5" s="676"/>
      <c r="H5" s="675" t="s">
        <v>631</v>
      </c>
      <c r="I5" s="677"/>
      <c r="J5" s="677"/>
      <c r="K5" s="677"/>
      <c r="L5" s="678"/>
    </row>
    <row r="6" spans="1:12" ht="39.6" customHeight="1">
      <c r="A6" s="633"/>
      <c r="B6" s="634"/>
      <c r="C6" s="287"/>
      <c r="D6" s="381" t="s">
        <v>652</v>
      </c>
      <c r="E6" s="381" t="s">
        <v>651</v>
      </c>
      <c r="F6" s="381" t="s">
        <v>650</v>
      </c>
      <c r="G6" s="381" t="s">
        <v>649</v>
      </c>
      <c r="H6" s="403"/>
      <c r="I6" s="381" t="s">
        <v>652</v>
      </c>
      <c r="J6" s="381" t="s">
        <v>651</v>
      </c>
      <c r="K6" s="381" t="s">
        <v>650</v>
      </c>
      <c r="L6" s="381" t="s">
        <v>649</v>
      </c>
    </row>
    <row r="7" spans="1:12">
      <c r="A7" s="372">
        <v>1</v>
      </c>
      <c r="B7" s="387" t="s">
        <v>490</v>
      </c>
      <c r="C7" s="387">
        <v>73471125.320799977</v>
      </c>
      <c r="D7" s="387">
        <v>71599569.344099969</v>
      </c>
      <c r="E7" s="387">
        <v>612112.51789999986</v>
      </c>
      <c r="F7" s="387">
        <v>1259443.4588000001</v>
      </c>
      <c r="G7" s="387">
        <v>0</v>
      </c>
      <c r="H7" s="387">
        <v>1173926.0602000002</v>
      </c>
      <c r="I7" s="387">
        <v>356744.76610000042</v>
      </c>
      <c r="J7" s="387">
        <v>73123.246400000004</v>
      </c>
      <c r="K7" s="387">
        <v>744058.04769999988</v>
      </c>
      <c r="L7" s="387">
        <v>0</v>
      </c>
    </row>
    <row r="8" spans="1:12">
      <c r="A8" s="372">
        <v>2</v>
      </c>
      <c r="B8" s="387" t="s">
        <v>403</v>
      </c>
      <c r="C8" s="387">
        <v>50147160.177999981</v>
      </c>
      <c r="D8" s="387">
        <v>48451576.385599978</v>
      </c>
      <c r="E8" s="387">
        <v>772973.4824000001</v>
      </c>
      <c r="F8" s="387">
        <v>146123.46000000002</v>
      </c>
      <c r="G8" s="387">
        <v>776486.85</v>
      </c>
      <c r="H8" s="387">
        <v>554711.55099999998</v>
      </c>
      <c r="I8" s="387">
        <v>172830.90990000003</v>
      </c>
      <c r="J8" s="387">
        <v>78862.48109999999</v>
      </c>
      <c r="K8" s="387">
        <v>84723.837399999989</v>
      </c>
      <c r="L8" s="387">
        <v>218294.32260000001</v>
      </c>
    </row>
    <row r="9" spans="1:12">
      <c r="A9" s="372">
        <v>3</v>
      </c>
      <c r="B9" s="387" t="s">
        <v>404</v>
      </c>
      <c r="C9" s="387">
        <v>36061946.558099993</v>
      </c>
      <c r="D9" s="387">
        <v>36061946.558099993</v>
      </c>
      <c r="E9" s="387">
        <v>0</v>
      </c>
      <c r="F9" s="387">
        <v>0</v>
      </c>
      <c r="G9" s="387">
        <v>0</v>
      </c>
      <c r="H9" s="387">
        <v>76.598199999999991</v>
      </c>
      <c r="I9" s="387">
        <v>76.598199999999991</v>
      </c>
      <c r="J9" s="387">
        <v>0</v>
      </c>
      <c r="K9" s="387">
        <v>0</v>
      </c>
      <c r="L9" s="387">
        <v>0</v>
      </c>
    </row>
    <row r="10" spans="1:12">
      <c r="A10" s="372">
        <v>4</v>
      </c>
      <c r="B10" s="387" t="s">
        <v>491</v>
      </c>
      <c r="C10" s="387">
        <v>133088622.83770001</v>
      </c>
      <c r="D10" s="387">
        <v>128433432.34150001</v>
      </c>
      <c r="E10" s="387">
        <v>45515.45</v>
      </c>
      <c r="F10" s="387">
        <v>3951237.6768999998</v>
      </c>
      <c r="G10" s="387">
        <v>658437.3692999999</v>
      </c>
      <c r="H10" s="387">
        <v>515053.95720000012</v>
      </c>
      <c r="I10" s="387">
        <v>475756.64280000015</v>
      </c>
      <c r="J10" s="387">
        <v>17045.212599999999</v>
      </c>
      <c r="K10" s="387">
        <v>22252.1018</v>
      </c>
      <c r="L10" s="387">
        <v>0</v>
      </c>
    </row>
    <row r="11" spans="1:12">
      <c r="A11" s="372">
        <v>5</v>
      </c>
      <c r="B11" s="387" t="s">
        <v>405</v>
      </c>
      <c r="C11" s="387">
        <v>131703650.70099993</v>
      </c>
      <c r="D11" s="387">
        <v>121255151.28449993</v>
      </c>
      <c r="E11" s="387">
        <v>2018333.7096999998</v>
      </c>
      <c r="F11" s="387">
        <v>8145683.5560999997</v>
      </c>
      <c r="G11" s="387">
        <v>284482.1507</v>
      </c>
      <c r="H11" s="387">
        <v>2421209.9532000003</v>
      </c>
      <c r="I11" s="387">
        <v>551473.9006000004</v>
      </c>
      <c r="J11" s="387">
        <v>217252.30190000005</v>
      </c>
      <c r="K11" s="387">
        <v>1540511.5133999998</v>
      </c>
      <c r="L11" s="387">
        <v>111972.23729999999</v>
      </c>
    </row>
    <row r="12" spans="1:12">
      <c r="A12" s="372">
        <v>6</v>
      </c>
      <c r="B12" s="387" t="s">
        <v>406</v>
      </c>
      <c r="C12" s="387">
        <v>53184894.802200004</v>
      </c>
      <c r="D12" s="387">
        <v>46747083.419900008</v>
      </c>
      <c r="E12" s="387">
        <v>4762858.6614000006</v>
      </c>
      <c r="F12" s="387">
        <v>992301.78229999996</v>
      </c>
      <c r="G12" s="387">
        <v>682650.93859999999</v>
      </c>
      <c r="H12" s="387">
        <v>319538.39890000003</v>
      </c>
      <c r="I12" s="387">
        <v>172719.3964</v>
      </c>
      <c r="J12" s="387">
        <v>90853.277900000001</v>
      </c>
      <c r="K12" s="387">
        <v>55965.724600000001</v>
      </c>
      <c r="L12" s="387">
        <v>0</v>
      </c>
    </row>
    <row r="13" spans="1:12">
      <c r="A13" s="372">
        <v>7</v>
      </c>
      <c r="B13" s="387" t="s">
        <v>407</v>
      </c>
      <c r="C13" s="387">
        <v>105960243.432</v>
      </c>
      <c r="D13" s="387">
        <v>94111063.979599997</v>
      </c>
      <c r="E13" s="387">
        <v>7306227.8061000006</v>
      </c>
      <c r="F13" s="387">
        <v>4542951.6462999992</v>
      </c>
      <c r="G13" s="387">
        <v>0</v>
      </c>
      <c r="H13" s="387">
        <v>1182400.5347</v>
      </c>
      <c r="I13" s="387">
        <v>390637.71149999998</v>
      </c>
      <c r="J13" s="387">
        <v>349266.05660000001</v>
      </c>
      <c r="K13" s="387">
        <v>442496.76659999997</v>
      </c>
      <c r="L13" s="387">
        <v>0</v>
      </c>
    </row>
    <row r="14" spans="1:12">
      <c r="A14" s="372">
        <v>8</v>
      </c>
      <c r="B14" s="387" t="s">
        <v>408</v>
      </c>
      <c r="C14" s="387">
        <v>74549800.193499997</v>
      </c>
      <c r="D14" s="387">
        <v>66648249.873400003</v>
      </c>
      <c r="E14" s="387">
        <v>4905346.9128</v>
      </c>
      <c r="F14" s="387">
        <v>2584472.2149</v>
      </c>
      <c r="G14" s="387">
        <v>411731.1924</v>
      </c>
      <c r="H14" s="387">
        <v>1311105.9885000002</v>
      </c>
      <c r="I14" s="387">
        <v>340367.56430000026</v>
      </c>
      <c r="J14" s="387">
        <v>298820.09359999996</v>
      </c>
      <c r="K14" s="387">
        <v>569812.46790000005</v>
      </c>
      <c r="L14" s="387">
        <v>102105.8627</v>
      </c>
    </row>
    <row r="15" spans="1:12">
      <c r="A15" s="372">
        <v>9</v>
      </c>
      <c r="B15" s="387" t="s">
        <v>409</v>
      </c>
      <c r="C15" s="387">
        <v>56103101.120399989</v>
      </c>
      <c r="D15" s="387">
        <v>49097083.87439999</v>
      </c>
      <c r="E15" s="387">
        <v>4370817.9660999998</v>
      </c>
      <c r="F15" s="387">
        <v>2635199.2798999995</v>
      </c>
      <c r="G15" s="387">
        <v>0</v>
      </c>
      <c r="H15" s="387">
        <v>735961.41149999993</v>
      </c>
      <c r="I15" s="387">
        <v>211872.81469999993</v>
      </c>
      <c r="J15" s="387">
        <v>201011.13190000004</v>
      </c>
      <c r="K15" s="387">
        <v>323077.46490000002</v>
      </c>
      <c r="L15" s="387">
        <v>0</v>
      </c>
    </row>
    <row r="16" spans="1:12">
      <c r="A16" s="372">
        <v>10</v>
      </c>
      <c r="B16" s="387" t="s">
        <v>410</v>
      </c>
      <c r="C16" s="387">
        <v>33885884.220399991</v>
      </c>
      <c r="D16" s="387">
        <v>33439228.758799993</v>
      </c>
      <c r="E16" s="387">
        <v>0</v>
      </c>
      <c r="F16" s="387">
        <v>0</v>
      </c>
      <c r="G16" s="387">
        <v>446655.46159999998</v>
      </c>
      <c r="H16" s="387">
        <v>407268.19660000002</v>
      </c>
      <c r="I16" s="387">
        <v>127006.59890000001</v>
      </c>
      <c r="J16" s="387">
        <v>0</v>
      </c>
      <c r="K16" s="387">
        <v>0</v>
      </c>
      <c r="L16" s="387">
        <v>280261.59769999998</v>
      </c>
    </row>
    <row r="17" spans="1:12">
      <c r="A17" s="372">
        <v>11</v>
      </c>
      <c r="B17" s="387" t="s">
        <v>411</v>
      </c>
      <c r="C17" s="387">
        <v>10604924.960200004</v>
      </c>
      <c r="D17" s="387">
        <v>9226235.7695000041</v>
      </c>
      <c r="E17" s="387">
        <v>66188.177100000001</v>
      </c>
      <c r="F17" s="387">
        <v>1312501.0135999997</v>
      </c>
      <c r="G17" s="387">
        <v>0</v>
      </c>
      <c r="H17" s="387">
        <v>480459.86909999995</v>
      </c>
      <c r="I17" s="387">
        <v>48920.928499999995</v>
      </c>
      <c r="J17" s="387">
        <v>6546.2860000000001</v>
      </c>
      <c r="K17" s="387">
        <v>424992.65459999995</v>
      </c>
      <c r="L17" s="387">
        <v>0</v>
      </c>
    </row>
    <row r="18" spans="1:12">
      <c r="A18" s="372">
        <v>12</v>
      </c>
      <c r="B18" s="387" t="s">
        <v>412</v>
      </c>
      <c r="C18" s="387">
        <v>91821098.241299987</v>
      </c>
      <c r="D18" s="387">
        <v>84452366.795399994</v>
      </c>
      <c r="E18" s="387">
        <v>840821.00060000014</v>
      </c>
      <c r="F18" s="387">
        <v>5966111.3160999985</v>
      </c>
      <c r="G18" s="387">
        <v>561799.12920000008</v>
      </c>
      <c r="H18" s="387">
        <v>2678923.7677999996</v>
      </c>
      <c r="I18" s="387">
        <v>433337.13100000005</v>
      </c>
      <c r="J18" s="387">
        <v>47226.434999999983</v>
      </c>
      <c r="K18" s="387">
        <v>1887259.4056999998</v>
      </c>
      <c r="L18" s="387">
        <v>311100.79610000004</v>
      </c>
    </row>
    <row r="19" spans="1:12">
      <c r="A19" s="372">
        <v>13</v>
      </c>
      <c r="B19" s="387" t="s">
        <v>413</v>
      </c>
      <c r="C19" s="387">
        <v>23785116.349499997</v>
      </c>
      <c r="D19" s="387">
        <v>21946523.892399997</v>
      </c>
      <c r="E19" s="387">
        <v>130651.61970000001</v>
      </c>
      <c r="F19" s="387">
        <v>1707940.8374000001</v>
      </c>
      <c r="G19" s="387">
        <v>0</v>
      </c>
      <c r="H19" s="387">
        <v>615031.49879999994</v>
      </c>
      <c r="I19" s="387">
        <v>108897.23220000001</v>
      </c>
      <c r="J19" s="387">
        <v>32719.265499999998</v>
      </c>
      <c r="K19" s="387">
        <v>473415.00109999999</v>
      </c>
      <c r="L19" s="387">
        <v>0</v>
      </c>
    </row>
    <row r="20" spans="1:12">
      <c r="A20" s="372">
        <v>14</v>
      </c>
      <c r="B20" s="387" t="s">
        <v>414</v>
      </c>
      <c r="C20" s="387">
        <v>155687974.7493</v>
      </c>
      <c r="D20" s="387">
        <v>134997454.53309998</v>
      </c>
      <c r="E20" s="387">
        <v>12233502.498600004</v>
      </c>
      <c r="F20" s="387">
        <v>6403296.9192000004</v>
      </c>
      <c r="G20" s="387">
        <v>2053720.7984</v>
      </c>
      <c r="H20" s="387">
        <v>2916607.2403999995</v>
      </c>
      <c r="I20" s="387">
        <v>567109.58239999961</v>
      </c>
      <c r="J20" s="387">
        <v>636219.14179999998</v>
      </c>
      <c r="K20" s="387">
        <v>785301.1664000001</v>
      </c>
      <c r="L20" s="387">
        <v>927977.34980000008</v>
      </c>
    </row>
    <row r="21" spans="1:12">
      <c r="A21" s="372">
        <v>15</v>
      </c>
      <c r="B21" s="387" t="s">
        <v>415</v>
      </c>
      <c r="C21" s="387">
        <v>57289766.056699999</v>
      </c>
      <c r="D21" s="387">
        <v>39258702.434100002</v>
      </c>
      <c r="E21" s="387">
        <v>17683442.180799998</v>
      </c>
      <c r="F21" s="387">
        <v>330824</v>
      </c>
      <c r="G21" s="387">
        <v>16797.441800000001</v>
      </c>
      <c r="H21" s="387">
        <v>843755.54469999985</v>
      </c>
      <c r="I21" s="387">
        <v>184698.20289999989</v>
      </c>
      <c r="J21" s="387">
        <v>383047.4437</v>
      </c>
      <c r="K21" s="387">
        <v>265431.76269999996</v>
      </c>
      <c r="L21" s="387">
        <v>10578.135399999999</v>
      </c>
    </row>
    <row r="22" spans="1:12">
      <c r="A22" s="372">
        <v>16</v>
      </c>
      <c r="B22" s="387" t="s">
        <v>416</v>
      </c>
      <c r="C22" s="387">
        <v>222220.84260000003</v>
      </c>
      <c r="D22" s="387">
        <v>222220.84260000003</v>
      </c>
      <c r="E22" s="387">
        <v>0</v>
      </c>
      <c r="F22" s="387">
        <v>0</v>
      </c>
      <c r="G22" s="387">
        <v>0</v>
      </c>
      <c r="H22" s="387">
        <v>1254.2812000000001</v>
      </c>
      <c r="I22" s="387">
        <v>1254.2812000000001</v>
      </c>
      <c r="J22" s="387">
        <v>0</v>
      </c>
      <c r="K22" s="387">
        <v>0</v>
      </c>
      <c r="L22" s="387">
        <v>0</v>
      </c>
    </row>
    <row r="23" spans="1:12">
      <c r="A23" s="372">
        <v>17</v>
      </c>
      <c r="B23" s="387" t="s">
        <v>494</v>
      </c>
      <c r="C23" s="387">
        <v>2116043.3266000003</v>
      </c>
      <c r="D23" s="387">
        <v>978329.68370000005</v>
      </c>
      <c r="E23" s="387">
        <v>345524.39970000001</v>
      </c>
      <c r="F23" s="387">
        <v>792189.24320000003</v>
      </c>
      <c r="G23" s="387">
        <v>0</v>
      </c>
      <c r="H23" s="387">
        <v>81129.040500000003</v>
      </c>
      <c r="I23" s="387">
        <v>5662.7374</v>
      </c>
      <c r="J23" s="387">
        <v>61216.9709</v>
      </c>
      <c r="K23" s="387">
        <v>14249.332199999999</v>
      </c>
      <c r="L23" s="387">
        <v>0</v>
      </c>
    </row>
    <row r="24" spans="1:12">
      <c r="A24" s="372">
        <v>18</v>
      </c>
      <c r="B24" s="387" t="s">
        <v>417</v>
      </c>
      <c r="C24" s="387">
        <v>6714020.7719000001</v>
      </c>
      <c r="D24" s="387">
        <v>6118423.1819000002</v>
      </c>
      <c r="E24" s="387">
        <v>595597.59</v>
      </c>
      <c r="F24" s="387">
        <v>0</v>
      </c>
      <c r="G24" s="387">
        <v>0</v>
      </c>
      <c r="H24" s="387">
        <v>38009.081600000005</v>
      </c>
      <c r="I24" s="387">
        <v>24561.151600000001</v>
      </c>
      <c r="J24" s="387">
        <v>13447.93</v>
      </c>
      <c r="K24" s="387">
        <v>0</v>
      </c>
      <c r="L24" s="387">
        <v>0</v>
      </c>
    </row>
    <row r="25" spans="1:12">
      <c r="A25" s="372">
        <v>19</v>
      </c>
      <c r="B25" s="387" t="s">
        <v>418</v>
      </c>
      <c r="C25" s="387">
        <v>3888683.7906999998</v>
      </c>
      <c r="D25" s="387">
        <v>3043175.7206999999</v>
      </c>
      <c r="E25" s="387">
        <v>741220.39999999991</v>
      </c>
      <c r="F25" s="387">
        <v>104287.67000000001</v>
      </c>
      <c r="G25" s="387">
        <v>0</v>
      </c>
      <c r="H25" s="387">
        <v>144481.22229999999</v>
      </c>
      <c r="I25" s="387">
        <v>15150.886799999998</v>
      </c>
      <c r="J25" s="387">
        <v>71408.546400000007</v>
      </c>
      <c r="K25" s="387">
        <v>57921.789100000002</v>
      </c>
      <c r="L25" s="387">
        <v>0</v>
      </c>
    </row>
    <row r="26" spans="1:12">
      <c r="A26" s="372">
        <v>20</v>
      </c>
      <c r="B26" s="387" t="s">
        <v>493</v>
      </c>
      <c r="C26" s="387">
        <v>41335203.602899984</v>
      </c>
      <c r="D26" s="387">
        <v>39253072.792899981</v>
      </c>
      <c r="E26" s="387">
        <v>1459461.5345000001</v>
      </c>
      <c r="F26" s="387">
        <v>131944.4841</v>
      </c>
      <c r="G26" s="387">
        <v>490724.79139999999</v>
      </c>
      <c r="H26" s="387">
        <v>452944.58759999997</v>
      </c>
      <c r="I26" s="387">
        <v>164210.49669999993</v>
      </c>
      <c r="J26" s="387">
        <v>26103.459699999999</v>
      </c>
      <c r="K26" s="387">
        <v>13683.6078</v>
      </c>
      <c r="L26" s="387">
        <v>248947.02340000001</v>
      </c>
    </row>
    <row r="27" spans="1:12">
      <c r="A27" s="372">
        <v>21</v>
      </c>
      <c r="B27" s="387" t="s">
        <v>419</v>
      </c>
      <c r="C27" s="387">
        <v>2082353.9794000001</v>
      </c>
      <c r="D27" s="387">
        <v>1612588.5119000003</v>
      </c>
      <c r="E27" s="387">
        <v>220555.10750000001</v>
      </c>
      <c r="F27" s="387">
        <v>249210.36</v>
      </c>
      <c r="G27" s="387">
        <v>0</v>
      </c>
      <c r="H27" s="387">
        <v>106705.0058</v>
      </c>
      <c r="I27" s="387">
        <v>9342.4531000000006</v>
      </c>
      <c r="J27" s="387">
        <v>22687.080700000002</v>
      </c>
      <c r="K27" s="387">
        <v>74675.471999999994</v>
      </c>
      <c r="L27" s="387">
        <v>0</v>
      </c>
    </row>
    <row r="28" spans="1:12">
      <c r="A28" s="372">
        <v>22</v>
      </c>
      <c r="B28" s="387" t="s">
        <v>420</v>
      </c>
      <c r="C28" s="387">
        <v>1902902.3194000002</v>
      </c>
      <c r="D28" s="387">
        <v>1417519.1880000001</v>
      </c>
      <c r="E28" s="387">
        <v>0</v>
      </c>
      <c r="F28" s="387">
        <v>485383.13140000001</v>
      </c>
      <c r="G28" s="387">
        <v>0</v>
      </c>
      <c r="H28" s="387">
        <v>15399.772499999999</v>
      </c>
      <c r="I28" s="387">
        <v>6721.7016999999996</v>
      </c>
      <c r="J28" s="387">
        <v>0</v>
      </c>
      <c r="K28" s="387">
        <v>8678.0707999999995</v>
      </c>
      <c r="L28" s="387">
        <v>0</v>
      </c>
    </row>
    <row r="29" spans="1:12">
      <c r="A29" s="372">
        <v>23</v>
      </c>
      <c r="B29" s="387" t="s">
        <v>421</v>
      </c>
      <c r="C29" s="387">
        <v>248073094.3696996</v>
      </c>
      <c r="D29" s="387">
        <v>228210986.4540996</v>
      </c>
      <c r="E29" s="387">
        <v>7328423.9724999992</v>
      </c>
      <c r="F29" s="387">
        <v>10602424.718199996</v>
      </c>
      <c r="G29" s="387">
        <v>1931259.2248999998</v>
      </c>
      <c r="H29" s="387">
        <v>6999269.1289000055</v>
      </c>
      <c r="I29" s="387">
        <v>1260626.2065000031</v>
      </c>
      <c r="J29" s="387">
        <v>941998.48200000019</v>
      </c>
      <c r="K29" s="387">
        <v>4469938.3523000013</v>
      </c>
      <c r="L29" s="387">
        <v>326706.08809999994</v>
      </c>
    </row>
    <row r="30" spans="1:12">
      <c r="A30" s="372">
        <v>24</v>
      </c>
      <c r="B30" s="387" t="s">
        <v>492</v>
      </c>
      <c r="C30" s="387">
        <v>160638592.43750009</v>
      </c>
      <c r="D30" s="387">
        <v>142954574.26880008</v>
      </c>
      <c r="E30" s="387">
        <v>7178852.717199997</v>
      </c>
      <c r="F30" s="387">
        <v>9666686.6325999983</v>
      </c>
      <c r="G30" s="387">
        <v>838478.81890000007</v>
      </c>
      <c r="H30" s="387">
        <v>5352053.3723000009</v>
      </c>
      <c r="I30" s="387">
        <v>1099640.2711000009</v>
      </c>
      <c r="J30" s="387">
        <v>749585.01299999969</v>
      </c>
      <c r="K30" s="387">
        <v>3051181.7790999999</v>
      </c>
      <c r="L30" s="387">
        <v>451646.30910000001</v>
      </c>
    </row>
    <row r="31" spans="1:12">
      <c r="A31" s="372">
        <v>25</v>
      </c>
      <c r="B31" s="387" t="s">
        <v>422</v>
      </c>
      <c r="C31" s="387">
        <v>84419902.2680002</v>
      </c>
      <c r="D31" s="387">
        <v>80704176.03410019</v>
      </c>
      <c r="E31" s="387">
        <v>1145687.4991000001</v>
      </c>
      <c r="F31" s="387">
        <v>2529215.5259000002</v>
      </c>
      <c r="G31" s="387">
        <v>40823.208899999998</v>
      </c>
      <c r="H31" s="387">
        <v>1686720.912</v>
      </c>
      <c r="I31" s="387">
        <v>356036.39619999967</v>
      </c>
      <c r="J31" s="387">
        <v>109726.0922</v>
      </c>
      <c r="K31" s="387">
        <v>1195242.4832000004</v>
      </c>
      <c r="L31" s="387">
        <v>25715.940399999999</v>
      </c>
    </row>
    <row r="32" spans="1:12">
      <c r="A32" s="372">
        <v>26</v>
      </c>
      <c r="B32" s="387" t="s">
        <v>489</v>
      </c>
      <c r="C32" s="387">
        <v>48326108.229100049</v>
      </c>
      <c r="D32" s="387">
        <v>42005035.661200054</v>
      </c>
      <c r="E32" s="387">
        <v>1378474.8507000001</v>
      </c>
      <c r="F32" s="387">
        <v>4910506.7871999992</v>
      </c>
      <c r="G32" s="387">
        <v>32090.93</v>
      </c>
      <c r="H32" s="387">
        <v>3909561.644400002</v>
      </c>
      <c r="I32" s="387">
        <v>389505.90890000033</v>
      </c>
      <c r="J32" s="387">
        <v>271339.62690000003</v>
      </c>
      <c r="K32" s="387">
        <v>3230610.3862000015</v>
      </c>
      <c r="L32" s="387">
        <v>18105.722399999999</v>
      </c>
    </row>
    <row r="33" spans="1:12">
      <c r="A33" s="372">
        <v>27</v>
      </c>
      <c r="B33" s="441" t="s">
        <v>64</v>
      </c>
      <c r="C33" s="387">
        <v>1687064435.6588995</v>
      </c>
      <c r="D33" s="387">
        <v>1532245771.5842998</v>
      </c>
      <c r="E33" s="387">
        <v>76142590.054400012</v>
      </c>
      <c r="F33" s="387">
        <v>69449935.714099988</v>
      </c>
      <c r="G33" s="387">
        <v>9226138.3061000016</v>
      </c>
      <c r="H33" s="387">
        <v>34943558.619900011</v>
      </c>
      <c r="I33" s="387">
        <v>7475162.4716000035</v>
      </c>
      <c r="J33" s="387">
        <v>4699505.5757999998</v>
      </c>
      <c r="K33" s="387">
        <v>19735479.187500004</v>
      </c>
      <c r="L33" s="387">
        <v>3033411.3850000002</v>
      </c>
    </row>
    <row r="35" spans="1:12">
      <c r="B35" s="440"/>
      <c r="C35" s="44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2" bestFit="1" customWidth="1"/>
    <col min="2" max="2" width="68.6640625" style="442" customWidth="1"/>
    <col min="3" max="11" width="28.33203125" style="442" customWidth="1"/>
    <col min="12" max="16384" width="8.6640625" style="442"/>
  </cols>
  <sheetData>
    <row r="1" spans="1:11" s="383" customFormat="1" ht="13.8">
      <c r="A1" s="284" t="s">
        <v>30</v>
      </c>
      <c r="B1" s="369" t="str">
        <f>Info!C2</f>
        <v>Terabank</v>
      </c>
    </row>
    <row r="2" spans="1:11" s="383" customFormat="1">
      <c r="A2" s="284" t="s">
        <v>31</v>
      </c>
      <c r="B2" s="368">
        <f>'1. key ratios'!B2</f>
        <v>46112</v>
      </c>
    </row>
    <row r="3" spans="1:11" s="383" customFormat="1">
      <c r="A3" s="285" t="s">
        <v>472</v>
      </c>
    </row>
    <row r="4" spans="1:11">
      <c r="C4" s="446" t="s">
        <v>666</v>
      </c>
      <c r="D4" s="446" t="s">
        <v>665</v>
      </c>
      <c r="E4" s="446" t="s">
        <v>664</v>
      </c>
      <c r="F4" s="446" t="s">
        <v>663</v>
      </c>
      <c r="G4" s="446" t="s">
        <v>662</v>
      </c>
      <c r="H4" s="446" t="s">
        <v>661</v>
      </c>
      <c r="I4" s="446" t="s">
        <v>660</v>
      </c>
      <c r="J4" s="446" t="s">
        <v>659</v>
      </c>
      <c r="K4" s="446" t="s">
        <v>658</v>
      </c>
    </row>
    <row r="5" spans="1:11" ht="104.1" customHeight="1">
      <c r="A5" s="679" t="s">
        <v>657</v>
      </c>
      <c r="B5" s="680"/>
      <c r="C5" s="445" t="s">
        <v>473</v>
      </c>
      <c r="D5" s="445" t="s">
        <v>474</v>
      </c>
      <c r="E5" s="445" t="s">
        <v>475</v>
      </c>
      <c r="F5" s="445" t="s">
        <v>476</v>
      </c>
      <c r="G5" s="445" t="s">
        <v>477</v>
      </c>
      <c r="H5" s="445" t="s">
        <v>478</v>
      </c>
      <c r="I5" s="445" t="s">
        <v>479</v>
      </c>
      <c r="J5" s="445" t="s">
        <v>480</v>
      </c>
      <c r="K5" s="445" t="s">
        <v>481</v>
      </c>
    </row>
    <row r="6" spans="1:11">
      <c r="A6" s="372">
        <v>1</v>
      </c>
      <c r="B6" s="372" t="s">
        <v>441</v>
      </c>
      <c r="C6" s="372">
        <v>36537912.899999984</v>
      </c>
      <c r="D6" s="372">
        <v>100942333.66000003</v>
      </c>
      <c r="E6" s="372">
        <v>0</v>
      </c>
      <c r="F6" s="372">
        <v>18965986.819999997</v>
      </c>
      <c r="G6" s="372">
        <v>1300509481.4700003</v>
      </c>
      <c r="H6" s="372">
        <v>0</v>
      </c>
      <c r="I6" s="372">
        <v>109929765.55999991</v>
      </c>
      <c r="J6" s="372">
        <v>14798939.189999986</v>
      </c>
      <c r="K6" s="372">
        <v>105380016.05889297</v>
      </c>
    </row>
    <row r="7" spans="1:11">
      <c r="A7" s="372">
        <v>2</v>
      </c>
      <c r="B7" s="372" t="s">
        <v>482</v>
      </c>
      <c r="C7" s="372">
        <v>0</v>
      </c>
      <c r="D7" s="372">
        <v>0</v>
      </c>
      <c r="E7" s="372">
        <v>0</v>
      </c>
      <c r="F7" s="372">
        <v>0</v>
      </c>
      <c r="G7" s="372">
        <v>0</v>
      </c>
      <c r="H7" s="372">
        <v>0</v>
      </c>
      <c r="I7" s="372">
        <v>0</v>
      </c>
      <c r="J7" s="372">
        <v>0</v>
      </c>
      <c r="K7" s="372">
        <v>16009643.84</v>
      </c>
    </row>
    <row r="8" spans="1:11">
      <c r="A8" s="372">
        <v>3</v>
      </c>
      <c r="B8" s="372" t="s">
        <v>449</v>
      </c>
      <c r="C8" s="372">
        <v>10358723.829999998</v>
      </c>
      <c r="D8" s="372">
        <v>0</v>
      </c>
      <c r="E8" s="372">
        <v>0</v>
      </c>
      <c r="F8" s="372">
        <v>0</v>
      </c>
      <c r="G8" s="372">
        <v>28704435.129999999</v>
      </c>
      <c r="H8" s="372">
        <v>0</v>
      </c>
      <c r="I8" s="372">
        <v>2276137.04</v>
      </c>
      <c r="J8" s="372">
        <v>1745122.9500000002</v>
      </c>
      <c r="K8" s="372">
        <v>401138.60000001639</v>
      </c>
    </row>
    <row r="9" spans="1:11">
      <c r="A9" s="372">
        <v>4</v>
      </c>
      <c r="B9" s="392" t="s">
        <v>483</v>
      </c>
      <c r="C9" s="372">
        <v>252173.46</v>
      </c>
      <c r="D9" s="372">
        <v>8256441.9500000002</v>
      </c>
      <c r="E9" s="372">
        <v>0</v>
      </c>
      <c r="F9" s="372">
        <v>0</v>
      </c>
      <c r="G9" s="372">
        <v>53512379.539999962</v>
      </c>
      <c r="H9" s="372">
        <v>0</v>
      </c>
      <c r="I9" s="372">
        <v>9113816.4900000002</v>
      </c>
      <c r="J9" s="372">
        <v>1648247.6600000001</v>
      </c>
      <c r="K9" s="372">
        <v>5893014.9201999903</v>
      </c>
    </row>
    <row r="10" spans="1:11">
      <c r="A10" s="372">
        <v>5</v>
      </c>
      <c r="B10" s="392" t="s">
        <v>484</v>
      </c>
      <c r="C10" s="372">
        <v>0</v>
      </c>
      <c r="D10" s="372">
        <v>0</v>
      </c>
      <c r="E10" s="372">
        <v>0</v>
      </c>
      <c r="F10" s="372">
        <v>0</v>
      </c>
      <c r="G10" s="372">
        <v>0</v>
      </c>
      <c r="H10" s="372">
        <v>0</v>
      </c>
      <c r="I10" s="372">
        <v>0</v>
      </c>
      <c r="J10" s="372">
        <v>0</v>
      </c>
      <c r="K10" s="372">
        <v>0</v>
      </c>
    </row>
    <row r="11" spans="1:11">
      <c r="A11" s="372">
        <v>6</v>
      </c>
      <c r="B11" s="392" t="s">
        <v>485</v>
      </c>
      <c r="C11" s="372">
        <v>0</v>
      </c>
      <c r="D11" s="372">
        <v>0</v>
      </c>
      <c r="E11" s="372">
        <v>0</v>
      </c>
      <c r="F11" s="372">
        <v>0</v>
      </c>
      <c r="G11" s="372">
        <v>736320</v>
      </c>
      <c r="H11" s="372">
        <v>0</v>
      </c>
      <c r="I11" s="372">
        <v>0</v>
      </c>
      <c r="J11" s="372">
        <v>0</v>
      </c>
      <c r="K11" s="372">
        <v>0</v>
      </c>
    </row>
    <row r="13" spans="1:11" ht="13.8">
      <c r="B13" s="443"/>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7" bestFit="1" customWidth="1"/>
    <col min="2" max="2" width="71.6640625" style="447" customWidth="1"/>
    <col min="3" max="3" width="10.5546875" style="447" bestFit="1" customWidth="1"/>
    <col min="4" max="7" width="15.5546875" style="447" customWidth="1"/>
    <col min="8" max="8" width="10.5546875" style="447" bestFit="1" customWidth="1"/>
    <col min="9" max="12" width="17.33203125" style="447" customWidth="1"/>
    <col min="13" max="13" width="10.5546875" style="447" bestFit="1" customWidth="1"/>
    <col min="14" max="17" width="16.109375" style="447" customWidth="1"/>
    <col min="18" max="18" width="12.33203125" style="447" bestFit="1" customWidth="1"/>
    <col min="19" max="19" width="46.88671875" style="447" bestFit="1" customWidth="1"/>
    <col min="20" max="20" width="43.44140625" style="447" bestFit="1" customWidth="1"/>
    <col min="21" max="21" width="45.88671875" style="447" bestFit="1" customWidth="1"/>
    <col min="22" max="22" width="43.44140625" style="447" bestFit="1" customWidth="1"/>
    <col min="23" max="16384" width="8.6640625" style="447"/>
  </cols>
  <sheetData>
    <row r="1" spans="1:22">
      <c r="A1" s="284" t="s">
        <v>30</v>
      </c>
      <c r="B1" s="369" t="str">
        <f>Info!C2</f>
        <v>Terabank</v>
      </c>
    </row>
    <row r="2" spans="1:22">
      <c r="A2" s="284" t="s">
        <v>31</v>
      </c>
      <c r="B2" s="368">
        <f>'1. key ratios'!B2</f>
        <v>46112</v>
      </c>
    </row>
    <row r="3" spans="1:22">
      <c r="A3" s="285" t="s">
        <v>500</v>
      </c>
      <c r="B3" s="383"/>
    </row>
    <row r="4" spans="1:22">
      <c r="A4" s="285"/>
      <c r="B4" s="383"/>
    </row>
    <row r="5" spans="1:22" ht="24" customHeight="1">
      <c r="A5" s="681" t="s">
        <v>501</v>
      </c>
      <c r="B5" s="682"/>
      <c r="C5" s="686" t="s">
        <v>667</v>
      </c>
      <c r="D5" s="686"/>
      <c r="E5" s="686"/>
      <c r="F5" s="686"/>
      <c r="G5" s="686"/>
      <c r="H5" s="686" t="s">
        <v>519</v>
      </c>
      <c r="I5" s="686"/>
      <c r="J5" s="686"/>
      <c r="K5" s="686"/>
      <c r="L5" s="686"/>
      <c r="M5" s="686" t="s">
        <v>631</v>
      </c>
      <c r="N5" s="686"/>
      <c r="O5" s="686"/>
      <c r="P5" s="686"/>
      <c r="Q5" s="686"/>
      <c r="R5" s="685" t="s">
        <v>502</v>
      </c>
      <c r="S5" s="685" t="s">
        <v>516</v>
      </c>
      <c r="T5" s="685" t="s">
        <v>517</v>
      </c>
      <c r="U5" s="685" t="s">
        <v>677</v>
      </c>
      <c r="V5" s="685" t="s">
        <v>678</v>
      </c>
    </row>
    <row r="6" spans="1:22" ht="36" customHeight="1">
      <c r="A6" s="683"/>
      <c r="B6" s="684"/>
      <c r="C6" s="456"/>
      <c r="D6" s="381" t="s">
        <v>652</v>
      </c>
      <c r="E6" s="381" t="s">
        <v>651</v>
      </c>
      <c r="F6" s="381" t="s">
        <v>650</v>
      </c>
      <c r="G6" s="381" t="s">
        <v>649</v>
      </c>
      <c r="H6" s="456"/>
      <c r="I6" s="381" t="s">
        <v>652</v>
      </c>
      <c r="J6" s="381" t="s">
        <v>651</v>
      </c>
      <c r="K6" s="381" t="s">
        <v>650</v>
      </c>
      <c r="L6" s="381" t="s">
        <v>649</v>
      </c>
      <c r="M6" s="456"/>
      <c r="N6" s="381" t="s">
        <v>652</v>
      </c>
      <c r="O6" s="381" t="s">
        <v>651</v>
      </c>
      <c r="P6" s="381" t="s">
        <v>650</v>
      </c>
      <c r="Q6" s="381" t="s">
        <v>649</v>
      </c>
      <c r="R6" s="685"/>
      <c r="S6" s="685"/>
      <c r="T6" s="685"/>
      <c r="U6" s="685"/>
      <c r="V6" s="685"/>
    </row>
    <row r="7" spans="1:22">
      <c r="A7" s="451">
        <v>1</v>
      </c>
      <c r="B7" s="455" t="s">
        <v>510</v>
      </c>
      <c r="C7" s="444">
        <v>2861122.4091999996</v>
      </c>
      <c r="D7" s="444">
        <v>1566803.3713999998</v>
      </c>
      <c r="E7" s="444">
        <v>237598.90470000001</v>
      </c>
      <c r="F7" s="444">
        <v>1056720.1331</v>
      </c>
      <c r="G7" s="444">
        <v>0</v>
      </c>
      <c r="H7" s="444">
        <v>2921588.0542000001</v>
      </c>
      <c r="I7" s="444">
        <v>1579008.1872</v>
      </c>
      <c r="J7" s="444">
        <v>237782.49400000001</v>
      </c>
      <c r="K7" s="444">
        <v>1104797.3730000001</v>
      </c>
      <c r="L7" s="444">
        <v>0</v>
      </c>
      <c r="M7" s="444">
        <v>384486.37253097998</v>
      </c>
      <c r="N7" s="444">
        <v>46041.839915190001</v>
      </c>
      <c r="O7" s="444">
        <v>91593.533068509991</v>
      </c>
      <c r="P7" s="444">
        <v>246850.99954727999</v>
      </c>
      <c r="Q7" s="444">
        <v>0</v>
      </c>
      <c r="R7" s="444">
        <v>19</v>
      </c>
      <c r="S7" s="464">
        <v>0.155</v>
      </c>
      <c r="T7" s="471">
        <v>0.175535</v>
      </c>
      <c r="U7" s="444">
        <v>0.14363317</v>
      </c>
      <c r="V7" s="465">
        <v>39.247900000000001</v>
      </c>
    </row>
    <row r="8" spans="1:22">
      <c r="A8" s="451">
        <v>2</v>
      </c>
      <c r="B8" s="454" t="s">
        <v>509</v>
      </c>
      <c r="C8" s="444">
        <v>155338971.96229997</v>
      </c>
      <c r="D8" s="444">
        <v>146189767.8917</v>
      </c>
      <c r="E8" s="444">
        <v>2385368.4761000001</v>
      </c>
      <c r="F8" s="444">
        <v>6742369.2045</v>
      </c>
      <c r="G8" s="444">
        <v>21466.39</v>
      </c>
      <c r="H8" s="444">
        <v>157911118.75849986</v>
      </c>
      <c r="I8" s="444">
        <v>147079041.61349985</v>
      </c>
      <c r="J8" s="444">
        <v>2469688.8101999997</v>
      </c>
      <c r="K8" s="444">
        <v>8330297.4047999894</v>
      </c>
      <c r="L8" s="444">
        <v>32090.93</v>
      </c>
      <c r="M8" s="444">
        <v>7291568.5968933711</v>
      </c>
      <c r="N8" s="444">
        <v>1327371.64139656</v>
      </c>
      <c r="O8" s="444">
        <v>478028.75279043004</v>
      </c>
      <c r="P8" s="444">
        <v>5468062.4803370005</v>
      </c>
      <c r="Q8" s="444">
        <v>18105.722369380001</v>
      </c>
      <c r="R8" s="444">
        <v>8434</v>
      </c>
      <c r="S8" s="464">
        <v>0.27708924496735382</v>
      </c>
      <c r="T8" s="471">
        <v>0.33226701281902643</v>
      </c>
      <c r="U8" s="444">
        <v>0.20273041999999999</v>
      </c>
      <c r="V8" s="465">
        <v>46.1203</v>
      </c>
    </row>
    <row r="9" spans="1:22">
      <c r="A9" s="451">
        <v>3</v>
      </c>
      <c r="B9" s="454" t="s">
        <v>508</v>
      </c>
      <c r="C9" s="444">
        <v>0</v>
      </c>
      <c r="D9" s="444">
        <v>0</v>
      </c>
      <c r="E9" s="444">
        <v>0</v>
      </c>
      <c r="F9" s="444">
        <v>0</v>
      </c>
      <c r="G9" s="444">
        <v>0</v>
      </c>
      <c r="H9" s="444">
        <v>0</v>
      </c>
      <c r="I9" s="444">
        <v>0</v>
      </c>
      <c r="J9" s="444">
        <v>0</v>
      </c>
      <c r="K9" s="444">
        <v>0</v>
      </c>
      <c r="L9" s="444">
        <v>0</v>
      </c>
      <c r="M9" s="444">
        <v>0</v>
      </c>
      <c r="N9" s="444">
        <v>0</v>
      </c>
      <c r="O9" s="444">
        <v>0</v>
      </c>
      <c r="P9" s="444">
        <v>0</v>
      </c>
      <c r="Q9" s="444">
        <v>0</v>
      </c>
      <c r="R9" s="444">
        <v>0</v>
      </c>
      <c r="S9" s="464" t="s">
        <v>778</v>
      </c>
      <c r="T9" s="471" t="s">
        <v>778</v>
      </c>
      <c r="U9" s="444">
        <v>0</v>
      </c>
      <c r="V9" s="465">
        <v>0</v>
      </c>
    </row>
    <row r="10" spans="1:22">
      <c r="A10" s="451">
        <v>4</v>
      </c>
      <c r="B10" s="454" t="s">
        <v>507</v>
      </c>
      <c r="C10" s="444">
        <v>6100.27</v>
      </c>
      <c r="D10" s="444">
        <v>6100.27</v>
      </c>
      <c r="E10" s="444">
        <v>0</v>
      </c>
      <c r="F10" s="444">
        <v>0</v>
      </c>
      <c r="G10" s="444">
        <v>0</v>
      </c>
      <c r="H10" s="444">
        <v>6100.27</v>
      </c>
      <c r="I10" s="444">
        <v>6100.27</v>
      </c>
      <c r="J10" s="444">
        <v>0</v>
      </c>
      <c r="K10" s="444">
        <v>0</v>
      </c>
      <c r="L10" s="444">
        <v>0</v>
      </c>
      <c r="M10" s="444">
        <v>64.143713930000004</v>
      </c>
      <c r="N10" s="444">
        <v>64.143713930000004</v>
      </c>
      <c r="O10" s="444">
        <v>0</v>
      </c>
      <c r="P10" s="444">
        <v>0</v>
      </c>
      <c r="Q10" s="444">
        <v>0</v>
      </c>
      <c r="R10" s="444">
        <v>7</v>
      </c>
      <c r="S10" s="464">
        <v>0</v>
      </c>
      <c r="T10" s="471">
        <v>0.18687827000000001</v>
      </c>
      <c r="U10" s="444">
        <v>0</v>
      </c>
      <c r="V10" s="465">
        <v>12.44</v>
      </c>
    </row>
    <row r="11" spans="1:22">
      <c r="A11" s="451">
        <v>5</v>
      </c>
      <c r="B11" s="454" t="s">
        <v>506</v>
      </c>
      <c r="C11" s="444">
        <v>1465601.6853999998</v>
      </c>
      <c r="D11" s="444">
        <v>1402726.77</v>
      </c>
      <c r="E11" s="444">
        <v>15105.14</v>
      </c>
      <c r="F11" s="444">
        <v>47769.775400000006</v>
      </c>
      <c r="G11" s="444">
        <v>0</v>
      </c>
      <c r="H11" s="444">
        <v>1471833.3754</v>
      </c>
      <c r="I11" s="444">
        <v>1406404.3</v>
      </c>
      <c r="J11" s="444">
        <v>15441.94</v>
      </c>
      <c r="K11" s="444">
        <v>49987.135400000006</v>
      </c>
      <c r="L11" s="444">
        <v>0</v>
      </c>
      <c r="M11" s="444">
        <v>64813.191888020003</v>
      </c>
      <c r="N11" s="444">
        <v>14062.6955788</v>
      </c>
      <c r="O11" s="444">
        <v>3583.93561993</v>
      </c>
      <c r="P11" s="444">
        <v>47166.560689290003</v>
      </c>
      <c r="Q11" s="444">
        <v>0</v>
      </c>
      <c r="R11" s="444">
        <v>1532</v>
      </c>
      <c r="S11" s="464">
        <v>0.1380277364191668</v>
      </c>
      <c r="T11" s="471">
        <v>0.14753115858394419</v>
      </c>
      <c r="U11" s="444">
        <v>0.13999283000000001</v>
      </c>
      <c r="V11" s="465">
        <v>26.9861</v>
      </c>
    </row>
    <row r="12" spans="1:22">
      <c r="A12" s="451">
        <v>6</v>
      </c>
      <c r="B12" s="454" t="s">
        <v>505</v>
      </c>
      <c r="C12" s="444">
        <v>1425702.6899999997</v>
      </c>
      <c r="D12" s="444">
        <v>1332482.0299999998</v>
      </c>
      <c r="E12" s="444">
        <v>38703.01</v>
      </c>
      <c r="F12" s="444">
        <v>53779.89</v>
      </c>
      <c r="G12" s="444">
        <v>737.76</v>
      </c>
      <c r="H12" s="444">
        <v>1454251.0188999998</v>
      </c>
      <c r="I12" s="444">
        <v>1351124.0089</v>
      </c>
      <c r="J12" s="444">
        <v>40321.440000000002</v>
      </c>
      <c r="K12" s="444">
        <v>61877.66</v>
      </c>
      <c r="L12" s="444">
        <v>927.91</v>
      </c>
      <c r="M12" s="444">
        <v>94913.455845499993</v>
      </c>
      <c r="N12" s="444">
        <v>27450.856581229997</v>
      </c>
      <c r="O12" s="444">
        <v>9192.00555523</v>
      </c>
      <c r="P12" s="444">
        <v>57342.68370904</v>
      </c>
      <c r="Q12" s="444">
        <v>927.91</v>
      </c>
      <c r="R12" s="444">
        <v>1513</v>
      </c>
      <c r="S12" s="464">
        <v>0.25541465924066936</v>
      </c>
      <c r="T12" s="471">
        <v>0.31874531680358853</v>
      </c>
      <c r="U12" s="444">
        <v>0.26529479</v>
      </c>
      <c r="V12" s="465">
        <v>26.439499999999999</v>
      </c>
    </row>
    <row r="13" spans="1:22">
      <c r="A13" s="451">
        <v>7</v>
      </c>
      <c r="B13" s="454" t="s">
        <v>504</v>
      </c>
      <c r="C13" s="444">
        <v>121617405.75180002</v>
      </c>
      <c r="D13" s="444">
        <v>118582038.9472</v>
      </c>
      <c r="E13" s="444">
        <v>971752.80410000007</v>
      </c>
      <c r="F13" s="444">
        <v>888191.14800000004</v>
      </c>
      <c r="G13" s="444">
        <v>1175422.8525</v>
      </c>
      <c r="H13" s="444">
        <v>122117918.69269997</v>
      </c>
      <c r="I13" s="444">
        <v>118934410.12539998</v>
      </c>
      <c r="J13" s="444">
        <v>974971.73300000001</v>
      </c>
      <c r="K13" s="444">
        <v>946348.56230000011</v>
      </c>
      <c r="L13" s="444">
        <v>1262188.2719999999</v>
      </c>
      <c r="M13" s="444">
        <v>430893.26604585</v>
      </c>
      <c r="N13" s="444">
        <v>122423.78927142001</v>
      </c>
      <c r="O13" s="444">
        <v>47209.977286009998</v>
      </c>
      <c r="P13" s="444">
        <v>261192.00448842</v>
      </c>
      <c r="Q13" s="444">
        <v>67.495000000000005</v>
      </c>
      <c r="R13" s="444">
        <v>1358</v>
      </c>
      <c r="S13" s="464">
        <v>0.12934677265361202</v>
      </c>
      <c r="T13" s="471">
        <v>0.14806852642286908</v>
      </c>
      <c r="U13" s="444">
        <v>0.10984146</v>
      </c>
      <c r="V13" s="465">
        <v>116.11539999999999</v>
      </c>
    </row>
    <row r="14" spans="1:22">
      <c r="A14" s="449">
        <v>7.1</v>
      </c>
      <c r="B14" s="448" t="s">
        <v>513</v>
      </c>
      <c r="C14" s="444">
        <v>90829795.632399991</v>
      </c>
      <c r="D14" s="444">
        <v>88199658.019999996</v>
      </c>
      <c r="E14" s="444">
        <v>765222.51190000004</v>
      </c>
      <c r="F14" s="444">
        <v>689492.24800000002</v>
      </c>
      <c r="G14" s="444">
        <v>1175422.8525</v>
      </c>
      <c r="H14" s="444">
        <v>91247506.544899985</v>
      </c>
      <c r="I14" s="444">
        <v>88484540.809299991</v>
      </c>
      <c r="J14" s="444">
        <v>765909.58970000001</v>
      </c>
      <c r="K14" s="444">
        <v>734867.87390000001</v>
      </c>
      <c r="L14" s="444">
        <v>1262188.2719999999</v>
      </c>
      <c r="M14" s="444">
        <v>340196.81690532999</v>
      </c>
      <c r="N14" s="444">
        <v>91275.152180250006</v>
      </c>
      <c r="O14" s="444">
        <v>36701.317440159997</v>
      </c>
      <c r="P14" s="444">
        <v>212152.85228491999</v>
      </c>
      <c r="Q14" s="444">
        <v>67.495000000000005</v>
      </c>
      <c r="R14" s="444">
        <v>932</v>
      </c>
      <c r="S14" s="464">
        <v>0.12856981701393505</v>
      </c>
      <c r="T14" s="471">
        <v>0.14681524836545065</v>
      </c>
      <c r="U14" s="444">
        <v>0.10906320999999999</v>
      </c>
      <c r="V14" s="465">
        <v>117.4841</v>
      </c>
    </row>
    <row r="15" spans="1:22">
      <c r="A15" s="449">
        <v>7.2</v>
      </c>
      <c r="B15" s="448" t="s">
        <v>515</v>
      </c>
      <c r="C15" s="444">
        <v>18318380.185800001</v>
      </c>
      <c r="D15" s="444">
        <v>18144934.453600001</v>
      </c>
      <c r="E15" s="444">
        <v>173445.7322</v>
      </c>
      <c r="F15" s="444">
        <v>0</v>
      </c>
      <c r="G15" s="444">
        <v>0</v>
      </c>
      <c r="H15" s="444">
        <v>18362934.433900002</v>
      </c>
      <c r="I15" s="444">
        <v>18188213.086100001</v>
      </c>
      <c r="J15" s="444">
        <v>174721.34779999999</v>
      </c>
      <c r="K15" s="444">
        <v>0</v>
      </c>
      <c r="L15" s="444">
        <v>0</v>
      </c>
      <c r="M15" s="444">
        <v>25090.670492510002</v>
      </c>
      <c r="N15" s="444">
        <v>18219.803280190001</v>
      </c>
      <c r="O15" s="444">
        <v>6870.8672123200004</v>
      </c>
      <c r="P15" s="444">
        <v>0</v>
      </c>
      <c r="Q15" s="444">
        <v>0</v>
      </c>
      <c r="R15" s="444">
        <v>254</v>
      </c>
      <c r="S15" s="464">
        <v>0.14220539880636368</v>
      </c>
      <c r="T15" s="471">
        <v>0.16044664288367175</v>
      </c>
      <c r="U15" s="444">
        <v>0.11382398000000001</v>
      </c>
      <c r="V15" s="465">
        <v>103.78570000000001</v>
      </c>
    </row>
    <row r="16" spans="1:22">
      <c r="A16" s="449">
        <v>7.3</v>
      </c>
      <c r="B16" s="448" t="s">
        <v>512</v>
      </c>
      <c r="C16" s="444">
        <v>12469229.933600001</v>
      </c>
      <c r="D16" s="444">
        <v>12237446.4736</v>
      </c>
      <c r="E16" s="444">
        <v>33084.559999999998</v>
      </c>
      <c r="F16" s="444">
        <v>198698.9</v>
      </c>
      <c r="G16" s="444">
        <v>0</v>
      </c>
      <c r="H16" s="444">
        <v>12507477.7139</v>
      </c>
      <c r="I16" s="444">
        <v>12261656.23</v>
      </c>
      <c r="J16" s="444">
        <v>34340.7955</v>
      </c>
      <c r="K16" s="444">
        <v>211480.68840000001</v>
      </c>
      <c r="L16" s="444">
        <v>0</v>
      </c>
      <c r="M16" s="444">
        <v>65605.778648010004</v>
      </c>
      <c r="N16" s="444">
        <v>12928.833810979999</v>
      </c>
      <c r="O16" s="444">
        <v>3637.7926335299999</v>
      </c>
      <c r="P16" s="444">
        <v>49039.152203500002</v>
      </c>
      <c r="Q16" s="444">
        <v>0</v>
      </c>
      <c r="R16" s="444">
        <v>172</v>
      </c>
      <c r="S16" s="464">
        <v>0.12847980119868641</v>
      </c>
      <c r="T16" s="471">
        <v>0.15191555208538587</v>
      </c>
      <c r="U16" s="444">
        <v>0.10965985</v>
      </c>
      <c r="V16" s="465">
        <v>124.5579</v>
      </c>
    </row>
    <row r="17" spans="1:22">
      <c r="A17" s="451">
        <v>8</v>
      </c>
      <c r="B17" s="454" t="s">
        <v>511</v>
      </c>
      <c r="C17" s="444">
        <v>0</v>
      </c>
      <c r="D17" s="444">
        <v>0</v>
      </c>
      <c r="E17" s="444">
        <v>0</v>
      </c>
      <c r="F17" s="444">
        <v>0</v>
      </c>
      <c r="G17" s="444">
        <v>0</v>
      </c>
      <c r="H17" s="444">
        <v>0</v>
      </c>
      <c r="I17" s="444">
        <v>0</v>
      </c>
      <c r="J17" s="444">
        <v>0</v>
      </c>
      <c r="K17" s="444">
        <v>0</v>
      </c>
      <c r="L17" s="444">
        <v>0</v>
      </c>
      <c r="M17" s="444">
        <v>0</v>
      </c>
      <c r="N17" s="444">
        <v>0</v>
      </c>
      <c r="O17" s="444">
        <v>0</v>
      </c>
      <c r="P17" s="444">
        <v>0</v>
      </c>
      <c r="Q17" s="444">
        <v>0</v>
      </c>
      <c r="R17" s="444">
        <v>0</v>
      </c>
      <c r="S17" s="464" t="s">
        <v>778</v>
      </c>
      <c r="T17" s="471" t="s">
        <v>778</v>
      </c>
      <c r="U17" s="444">
        <v>0</v>
      </c>
      <c r="V17" s="465">
        <v>0</v>
      </c>
    </row>
    <row r="18" spans="1:22">
      <c r="A18" s="453">
        <v>9</v>
      </c>
      <c r="B18" s="452" t="s">
        <v>503</v>
      </c>
      <c r="C18" s="444">
        <v>273530.21999999997</v>
      </c>
      <c r="D18" s="444">
        <v>234718.13</v>
      </c>
      <c r="E18" s="444">
        <v>0</v>
      </c>
      <c r="F18" s="444">
        <v>38812.089999999997</v>
      </c>
      <c r="G18" s="444">
        <v>0</v>
      </c>
      <c r="H18" s="444">
        <v>338033.45</v>
      </c>
      <c r="I18" s="444">
        <v>286991.90000000002</v>
      </c>
      <c r="J18" s="444">
        <v>0</v>
      </c>
      <c r="K18" s="444">
        <v>51041.55</v>
      </c>
      <c r="L18" s="444">
        <v>0</v>
      </c>
      <c r="M18" s="444">
        <v>45525.609036839996</v>
      </c>
      <c r="N18" s="444">
        <v>3163.3266724</v>
      </c>
      <c r="O18" s="444">
        <v>0</v>
      </c>
      <c r="P18" s="444">
        <v>42362.282364439998</v>
      </c>
      <c r="Q18" s="444">
        <v>0</v>
      </c>
      <c r="R18" s="444">
        <v>17</v>
      </c>
      <c r="S18" s="464" t="s">
        <v>778</v>
      </c>
      <c r="T18" s="471" t="s">
        <v>778</v>
      </c>
      <c r="U18" s="444">
        <v>0.11061573</v>
      </c>
      <c r="V18" s="465">
        <v>57.994999999999997</v>
      </c>
    </row>
    <row r="19" spans="1:22">
      <c r="A19" s="451">
        <v>10</v>
      </c>
      <c r="B19" s="450" t="s">
        <v>514</v>
      </c>
      <c r="C19" s="444">
        <v>282988434.98870003</v>
      </c>
      <c r="D19" s="444">
        <v>269314637.41030002</v>
      </c>
      <c r="E19" s="444">
        <v>3648528.3349000001</v>
      </c>
      <c r="F19" s="444">
        <v>8827642.2410000004</v>
      </c>
      <c r="G19" s="444">
        <v>1197627.0024999999</v>
      </c>
      <c r="H19" s="444">
        <v>286220843.61969984</v>
      </c>
      <c r="I19" s="444">
        <v>270643080.40499985</v>
      </c>
      <c r="J19" s="444">
        <v>3738206.4171999996</v>
      </c>
      <c r="K19" s="444">
        <v>10544349.68549999</v>
      </c>
      <c r="L19" s="444">
        <v>1295207.112</v>
      </c>
      <c r="M19" s="444">
        <v>8312264.6359544909</v>
      </c>
      <c r="N19" s="444">
        <v>1540578.29312953</v>
      </c>
      <c r="O19" s="444">
        <v>629608.20432011003</v>
      </c>
      <c r="P19" s="444">
        <v>6122977.0111354711</v>
      </c>
      <c r="Q19" s="444">
        <v>19101.127369379999</v>
      </c>
      <c r="R19" s="444">
        <v>12880</v>
      </c>
      <c r="S19" s="464">
        <v>0.2378060239265293</v>
      </c>
      <c r="T19" s="471">
        <v>0.28194977150576112</v>
      </c>
      <c r="U19" s="471">
        <v>0.16210974306776507</v>
      </c>
      <c r="V19" s="465">
        <v>75.649199999999993</v>
      </c>
    </row>
    <row r="20" spans="1:22" ht="24">
      <c r="A20" s="449">
        <v>10.1</v>
      </c>
      <c r="B20" s="448" t="s">
        <v>518</v>
      </c>
      <c r="C20" s="444">
        <v>0</v>
      </c>
      <c r="D20" s="444">
        <v>0</v>
      </c>
      <c r="E20" s="444">
        <v>0</v>
      </c>
      <c r="F20" s="444">
        <v>0</v>
      </c>
      <c r="G20" s="444">
        <v>0</v>
      </c>
      <c r="H20" s="444">
        <v>0</v>
      </c>
      <c r="I20" s="444">
        <v>0</v>
      </c>
      <c r="J20" s="444">
        <v>0</v>
      </c>
      <c r="K20" s="444">
        <v>0</v>
      </c>
      <c r="L20" s="444">
        <v>0</v>
      </c>
      <c r="M20" s="444">
        <v>0</v>
      </c>
      <c r="N20" s="444">
        <v>0</v>
      </c>
      <c r="O20" s="444">
        <v>0</v>
      </c>
      <c r="P20" s="444">
        <v>0</v>
      </c>
      <c r="Q20" s="444">
        <v>0</v>
      </c>
      <c r="R20" s="444">
        <v>0</v>
      </c>
      <c r="S20" s="464">
        <v>0</v>
      </c>
      <c r="T20" s="444">
        <v>0</v>
      </c>
      <c r="U20" s="444">
        <v>0</v>
      </c>
      <c r="V20" s="465">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80" zoomScaleNormal="80" workbookViewId="0"/>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5">
        <f>'1. key ratios'!B2</f>
        <v>46112</v>
      </c>
      <c r="C2" s="3"/>
      <c r="D2" s="4"/>
      <c r="E2" s="4"/>
      <c r="F2" s="4"/>
      <c r="G2" s="4"/>
    </row>
    <row r="4" spans="1:8">
      <c r="A4" s="580" t="s">
        <v>6</v>
      </c>
      <c r="B4" s="582" t="s">
        <v>589</v>
      </c>
      <c r="C4" s="575" t="s">
        <v>526</v>
      </c>
      <c r="D4" s="575"/>
      <c r="E4" s="575"/>
      <c r="F4" s="575" t="s">
        <v>527</v>
      </c>
      <c r="G4" s="575"/>
      <c r="H4" s="576"/>
    </row>
    <row r="5" spans="1:8" ht="15.6" customHeight="1">
      <c r="A5" s="581"/>
      <c r="B5" s="583"/>
      <c r="C5" s="323" t="s">
        <v>32</v>
      </c>
      <c r="D5" s="323" t="s">
        <v>33</v>
      </c>
      <c r="E5" s="323" t="s">
        <v>34</v>
      </c>
      <c r="F5" s="323" t="s">
        <v>32</v>
      </c>
      <c r="G5" s="323" t="s">
        <v>33</v>
      </c>
      <c r="H5" s="323" t="s">
        <v>34</v>
      </c>
    </row>
    <row r="6" spans="1:8">
      <c r="A6" s="324">
        <v>1</v>
      </c>
      <c r="B6" s="325" t="s">
        <v>590</v>
      </c>
      <c r="C6" s="308">
        <v>39749864.39000956</v>
      </c>
      <c r="D6" s="308">
        <v>16628997.609990435</v>
      </c>
      <c r="E6" s="308">
        <v>56378861.999999993</v>
      </c>
      <c r="F6" s="308">
        <v>34052407.213761844</v>
      </c>
      <c r="G6" s="308">
        <v>15354539.786238158</v>
      </c>
      <c r="H6" s="308">
        <v>49406947</v>
      </c>
    </row>
    <row r="7" spans="1:8">
      <c r="A7" s="324">
        <v>1.1000000000000001</v>
      </c>
      <c r="B7" s="313" t="s">
        <v>533</v>
      </c>
      <c r="C7" s="308">
        <v>0</v>
      </c>
      <c r="D7" s="308">
        <v>0</v>
      </c>
      <c r="E7" s="308">
        <v>0</v>
      </c>
      <c r="F7" s="308">
        <v>0</v>
      </c>
      <c r="G7" s="308">
        <v>0</v>
      </c>
      <c r="H7" s="308">
        <v>0</v>
      </c>
    </row>
    <row r="8" spans="1:8">
      <c r="A8" s="324">
        <v>1.2</v>
      </c>
      <c r="B8" s="313" t="s">
        <v>535</v>
      </c>
      <c r="C8" s="308">
        <v>0</v>
      </c>
      <c r="D8" s="308">
        <v>0</v>
      </c>
      <c r="E8" s="308">
        <v>0</v>
      </c>
      <c r="F8" s="308">
        <v>0</v>
      </c>
      <c r="G8" s="308">
        <v>0</v>
      </c>
      <c r="H8" s="308">
        <v>0</v>
      </c>
    </row>
    <row r="9" spans="1:8" ht="21.6" customHeight="1">
      <c r="A9" s="324">
        <v>1.3</v>
      </c>
      <c r="B9" s="313" t="s">
        <v>591</v>
      </c>
      <c r="C9" s="308">
        <v>0</v>
      </c>
      <c r="D9" s="308">
        <v>0</v>
      </c>
      <c r="E9" s="308">
        <v>0</v>
      </c>
      <c r="F9" s="308">
        <v>0</v>
      </c>
      <c r="G9" s="308">
        <v>0</v>
      </c>
      <c r="H9" s="308">
        <v>0</v>
      </c>
    </row>
    <row r="10" spans="1:8">
      <c r="A10" s="324">
        <v>1.4</v>
      </c>
      <c r="B10" s="313" t="s">
        <v>537</v>
      </c>
      <c r="C10" s="308">
        <v>0</v>
      </c>
      <c r="D10" s="308">
        <v>0</v>
      </c>
      <c r="E10" s="308">
        <v>0</v>
      </c>
      <c r="F10" s="308">
        <v>0</v>
      </c>
      <c r="G10" s="308">
        <v>0</v>
      </c>
      <c r="H10" s="308">
        <v>0</v>
      </c>
    </row>
    <row r="11" spans="1:8">
      <c r="A11" s="324">
        <v>1.5</v>
      </c>
      <c r="B11" s="313" t="s">
        <v>541</v>
      </c>
      <c r="C11" s="308">
        <v>39732701.525168061</v>
      </c>
      <c r="D11" s="308">
        <v>16628997.609990435</v>
      </c>
      <c r="E11" s="308">
        <v>56361699.135158494</v>
      </c>
      <c r="F11" s="308">
        <v>34201753.748094842</v>
      </c>
      <c r="G11" s="308">
        <v>15354539.786238158</v>
      </c>
      <c r="H11" s="308">
        <v>49556293.534332998</v>
      </c>
    </row>
    <row r="12" spans="1:8">
      <c r="A12" s="324">
        <v>1.6</v>
      </c>
      <c r="B12" s="314" t="s">
        <v>423</v>
      </c>
      <c r="C12" s="308">
        <v>17162.864841500046</v>
      </c>
      <c r="D12" s="308">
        <v>0</v>
      </c>
      <c r="E12" s="308">
        <v>17162.864841500046</v>
      </c>
      <c r="F12" s="308">
        <v>-149346.53433299938</v>
      </c>
      <c r="G12" s="308">
        <v>0</v>
      </c>
      <c r="H12" s="308">
        <v>-149346.53433299938</v>
      </c>
    </row>
    <row r="13" spans="1:8">
      <c r="A13" s="324">
        <v>2</v>
      </c>
      <c r="B13" s="326" t="s">
        <v>592</v>
      </c>
      <c r="C13" s="308">
        <v>-24283464.599999998</v>
      </c>
      <c r="D13" s="308">
        <v>-9885311.7186827157</v>
      </c>
      <c r="E13" s="308">
        <v>-34168776.318682715</v>
      </c>
      <c r="F13" s="308">
        <v>-19278810.880000006</v>
      </c>
      <c r="G13" s="308">
        <v>-9551482.6415383704</v>
      </c>
      <c r="H13" s="308">
        <v>-28830293.521538377</v>
      </c>
    </row>
    <row r="14" spans="1:8">
      <c r="A14" s="324">
        <v>2.1</v>
      </c>
      <c r="B14" s="313" t="s">
        <v>593</v>
      </c>
      <c r="C14" s="308">
        <v>0</v>
      </c>
      <c r="D14" s="308">
        <v>0</v>
      </c>
      <c r="E14" s="308">
        <v>0</v>
      </c>
      <c r="F14" s="308">
        <v>0</v>
      </c>
      <c r="G14" s="308">
        <v>0</v>
      </c>
      <c r="H14" s="308">
        <v>0</v>
      </c>
    </row>
    <row r="15" spans="1:8" ht="24.6" customHeight="1">
      <c r="A15" s="324">
        <v>2.2000000000000002</v>
      </c>
      <c r="B15" s="313" t="s">
        <v>594</v>
      </c>
      <c r="C15" s="308">
        <v>0</v>
      </c>
      <c r="D15" s="308">
        <v>0</v>
      </c>
      <c r="E15" s="308">
        <v>0</v>
      </c>
      <c r="F15" s="308">
        <v>0</v>
      </c>
      <c r="G15" s="308">
        <v>0</v>
      </c>
      <c r="H15" s="308">
        <v>0</v>
      </c>
    </row>
    <row r="16" spans="1:8" ht="20.399999999999999" customHeight="1">
      <c r="A16" s="324">
        <v>2.2999999999999998</v>
      </c>
      <c r="B16" s="313" t="s">
        <v>595</v>
      </c>
      <c r="C16" s="308">
        <v>-24024641.399999999</v>
      </c>
      <c r="D16" s="308">
        <v>-9885311.7186827157</v>
      </c>
      <c r="E16" s="308">
        <v>-33909953.118682712</v>
      </c>
      <c r="F16" s="308">
        <v>-18954983.760000005</v>
      </c>
      <c r="G16" s="308">
        <v>-9551482.6415383704</v>
      </c>
      <c r="H16" s="308">
        <v>-28506466.401538376</v>
      </c>
    </row>
    <row r="17" spans="1:8">
      <c r="A17" s="324">
        <v>2.4</v>
      </c>
      <c r="B17" s="313" t="s">
        <v>596</v>
      </c>
      <c r="C17" s="308">
        <v>-258823.2</v>
      </c>
      <c r="D17" s="308">
        <v>0</v>
      </c>
      <c r="E17" s="308">
        <v>-258823.2</v>
      </c>
      <c r="F17" s="308">
        <v>-323827.12</v>
      </c>
      <c r="G17" s="308">
        <v>0</v>
      </c>
      <c r="H17" s="308">
        <v>-323827.12</v>
      </c>
    </row>
    <row r="18" spans="1:8">
      <c r="A18" s="324">
        <v>3</v>
      </c>
      <c r="B18" s="326" t="s">
        <v>597</v>
      </c>
      <c r="C18" s="308">
        <v>0</v>
      </c>
      <c r="D18" s="308">
        <v>0</v>
      </c>
      <c r="E18" s="308">
        <v>0</v>
      </c>
      <c r="F18" s="308">
        <v>0</v>
      </c>
      <c r="G18" s="308">
        <v>0</v>
      </c>
      <c r="H18" s="308">
        <v>0</v>
      </c>
    </row>
    <row r="19" spans="1:8">
      <c r="A19" s="324">
        <v>4</v>
      </c>
      <c r="B19" s="326" t="s">
        <v>598</v>
      </c>
      <c r="C19" s="308">
        <v>1807661.02</v>
      </c>
      <c r="D19" s="308">
        <v>480568.98</v>
      </c>
      <c r="E19" s="308">
        <v>2288230</v>
      </c>
      <c r="F19" s="308">
        <v>1831625.27</v>
      </c>
      <c r="G19" s="308">
        <v>531815.73</v>
      </c>
      <c r="H19" s="308">
        <v>2363441</v>
      </c>
    </row>
    <row r="20" spans="1:8">
      <c r="A20" s="324">
        <v>5</v>
      </c>
      <c r="B20" s="326" t="s">
        <v>599</v>
      </c>
      <c r="C20" s="308">
        <v>-924784.75</v>
      </c>
      <c r="D20" s="308">
        <v>-689464.25</v>
      </c>
      <c r="E20" s="308">
        <v>-1614249</v>
      </c>
      <c r="F20" s="308">
        <v>-762679.10000000009</v>
      </c>
      <c r="G20" s="308">
        <v>-725268.89999999991</v>
      </c>
      <c r="H20" s="308">
        <v>-1487948</v>
      </c>
    </row>
    <row r="21" spans="1:8" ht="24" customHeight="1">
      <c r="A21" s="324">
        <v>6</v>
      </c>
      <c r="B21" s="326" t="s">
        <v>600</v>
      </c>
      <c r="C21" s="308">
        <v>10258.17</v>
      </c>
      <c r="D21" s="308">
        <v>0</v>
      </c>
      <c r="E21" s="308">
        <v>10258.17</v>
      </c>
      <c r="F21" s="308">
        <v>190.17</v>
      </c>
      <c r="G21" s="308">
        <v>0</v>
      </c>
      <c r="H21" s="308">
        <v>190.17</v>
      </c>
    </row>
    <row r="22" spans="1:8" ht="18.600000000000001" customHeight="1">
      <c r="A22" s="324">
        <v>7</v>
      </c>
      <c r="B22" s="326" t="s">
        <v>601</v>
      </c>
      <c r="C22" s="308">
        <v>279260.0700000003</v>
      </c>
      <c r="D22" s="308">
        <v>0</v>
      </c>
      <c r="E22" s="308">
        <v>279260.0700000003</v>
      </c>
      <c r="F22" s="308">
        <v>0</v>
      </c>
      <c r="G22" s="308">
        <v>0</v>
      </c>
      <c r="H22" s="308">
        <v>0</v>
      </c>
    </row>
    <row r="23" spans="1:8" ht="25.5" customHeight="1">
      <c r="A23" s="324">
        <v>8</v>
      </c>
      <c r="B23" s="327" t="s">
        <v>602</v>
      </c>
      <c r="C23" s="308">
        <v>0</v>
      </c>
      <c r="D23" s="308">
        <v>0</v>
      </c>
      <c r="E23" s="308">
        <v>0</v>
      </c>
      <c r="F23" s="308">
        <v>0</v>
      </c>
      <c r="G23" s="308">
        <v>0</v>
      </c>
      <c r="H23" s="308">
        <v>0</v>
      </c>
    </row>
    <row r="24" spans="1:8" ht="34.5" customHeight="1">
      <c r="A24" s="324">
        <v>9</v>
      </c>
      <c r="B24" s="327" t="s">
        <v>603</v>
      </c>
      <c r="C24" s="308">
        <v>0</v>
      </c>
      <c r="D24" s="308">
        <v>0</v>
      </c>
      <c r="E24" s="308">
        <v>0</v>
      </c>
      <c r="F24" s="308">
        <v>0</v>
      </c>
      <c r="G24" s="308">
        <v>0</v>
      </c>
      <c r="H24" s="308">
        <v>0</v>
      </c>
    </row>
    <row r="25" spans="1:8">
      <c r="A25" s="324">
        <v>10</v>
      </c>
      <c r="B25" s="326" t="s">
        <v>604</v>
      </c>
      <c r="C25" s="308">
        <v>488277.9299999997</v>
      </c>
      <c r="D25" s="308">
        <v>0</v>
      </c>
      <c r="E25" s="308">
        <v>488277.9299999997</v>
      </c>
      <c r="F25" s="308">
        <v>646893</v>
      </c>
      <c r="G25" s="308">
        <v>0</v>
      </c>
      <c r="H25" s="308">
        <v>646893</v>
      </c>
    </row>
    <row r="26" spans="1:8">
      <c r="A26" s="324">
        <v>11</v>
      </c>
      <c r="B26" s="328" t="s">
        <v>605</v>
      </c>
      <c r="C26" s="472">
        <v>-3176.7762713161501</v>
      </c>
      <c r="D26" s="308">
        <v>0</v>
      </c>
      <c r="E26" s="308">
        <v>-3176.7762713161501</v>
      </c>
      <c r="F26" s="308">
        <v>19574.288474660971</v>
      </c>
      <c r="G26" s="308">
        <v>0</v>
      </c>
      <c r="H26" s="308">
        <v>19574.288474660971</v>
      </c>
    </row>
    <row r="27" spans="1:8">
      <c r="A27" s="324">
        <v>12</v>
      </c>
      <c r="B27" s="326" t="s">
        <v>606</v>
      </c>
      <c r="C27" s="308">
        <v>24309.870000000003</v>
      </c>
      <c r="D27" s="308">
        <v>44645.35</v>
      </c>
      <c r="E27" s="308">
        <v>68955.22</v>
      </c>
      <c r="F27" s="308">
        <v>338725.76</v>
      </c>
      <c r="G27" s="308">
        <v>282675.64</v>
      </c>
      <c r="H27" s="308">
        <v>621401.4</v>
      </c>
    </row>
    <row r="28" spans="1:8">
      <c r="A28" s="324">
        <v>13</v>
      </c>
      <c r="B28" s="329" t="s">
        <v>607</v>
      </c>
      <c r="C28" s="308">
        <v>-2679151.8669798109</v>
      </c>
      <c r="D28" s="308">
        <v>-6249.42</v>
      </c>
      <c r="E28" s="308">
        <v>-2685401.2869798108</v>
      </c>
      <c r="F28" s="308">
        <v>-2705725.0593394171</v>
      </c>
      <c r="G28" s="308">
        <v>-7245.72</v>
      </c>
      <c r="H28" s="308">
        <v>-2712970.7793394173</v>
      </c>
    </row>
    <row r="29" spans="1:8">
      <c r="A29" s="324">
        <v>14</v>
      </c>
      <c r="B29" s="330" t="s">
        <v>608</v>
      </c>
      <c r="C29" s="308">
        <v>-8873130.6699999999</v>
      </c>
      <c r="D29" s="308">
        <v>-42246.39</v>
      </c>
      <c r="E29" s="308">
        <v>-8915377.0600000005</v>
      </c>
      <c r="F29" s="308">
        <v>-8558133.2400000002</v>
      </c>
      <c r="G29" s="308">
        <v>-41375.19</v>
      </c>
      <c r="H29" s="308">
        <v>-8599508.4299999997</v>
      </c>
    </row>
    <row r="30" spans="1:8">
      <c r="A30" s="324">
        <v>14.1</v>
      </c>
      <c r="B30" s="301" t="s">
        <v>609</v>
      </c>
      <c r="C30" s="308">
        <v>-8413184.6899999995</v>
      </c>
      <c r="D30" s="308">
        <v>0</v>
      </c>
      <c r="E30" s="308">
        <v>-8413184.6899999995</v>
      </c>
      <c r="F30" s="308">
        <v>-7925294.3300000001</v>
      </c>
      <c r="G30" s="308">
        <v>0</v>
      </c>
      <c r="H30" s="308">
        <v>-7925294.3300000001</v>
      </c>
    </row>
    <row r="31" spans="1:8">
      <c r="A31" s="324">
        <v>14.2</v>
      </c>
      <c r="B31" s="301" t="s">
        <v>610</v>
      </c>
      <c r="C31" s="308">
        <v>-459945.98000000004</v>
      </c>
      <c r="D31" s="308">
        <v>-42246.39</v>
      </c>
      <c r="E31" s="308">
        <v>-502192.37000000005</v>
      </c>
      <c r="F31" s="308">
        <v>-632838.91</v>
      </c>
      <c r="G31" s="308">
        <v>-41375.19</v>
      </c>
      <c r="H31" s="308">
        <v>-674214.10000000009</v>
      </c>
    </row>
    <row r="32" spans="1:8">
      <c r="A32" s="324">
        <v>15</v>
      </c>
      <c r="B32" s="326" t="s">
        <v>611</v>
      </c>
      <c r="C32" s="308">
        <v>-2108857</v>
      </c>
      <c r="D32" s="308">
        <v>0</v>
      </c>
      <c r="E32" s="308">
        <v>-2108857</v>
      </c>
      <c r="F32" s="308">
        <v>-1839320</v>
      </c>
      <c r="G32" s="308">
        <v>0</v>
      </c>
      <c r="H32" s="308">
        <v>-1839320</v>
      </c>
    </row>
    <row r="33" spans="1:8" ht="22.5" customHeight="1">
      <c r="A33" s="324">
        <v>16</v>
      </c>
      <c r="B33" s="299" t="s">
        <v>612</v>
      </c>
      <c r="C33" s="308">
        <v>0</v>
      </c>
      <c r="D33" s="308">
        <v>0</v>
      </c>
      <c r="E33" s="308">
        <v>0</v>
      </c>
      <c r="F33" s="308">
        <v>0</v>
      </c>
      <c r="G33" s="308">
        <v>0</v>
      </c>
      <c r="H33" s="308">
        <v>0</v>
      </c>
    </row>
    <row r="34" spans="1:8">
      <c r="A34" s="324">
        <v>17</v>
      </c>
      <c r="B34" s="326" t="s">
        <v>613</v>
      </c>
      <c r="C34" s="308">
        <v>194372.67325112718</v>
      </c>
      <c r="D34" s="308">
        <v>0</v>
      </c>
      <c r="E34" s="308">
        <v>194372.67325112718</v>
      </c>
      <c r="F34" s="308">
        <v>-91846.719135244348</v>
      </c>
      <c r="G34" s="308">
        <v>0</v>
      </c>
      <c r="H34" s="308">
        <v>-91846.719135244348</v>
      </c>
    </row>
    <row r="35" spans="1:8">
      <c r="A35" s="324">
        <v>17.100000000000001</v>
      </c>
      <c r="B35" s="301" t="s">
        <v>614</v>
      </c>
      <c r="C35" s="477">
        <v>183831.58136747064</v>
      </c>
      <c r="D35" s="308">
        <v>0</v>
      </c>
      <c r="E35" s="308">
        <v>183831.58136747064</v>
      </c>
      <c r="F35" s="308">
        <v>-80514.261370672582</v>
      </c>
      <c r="G35" s="308">
        <v>0</v>
      </c>
      <c r="H35" s="308">
        <v>-80514.261370672582</v>
      </c>
    </row>
    <row r="36" spans="1:8">
      <c r="A36" s="324">
        <v>17.2</v>
      </c>
      <c r="B36" s="301" t="s">
        <v>615</v>
      </c>
      <c r="C36" s="308">
        <v>10541.09188365654</v>
      </c>
      <c r="D36" s="308">
        <v>0</v>
      </c>
      <c r="E36" s="308">
        <v>10541.09188365654</v>
      </c>
      <c r="F36" s="308">
        <v>-11332.457764571764</v>
      </c>
      <c r="G36" s="308">
        <v>0</v>
      </c>
      <c r="H36" s="308">
        <v>-11332.457764571764</v>
      </c>
    </row>
    <row r="37" spans="1:8" ht="41.4" customHeight="1">
      <c r="A37" s="324">
        <v>18</v>
      </c>
      <c r="B37" s="331" t="s">
        <v>616</v>
      </c>
      <c r="C37" s="308">
        <v>-960963.72713739937</v>
      </c>
      <c r="D37" s="308">
        <v>142161.08039999934</v>
      </c>
      <c r="E37" s="308">
        <v>-818802.64673739998</v>
      </c>
      <c r="F37" s="308">
        <v>-1637240.2644593837</v>
      </c>
      <c r="G37" s="308">
        <v>523271.14399999939</v>
      </c>
      <c r="H37" s="308">
        <v>-1113969.1204593843</v>
      </c>
    </row>
    <row r="38" spans="1:8">
      <c r="A38" s="324">
        <v>18.100000000000001</v>
      </c>
      <c r="B38" s="332" t="s">
        <v>617</v>
      </c>
      <c r="C38" s="308">
        <v>0</v>
      </c>
      <c r="D38" s="308">
        <v>0</v>
      </c>
      <c r="E38" s="308">
        <v>0</v>
      </c>
      <c r="F38" s="308">
        <v>0</v>
      </c>
      <c r="G38" s="308">
        <v>0</v>
      </c>
      <c r="H38" s="308">
        <v>0</v>
      </c>
    </row>
    <row r="39" spans="1:8">
      <c r="A39" s="324">
        <v>18.2</v>
      </c>
      <c r="B39" s="332" t="s">
        <v>618</v>
      </c>
      <c r="C39" s="308">
        <v>-960963.72713739937</v>
      </c>
      <c r="D39" s="308">
        <v>142161.08039999934</v>
      </c>
      <c r="E39" s="308">
        <v>-818802.64673739998</v>
      </c>
      <c r="F39" s="308">
        <v>-1637240.2644593837</v>
      </c>
      <c r="G39" s="308">
        <v>523271.14399999939</v>
      </c>
      <c r="H39" s="308">
        <v>-1113969.1204593843</v>
      </c>
    </row>
    <row r="40" spans="1:8" ht="24.6" customHeight="1">
      <c r="A40" s="324">
        <v>19</v>
      </c>
      <c r="B40" s="331" t="s">
        <v>619</v>
      </c>
      <c r="C40" s="308">
        <v>0</v>
      </c>
      <c r="D40" s="308">
        <v>0</v>
      </c>
      <c r="E40" s="308">
        <v>0</v>
      </c>
      <c r="F40" s="308">
        <v>0</v>
      </c>
      <c r="G40" s="308">
        <v>0</v>
      </c>
      <c r="H40" s="308">
        <v>0</v>
      </c>
    </row>
    <row r="41" spans="1:8" ht="17.399999999999999" customHeight="1">
      <c r="A41" s="324">
        <v>20</v>
      </c>
      <c r="B41" s="331" t="s">
        <v>620</v>
      </c>
      <c r="C41" s="472">
        <v>0</v>
      </c>
      <c r="D41" s="308">
        <v>0</v>
      </c>
      <c r="E41" s="308">
        <v>0</v>
      </c>
      <c r="F41" s="308">
        <v>0</v>
      </c>
      <c r="G41" s="308">
        <v>0</v>
      </c>
      <c r="H41" s="308">
        <v>0</v>
      </c>
    </row>
    <row r="42" spans="1:8" ht="26.4" customHeight="1">
      <c r="A42" s="324">
        <v>21</v>
      </c>
      <c r="B42" s="331" t="s">
        <v>621</v>
      </c>
      <c r="C42" s="308">
        <v>0</v>
      </c>
      <c r="D42" s="308">
        <v>0</v>
      </c>
      <c r="E42" s="308">
        <v>0</v>
      </c>
      <c r="F42" s="308">
        <v>0</v>
      </c>
      <c r="G42" s="308">
        <v>0</v>
      </c>
      <c r="H42" s="308">
        <v>0</v>
      </c>
    </row>
    <row r="43" spans="1:8">
      <c r="A43" s="324">
        <v>22</v>
      </c>
      <c r="B43" s="333" t="s">
        <v>622</v>
      </c>
      <c r="C43" s="308">
        <v>2720474.7328721639</v>
      </c>
      <c r="D43" s="308">
        <v>6673101.2417077189</v>
      </c>
      <c r="E43" s="308">
        <v>9393575.9745798819</v>
      </c>
      <c r="F43" s="308">
        <v>2015660.4393024538</v>
      </c>
      <c r="G43" s="308">
        <v>6366929.8486997867</v>
      </c>
      <c r="H43" s="308">
        <v>8382590.2880022405</v>
      </c>
    </row>
    <row r="44" spans="1:8">
      <c r="A44" s="324">
        <v>23</v>
      </c>
      <c r="B44" s="333" t="s">
        <v>623</v>
      </c>
      <c r="C44" s="308">
        <v>-1405932</v>
      </c>
      <c r="D44" s="308">
        <v>0</v>
      </c>
      <c r="E44" s="308">
        <v>-1405932</v>
      </c>
      <c r="F44" s="308">
        <v>-1909362</v>
      </c>
      <c r="G44" s="308">
        <v>0</v>
      </c>
      <c r="H44" s="308">
        <v>-1909362</v>
      </c>
    </row>
    <row r="45" spans="1:8">
      <c r="A45" s="324">
        <v>24</v>
      </c>
      <c r="B45" s="334" t="s">
        <v>624</v>
      </c>
      <c r="C45" s="308">
        <v>1314542.7328721639</v>
      </c>
      <c r="D45" s="308">
        <v>6673101.2417077189</v>
      </c>
      <c r="E45" s="308">
        <v>7987643.9745798828</v>
      </c>
      <c r="F45" s="308">
        <v>106298.43930245377</v>
      </c>
      <c r="G45" s="308">
        <v>6366929.8486997867</v>
      </c>
      <c r="H45" s="308">
        <v>6473228.2880022405</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21"/>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5">
        <f>'1. key ratios'!B2</f>
        <v>46112</v>
      </c>
      <c r="C2" s="3"/>
      <c r="D2" s="4"/>
      <c r="E2" s="4"/>
      <c r="F2" s="4"/>
      <c r="G2" s="4"/>
    </row>
    <row r="3" spans="1:8" ht="15" thickBot="1">
      <c r="A3"/>
    </row>
    <row r="4" spans="1:8">
      <c r="A4" s="584" t="s">
        <v>6</v>
      </c>
      <c r="B4" s="585" t="s">
        <v>94</v>
      </c>
      <c r="C4" s="575" t="s">
        <v>526</v>
      </c>
      <c r="D4" s="575"/>
      <c r="E4" s="575"/>
      <c r="F4" s="575" t="s">
        <v>527</v>
      </c>
      <c r="G4" s="575"/>
      <c r="H4" s="576"/>
    </row>
    <row r="5" spans="1:8">
      <c r="A5" s="584"/>
      <c r="B5" s="585"/>
      <c r="C5" s="323" t="s">
        <v>32</v>
      </c>
      <c r="D5" s="323" t="s">
        <v>33</v>
      </c>
      <c r="E5" s="323" t="s">
        <v>34</v>
      </c>
      <c r="F5" s="323" t="s">
        <v>32</v>
      </c>
      <c r="G5" s="323" t="s">
        <v>33</v>
      </c>
      <c r="H5" s="323" t="s">
        <v>34</v>
      </c>
    </row>
    <row r="6" spans="1:8">
      <c r="A6" s="309">
        <v>1</v>
      </c>
      <c r="B6" s="335" t="s">
        <v>625</v>
      </c>
      <c r="C6" s="336">
        <v>0</v>
      </c>
      <c r="D6" s="336">
        <v>0</v>
      </c>
      <c r="E6" s="336">
        <v>0</v>
      </c>
      <c r="F6" s="336">
        <v>0</v>
      </c>
      <c r="G6" s="336">
        <v>0</v>
      </c>
      <c r="H6" s="336">
        <v>0</v>
      </c>
    </row>
    <row r="7" spans="1:8">
      <c r="A7" s="309">
        <v>2</v>
      </c>
      <c r="B7" s="335" t="s">
        <v>183</v>
      </c>
      <c r="C7" s="336">
        <v>0</v>
      </c>
      <c r="D7" s="336">
        <v>0</v>
      </c>
      <c r="E7" s="336">
        <v>0</v>
      </c>
      <c r="F7" s="336">
        <v>0</v>
      </c>
      <c r="G7" s="336">
        <v>0</v>
      </c>
      <c r="H7" s="336">
        <v>0</v>
      </c>
    </row>
    <row r="8" spans="1:8">
      <c r="A8" s="309">
        <v>3</v>
      </c>
      <c r="B8" s="335" t="s">
        <v>193</v>
      </c>
      <c r="C8" s="336">
        <v>288808678.29999989</v>
      </c>
      <c r="D8" s="336">
        <v>447313186.52000016</v>
      </c>
      <c r="E8" s="336">
        <v>736121864.82000005</v>
      </c>
      <c r="F8" s="336">
        <v>281682674.95999974</v>
      </c>
      <c r="G8" s="336">
        <v>457798483.08000016</v>
      </c>
      <c r="H8" s="336">
        <v>739481158.03999996</v>
      </c>
    </row>
    <row r="9" spans="1:8">
      <c r="A9" s="309">
        <v>3.1</v>
      </c>
      <c r="B9" s="337" t="s">
        <v>184</v>
      </c>
      <c r="C9" s="336">
        <v>155977017.47999984</v>
      </c>
      <c r="D9" s="336">
        <v>447313186.52000016</v>
      </c>
      <c r="E9" s="336">
        <v>603290204</v>
      </c>
      <c r="F9" s="336">
        <v>173275587.37999976</v>
      </c>
      <c r="G9" s="336">
        <v>457798483.08000016</v>
      </c>
      <c r="H9" s="336">
        <v>631074070.45999992</v>
      </c>
    </row>
    <row r="10" spans="1:8">
      <c r="A10" s="309">
        <v>3.2</v>
      </c>
      <c r="B10" s="337" t="s">
        <v>180</v>
      </c>
      <c r="C10" s="336">
        <v>132831660.82000004</v>
      </c>
      <c r="D10" s="336">
        <v>0</v>
      </c>
      <c r="E10" s="336">
        <v>132831660.82000004</v>
      </c>
      <c r="F10" s="336">
        <v>108407087.58</v>
      </c>
      <c r="G10" s="336">
        <v>0</v>
      </c>
      <c r="H10" s="336">
        <v>108407087.58</v>
      </c>
    </row>
    <row r="11" spans="1:8">
      <c r="A11" s="309">
        <v>4</v>
      </c>
      <c r="B11" s="338" t="s">
        <v>182</v>
      </c>
      <c r="C11" s="336">
        <v>0</v>
      </c>
      <c r="D11" s="336">
        <v>0</v>
      </c>
      <c r="E11" s="336">
        <v>0</v>
      </c>
      <c r="F11" s="336">
        <v>0</v>
      </c>
      <c r="G11" s="336">
        <v>0</v>
      </c>
      <c r="H11" s="336">
        <v>0</v>
      </c>
    </row>
    <row r="12" spans="1:8">
      <c r="A12" s="309">
        <v>4.0999999999999996</v>
      </c>
      <c r="B12" s="337" t="s">
        <v>166</v>
      </c>
      <c r="C12" s="336">
        <v>0</v>
      </c>
      <c r="D12" s="336">
        <v>0</v>
      </c>
      <c r="E12" s="336">
        <v>0</v>
      </c>
      <c r="F12" s="336">
        <v>0</v>
      </c>
      <c r="G12" s="336">
        <v>0</v>
      </c>
      <c r="H12" s="336">
        <v>0</v>
      </c>
    </row>
    <row r="13" spans="1:8">
      <c r="A13" s="309">
        <v>4.2</v>
      </c>
      <c r="B13" s="337" t="s">
        <v>167</v>
      </c>
      <c r="C13" s="336">
        <v>0</v>
      </c>
      <c r="D13" s="336">
        <v>0</v>
      </c>
      <c r="E13" s="336">
        <v>0</v>
      </c>
      <c r="F13" s="336">
        <v>0</v>
      </c>
      <c r="G13" s="336">
        <v>0</v>
      </c>
      <c r="H13" s="336">
        <v>0</v>
      </c>
    </row>
    <row r="14" spans="1:8">
      <c r="A14" s="309">
        <v>5</v>
      </c>
      <c r="B14" s="338" t="s">
        <v>192</v>
      </c>
      <c r="C14" s="336">
        <v>1760324873.5402987</v>
      </c>
      <c r="D14" s="336">
        <v>1683055139.9976006</v>
      </c>
      <c r="E14" s="336">
        <v>3443380013.537899</v>
      </c>
      <c r="F14" s="336">
        <v>1535368161.0347989</v>
      </c>
      <c r="G14" s="336">
        <v>1426802171.3063998</v>
      </c>
      <c r="H14" s="336">
        <v>2962170332.3411989</v>
      </c>
    </row>
    <row r="15" spans="1:8">
      <c r="A15" s="309">
        <v>5.0999999999999996</v>
      </c>
      <c r="B15" s="339" t="s">
        <v>170</v>
      </c>
      <c r="C15" s="336">
        <v>18628014.070000004</v>
      </c>
      <c r="D15" s="336">
        <v>36630670.610000007</v>
      </c>
      <c r="E15" s="336">
        <v>55258684.680000007</v>
      </c>
      <c r="F15" s="336">
        <v>16979608.550000001</v>
      </c>
      <c r="G15" s="336">
        <v>36637151.690000013</v>
      </c>
      <c r="H15" s="336">
        <v>53616760.24000001</v>
      </c>
    </row>
    <row r="16" spans="1:8">
      <c r="A16" s="309">
        <v>5.2</v>
      </c>
      <c r="B16" s="339" t="s">
        <v>169</v>
      </c>
      <c r="C16" s="336">
        <v>110715339.8</v>
      </c>
      <c r="D16" s="336">
        <v>34503.22</v>
      </c>
      <c r="E16" s="336">
        <v>110749843.02</v>
      </c>
      <c r="F16" s="336">
        <v>114443681.81</v>
      </c>
      <c r="G16" s="336">
        <v>3264337.9000000004</v>
      </c>
      <c r="H16" s="336">
        <v>117708019.71000001</v>
      </c>
    </row>
    <row r="17" spans="1:8">
      <c r="A17" s="309">
        <v>5.3</v>
      </c>
      <c r="B17" s="339" t="s">
        <v>168</v>
      </c>
      <c r="C17" s="336">
        <v>1376196955.3599985</v>
      </c>
      <c r="D17" s="336">
        <v>1604836722.1300006</v>
      </c>
      <c r="E17" s="336">
        <v>2981033677.4899988</v>
      </c>
      <c r="F17" s="336">
        <v>1164422017.8599989</v>
      </c>
      <c r="G17" s="336">
        <v>1346316837.0599999</v>
      </c>
      <c r="H17" s="336">
        <v>2510738854.9199991</v>
      </c>
    </row>
    <row r="18" spans="1:8">
      <c r="A18" s="309" t="s">
        <v>15</v>
      </c>
      <c r="B18" s="340" t="s">
        <v>36</v>
      </c>
      <c r="C18" s="336">
        <v>781317272.29999864</v>
      </c>
      <c r="D18" s="336">
        <v>518225824.9700008</v>
      </c>
      <c r="E18" s="336">
        <v>1299543097.2699995</v>
      </c>
      <c r="F18" s="336">
        <v>676721316.26999855</v>
      </c>
      <c r="G18" s="336">
        <v>481174557.90000015</v>
      </c>
      <c r="H18" s="336">
        <v>1157895874.1699986</v>
      </c>
    </row>
    <row r="19" spans="1:8">
      <c r="A19" s="309" t="s">
        <v>16</v>
      </c>
      <c r="B19" s="340" t="s">
        <v>37</v>
      </c>
      <c r="C19" s="336">
        <v>281732230.33999985</v>
      </c>
      <c r="D19" s="336">
        <v>709116210.77999973</v>
      </c>
      <c r="E19" s="336">
        <v>990848441.11999965</v>
      </c>
      <c r="F19" s="336">
        <v>214304095.87000006</v>
      </c>
      <c r="G19" s="336">
        <v>512499186.66999978</v>
      </c>
      <c r="H19" s="336">
        <v>726803282.53999984</v>
      </c>
    </row>
    <row r="20" spans="1:8">
      <c r="A20" s="309" t="s">
        <v>17</v>
      </c>
      <c r="B20" s="340" t="s">
        <v>38</v>
      </c>
      <c r="C20" s="336">
        <v>30312824.309999995</v>
      </c>
      <c r="D20" s="336">
        <v>68361536.86999999</v>
      </c>
      <c r="E20" s="336">
        <v>98674361.179999977</v>
      </c>
      <c r="F20" s="336">
        <v>27817423.23</v>
      </c>
      <c r="G20" s="336">
        <v>70978692.939999968</v>
      </c>
      <c r="H20" s="336">
        <v>98796116.169999972</v>
      </c>
    </row>
    <row r="21" spans="1:8">
      <c r="A21" s="309" t="s">
        <v>18</v>
      </c>
      <c r="B21" s="340" t="s">
        <v>39</v>
      </c>
      <c r="C21" s="336">
        <v>228120318.92000011</v>
      </c>
      <c r="D21" s="336">
        <v>196044021.56000015</v>
      </c>
      <c r="E21" s="336">
        <v>424164340.48000026</v>
      </c>
      <c r="F21" s="336">
        <v>197512004.11000007</v>
      </c>
      <c r="G21" s="336">
        <v>181021864.77000001</v>
      </c>
      <c r="H21" s="336">
        <v>378533868.88000011</v>
      </c>
    </row>
    <row r="22" spans="1:8">
      <c r="A22" s="309" t="s">
        <v>19</v>
      </c>
      <c r="B22" s="340" t="s">
        <v>40</v>
      </c>
      <c r="C22" s="336">
        <v>54714309.490000062</v>
      </c>
      <c r="D22" s="336">
        <v>113089127.95000011</v>
      </c>
      <c r="E22" s="336">
        <v>167803437.44000018</v>
      </c>
      <c r="F22" s="336">
        <v>48067178.380000077</v>
      </c>
      <c r="G22" s="336">
        <v>100642534.78000002</v>
      </c>
      <c r="H22" s="336">
        <v>148709713.16000009</v>
      </c>
    </row>
    <row r="23" spans="1:8">
      <c r="A23" s="309">
        <v>5.4</v>
      </c>
      <c r="B23" s="339" t="s">
        <v>171</v>
      </c>
      <c r="C23" s="336">
        <v>154891108.0861001</v>
      </c>
      <c r="D23" s="336">
        <v>16387559.673600007</v>
      </c>
      <c r="E23" s="336">
        <v>171278667.75970012</v>
      </c>
      <c r="F23" s="336">
        <v>150985724.76189998</v>
      </c>
      <c r="G23" s="336">
        <v>16169706.506100006</v>
      </c>
      <c r="H23" s="336">
        <v>167155431.26799998</v>
      </c>
    </row>
    <row r="24" spans="1:8">
      <c r="A24" s="309">
        <v>5.5</v>
      </c>
      <c r="B24" s="339" t="s">
        <v>172</v>
      </c>
      <c r="C24" s="336">
        <v>0</v>
      </c>
      <c r="D24" s="336">
        <v>0</v>
      </c>
      <c r="E24" s="336">
        <v>0</v>
      </c>
      <c r="F24" s="336">
        <v>0</v>
      </c>
      <c r="G24" s="336">
        <v>0</v>
      </c>
      <c r="H24" s="336">
        <v>0</v>
      </c>
    </row>
    <row r="25" spans="1:8">
      <c r="A25" s="309">
        <v>5.6</v>
      </c>
      <c r="B25" s="339" t="s">
        <v>173</v>
      </c>
      <c r="C25" s="336">
        <v>0</v>
      </c>
      <c r="D25" s="336">
        <v>0</v>
      </c>
      <c r="E25" s="336">
        <v>0</v>
      </c>
      <c r="F25" s="336">
        <v>0</v>
      </c>
      <c r="G25" s="336">
        <v>0</v>
      </c>
      <c r="H25" s="336">
        <v>0</v>
      </c>
    </row>
    <row r="26" spans="1:8">
      <c r="A26" s="309">
        <v>5.7</v>
      </c>
      <c r="B26" s="339" t="s">
        <v>40</v>
      </c>
      <c r="C26" s="336">
        <v>99893456.224199995</v>
      </c>
      <c r="D26" s="336">
        <v>25165684.363999993</v>
      </c>
      <c r="E26" s="336">
        <v>125059140.58819999</v>
      </c>
      <c r="F26" s="336">
        <v>88537128.052900001</v>
      </c>
      <c r="G26" s="336">
        <v>24414138.150300007</v>
      </c>
      <c r="H26" s="336">
        <v>112951266.20320001</v>
      </c>
    </row>
    <row r="27" spans="1:8">
      <c r="A27" s="309">
        <v>6</v>
      </c>
      <c r="B27" s="341" t="s">
        <v>626</v>
      </c>
      <c r="C27" s="336">
        <v>32834177.63000004</v>
      </c>
      <c r="D27" s="336">
        <v>40646497.550000004</v>
      </c>
      <c r="E27" s="336">
        <v>73480675.180000037</v>
      </c>
      <c r="F27" s="336">
        <v>33939216.719999984</v>
      </c>
      <c r="G27" s="336">
        <v>31999773.930000007</v>
      </c>
      <c r="H27" s="336">
        <v>65938990.649999991</v>
      </c>
    </row>
    <row r="28" spans="1:8">
      <c r="A28" s="309">
        <v>7</v>
      </c>
      <c r="B28" s="341" t="s">
        <v>627</v>
      </c>
      <c r="C28" s="336">
        <v>0</v>
      </c>
      <c r="D28" s="336">
        <v>0</v>
      </c>
      <c r="E28" s="336">
        <v>0</v>
      </c>
      <c r="F28" s="336">
        <v>0</v>
      </c>
      <c r="G28" s="336">
        <v>0</v>
      </c>
      <c r="H28" s="336">
        <v>0</v>
      </c>
    </row>
    <row r="29" spans="1:8">
      <c r="A29" s="309">
        <v>8</v>
      </c>
      <c r="B29" s="341" t="s">
        <v>181</v>
      </c>
      <c r="C29" s="336">
        <v>0</v>
      </c>
      <c r="D29" s="336">
        <v>0</v>
      </c>
      <c r="E29" s="336">
        <v>0</v>
      </c>
      <c r="F29" s="336">
        <v>0</v>
      </c>
      <c r="G29" s="336">
        <v>0</v>
      </c>
      <c r="H29" s="336">
        <v>0</v>
      </c>
    </row>
    <row r="30" spans="1:8">
      <c r="A30" s="309">
        <v>9</v>
      </c>
      <c r="B30" s="342" t="s">
        <v>198</v>
      </c>
      <c r="C30" s="336">
        <v>19010220.32</v>
      </c>
      <c r="D30" s="336">
        <v>86301213.079999998</v>
      </c>
      <c r="E30" s="336">
        <v>105311433.40000001</v>
      </c>
      <c r="F30" s="336">
        <v>49461250</v>
      </c>
      <c r="G30" s="336">
        <v>92267768.640000001</v>
      </c>
      <c r="H30" s="336">
        <v>141729018.63999999</v>
      </c>
    </row>
    <row r="31" spans="1:8">
      <c r="A31" s="309">
        <v>9.1</v>
      </c>
      <c r="B31" s="343" t="s">
        <v>188</v>
      </c>
      <c r="C31" s="336">
        <v>19010220.32</v>
      </c>
      <c r="D31" s="336">
        <v>33645496.380000003</v>
      </c>
      <c r="E31" s="336">
        <v>52655716.700000003</v>
      </c>
      <c r="F31" s="336">
        <v>40994450</v>
      </c>
      <c r="G31" s="336">
        <v>29870059.32</v>
      </c>
      <c r="H31" s="336">
        <v>70864509.319999993</v>
      </c>
    </row>
    <row r="32" spans="1:8">
      <c r="A32" s="309">
        <v>9.1999999999999993</v>
      </c>
      <c r="B32" s="343" t="s">
        <v>189</v>
      </c>
      <c r="C32" s="336">
        <v>0</v>
      </c>
      <c r="D32" s="336">
        <v>52655716.699999996</v>
      </c>
      <c r="E32" s="336">
        <v>52655716.699999996</v>
      </c>
      <c r="F32" s="336">
        <v>8466800</v>
      </c>
      <c r="G32" s="336">
        <v>62397709.32</v>
      </c>
      <c r="H32" s="336">
        <v>70864509.319999993</v>
      </c>
    </row>
    <row r="33" spans="1:8">
      <c r="A33" s="309">
        <v>9.3000000000000007</v>
      </c>
      <c r="B33" s="343" t="s">
        <v>185</v>
      </c>
      <c r="C33" s="336">
        <v>0</v>
      </c>
      <c r="D33" s="336">
        <v>0</v>
      </c>
      <c r="E33" s="336">
        <v>0</v>
      </c>
      <c r="F33" s="336">
        <v>0</v>
      </c>
      <c r="G33" s="336">
        <v>0</v>
      </c>
      <c r="H33" s="336">
        <v>0</v>
      </c>
    </row>
    <row r="34" spans="1:8">
      <c r="A34" s="309">
        <v>9.4</v>
      </c>
      <c r="B34" s="343" t="s">
        <v>186</v>
      </c>
      <c r="C34" s="336">
        <v>0</v>
      </c>
      <c r="D34" s="336">
        <v>0</v>
      </c>
      <c r="E34" s="336">
        <v>0</v>
      </c>
      <c r="F34" s="336">
        <v>0</v>
      </c>
      <c r="G34" s="336">
        <v>0</v>
      </c>
      <c r="H34" s="336">
        <v>0</v>
      </c>
    </row>
    <row r="35" spans="1:8">
      <c r="A35" s="309">
        <v>9.5</v>
      </c>
      <c r="B35" s="343" t="s">
        <v>187</v>
      </c>
      <c r="C35" s="336">
        <v>0</v>
      </c>
      <c r="D35" s="336">
        <v>0</v>
      </c>
      <c r="E35" s="336">
        <v>0</v>
      </c>
      <c r="F35" s="336">
        <v>0</v>
      </c>
      <c r="G35" s="336">
        <v>0</v>
      </c>
      <c r="H35" s="336">
        <v>0</v>
      </c>
    </row>
    <row r="36" spans="1:8">
      <c r="A36" s="309">
        <v>9.6</v>
      </c>
      <c r="B36" s="343" t="s">
        <v>190</v>
      </c>
      <c r="C36" s="336">
        <v>0</v>
      </c>
      <c r="D36" s="336">
        <v>0</v>
      </c>
      <c r="E36" s="336">
        <v>0</v>
      </c>
      <c r="F36" s="336">
        <v>0</v>
      </c>
      <c r="G36" s="336">
        <v>0</v>
      </c>
      <c r="H36" s="336">
        <v>0</v>
      </c>
    </row>
    <row r="37" spans="1:8">
      <c r="A37" s="309">
        <v>9.6999999999999993</v>
      </c>
      <c r="B37" s="343" t="s">
        <v>191</v>
      </c>
      <c r="C37" s="336">
        <v>0</v>
      </c>
      <c r="D37" s="336">
        <v>0</v>
      </c>
      <c r="E37" s="336">
        <v>0</v>
      </c>
      <c r="F37" s="336">
        <v>0</v>
      </c>
      <c r="G37" s="336">
        <v>0</v>
      </c>
      <c r="H37" s="336">
        <v>0</v>
      </c>
    </row>
    <row r="38" spans="1:8">
      <c r="A38" s="309">
        <v>10</v>
      </c>
      <c r="B38" s="338" t="s">
        <v>194</v>
      </c>
      <c r="C38" s="336">
        <v>19856352.950000025</v>
      </c>
      <c r="D38" s="336">
        <v>2056510.05</v>
      </c>
      <c r="E38" s="336">
        <v>21912863.000000026</v>
      </c>
      <c r="F38" s="336">
        <v>15984062.760000002</v>
      </c>
      <c r="G38" s="336">
        <v>5107332.7600000007</v>
      </c>
      <c r="H38" s="336">
        <v>21091395.520000003</v>
      </c>
    </row>
    <row r="39" spans="1:8">
      <c r="A39" s="309">
        <v>10.1</v>
      </c>
      <c r="B39" s="344" t="s">
        <v>195</v>
      </c>
      <c r="C39" s="336">
        <v>1331251.8900000001</v>
      </c>
      <c r="D39" s="336">
        <v>0</v>
      </c>
      <c r="E39" s="336">
        <v>1331251.8900000001</v>
      </c>
      <c r="F39" s="336">
        <v>724000.42000000027</v>
      </c>
      <c r="G39" s="336">
        <v>0</v>
      </c>
      <c r="H39" s="336">
        <v>724000.42000000027</v>
      </c>
    </row>
    <row r="40" spans="1:8">
      <c r="A40" s="309">
        <v>10.199999999999999</v>
      </c>
      <c r="B40" s="344" t="s">
        <v>196</v>
      </c>
      <c r="C40" s="336">
        <v>1488360.0399999996</v>
      </c>
      <c r="D40" s="336">
        <v>0</v>
      </c>
      <c r="E40" s="336">
        <v>1488360.0399999996</v>
      </c>
      <c r="F40" s="336">
        <v>554420.47</v>
      </c>
      <c r="G40" s="336">
        <v>0</v>
      </c>
      <c r="H40" s="336">
        <v>554420.47</v>
      </c>
    </row>
    <row r="41" spans="1:8">
      <c r="A41" s="309">
        <v>10.3</v>
      </c>
      <c r="B41" s="344" t="s">
        <v>199</v>
      </c>
      <c r="C41" s="336">
        <v>11131768.480000021</v>
      </c>
      <c r="D41" s="336">
        <v>1098837.52</v>
      </c>
      <c r="E41" s="336">
        <v>12230606.00000002</v>
      </c>
      <c r="F41" s="336">
        <v>9166326.8200000022</v>
      </c>
      <c r="G41" s="336">
        <v>3272316.9500000007</v>
      </c>
      <c r="H41" s="336">
        <v>12438643.770000003</v>
      </c>
    </row>
    <row r="42" spans="1:8" ht="26.4">
      <c r="A42" s="309">
        <v>10.4</v>
      </c>
      <c r="B42" s="344" t="s">
        <v>200</v>
      </c>
      <c r="C42" s="336">
        <v>8724584.4700000025</v>
      </c>
      <c r="D42" s="336">
        <v>957672.53</v>
      </c>
      <c r="E42" s="336">
        <v>9682257.0000000019</v>
      </c>
      <c r="F42" s="336">
        <v>6817735.9399999995</v>
      </c>
      <c r="G42" s="336">
        <v>1835015.81</v>
      </c>
      <c r="H42" s="336">
        <v>8652751.75</v>
      </c>
    </row>
    <row r="43" spans="1:8" ht="15" thickBot="1">
      <c r="A43" s="309">
        <v>11</v>
      </c>
      <c r="B43" s="108" t="s">
        <v>197</v>
      </c>
      <c r="C43" s="336">
        <v>0</v>
      </c>
      <c r="D43" s="336">
        <v>0</v>
      </c>
      <c r="E43" s="336">
        <v>0</v>
      </c>
      <c r="F43" s="336">
        <v>0</v>
      </c>
      <c r="G43" s="336">
        <v>0</v>
      </c>
      <c r="H43" s="336">
        <v>0</v>
      </c>
    </row>
    <row r="44" spans="1:8">
      <c r="C44" s="345"/>
      <c r="D44" s="345"/>
      <c r="E44" s="345"/>
      <c r="F44" s="345"/>
      <c r="G44" s="345"/>
      <c r="H44" s="345"/>
    </row>
    <row r="45" spans="1:8">
      <c r="C45" s="345"/>
      <c r="D45" s="345"/>
      <c r="E45" s="345"/>
      <c r="F45" s="345"/>
      <c r="G45" s="345"/>
      <c r="H45" s="345"/>
    </row>
    <row r="46" spans="1:8">
      <c r="C46" s="345"/>
      <c r="D46" s="345"/>
      <c r="E46" s="345"/>
      <c r="F46" s="345"/>
      <c r="G46" s="345"/>
      <c r="H46" s="345"/>
    </row>
    <row r="47" spans="1:8">
      <c r="C47" s="345"/>
      <c r="D47" s="345"/>
      <c r="E47" s="345"/>
      <c r="F47" s="345"/>
      <c r="G47" s="345"/>
      <c r="H47" s="34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activeCell="B27" sqref="B27"/>
      <selection pane="topRight" activeCell="B27" sqref="B27"/>
      <selection pane="bottomLeft" activeCell="B27" sqref="B27"/>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5">
        <f>'1. key ratios'!B2</f>
        <v>46112</v>
      </c>
      <c r="C2" s="3"/>
    </row>
    <row r="3" spans="1:7">
      <c r="A3" s="2"/>
      <c r="B3" s="3"/>
      <c r="C3" s="3"/>
    </row>
    <row r="4" spans="1:7" ht="15" customHeight="1" thickBot="1">
      <c r="A4" s="4" t="s">
        <v>96</v>
      </c>
      <c r="B4" s="85" t="s">
        <v>174</v>
      </c>
      <c r="C4" s="17" t="s">
        <v>35</v>
      </c>
    </row>
    <row r="5" spans="1:7" ht="15" customHeight="1">
      <c r="A5" s="129" t="s">
        <v>6</v>
      </c>
      <c r="B5" s="130"/>
      <c r="C5" s="243" t="str">
        <f>INT((MONTH($B$2))/3)&amp;"Q"&amp;"-"&amp;YEAR($B$2)</f>
        <v>1Q-2026</v>
      </c>
      <c r="D5" s="243" t="str">
        <f>IF(INT(MONTH($B$2))=3, "4"&amp;"Q"&amp;"-"&amp;YEAR($B$2)-1, IF(INT(MONTH($B$2))=6, "1"&amp;"Q"&amp;"-"&amp;YEAR($B$2), IF(INT(MONTH($B$2))=9, "2"&amp;"Q"&amp;"-"&amp;YEAR($B$2),IF(INT(MONTH($B$2))=12, "3"&amp;"Q"&amp;"-"&amp;YEAR($B$2), 0))))</f>
        <v>4Q-2025</v>
      </c>
      <c r="E5" s="243" t="str">
        <f>IF(INT(MONTH($B$2))=3, "3"&amp;"Q"&amp;"-"&amp;YEAR($B$2)-1, IF(INT(MONTH($B$2))=6, "4"&amp;"Q"&amp;"-"&amp;YEAR($B$2)-1, IF(INT(MONTH($B$2))=9, "1"&amp;"Q"&amp;"-"&amp;YEAR($B$2),IF(INT(MONTH($B$2))=12, "2"&amp;"Q"&amp;"-"&amp;YEAR($B$2), 0))))</f>
        <v>3Q-2025</v>
      </c>
      <c r="F5" s="243" t="str">
        <f>IF(INT(MONTH($B$2))=3, "2"&amp;"Q"&amp;"-"&amp;YEAR($B$2)-1, IF(INT(MONTH($B$2))=6, "3"&amp;"Q"&amp;"-"&amp;YEAR($B$2)-1, IF(INT(MONTH($B$2))=9, "4"&amp;"Q"&amp;"-"&amp;YEAR($B$2)-1,IF(INT(MONTH($B$2))=12, "1"&amp;"Q"&amp;"-"&amp;YEAR($B$2), 0))))</f>
        <v>2Q-2025</v>
      </c>
      <c r="G5" s="244" t="str">
        <f>IF(INT(MONTH($B$2))=3, "1"&amp;"Q"&amp;"-"&amp;YEAR($B$2)-1, IF(INT(MONTH($B$2))=6, "2"&amp;"Q"&amp;"-"&amp;YEAR($B$2)-1, IF(INT(MONTH($B$2))=9, "3"&amp;"Q"&amp;"-"&amp;YEAR($B$2)-1,IF(INT(MONTH($B$2))=12, "4"&amp;"Q"&amp;"-"&amp;YEAR($B$2)-1, 0))))</f>
        <v>1Q-2025</v>
      </c>
    </row>
    <row r="6" spans="1:7" ht="15" customHeight="1">
      <c r="A6" s="18">
        <v>1</v>
      </c>
      <c r="B6" s="213" t="s">
        <v>178</v>
      </c>
      <c r="C6" s="242">
        <v>1596644952.5812507</v>
      </c>
      <c r="D6" s="242">
        <v>1593453387.7303619</v>
      </c>
      <c r="E6" s="242">
        <v>1541681316.7569149</v>
      </c>
      <c r="F6" s="242">
        <v>1542768002.4614844</v>
      </c>
      <c r="G6" s="242">
        <v>1510848837.3731191</v>
      </c>
    </row>
    <row r="7" spans="1:7" ht="15" customHeight="1">
      <c r="A7" s="18">
        <v>1.1000000000000001</v>
      </c>
      <c r="B7" s="213" t="s">
        <v>329</v>
      </c>
      <c r="C7" s="460">
        <v>1547443418.5796888</v>
      </c>
      <c r="D7" s="460">
        <v>1538505128.30936</v>
      </c>
      <c r="E7" s="460">
        <v>1488408209.8669012</v>
      </c>
      <c r="F7" s="460">
        <v>1482566939.1119893</v>
      </c>
      <c r="G7" s="460">
        <v>1457036903.2033718</v>
      </c>
    </row>
    <row r="8" spans="1:7">
      <c r="A8" s="18" t="s">
        <v>14</v>
      </c>
      <c r="B8" s="213" t="s">
        <v>95</v>
      </c>
      <c r="C8" s="460">
        <v>5500000</v>
      </c>
      <c r="D8" s="460">
        <v>5500000</v>
      </c>
      <c r="E8" s="460">
        <v>5500000</v>
      </c>
      <c r="F8" s="460">
        <v>5500000</v>
      </c>
      <c r="G8" s="460">
        <v>5500000</v>
      </c>
    </row>
    <row r="9" spans="1:7" ht="15" customHeight="1">
      <c r="A9" s="18">
        <v>1.2</v>
      </c>
      <c r="B9" s="214" t="s">
        <v>94</v>
      </c>
      <c r="C9" s="460">
        <v>47628497.344662778</v>
      </c>
      <c r="D9" s="460">
        <v>53162806.921967842</v>
      </c>
      <c r="E9" s="460">
        <v>49724615.04738389</v>
      </c>
      <c r="F9" s="460">
        <v>55748150.845175155</v>
      </c>
      <c r="G9" s="460">
        <v>51382316.75637757</v>
      </c>
    </row>
    <row r="10" spans="1:7" ht="15" customHeight="1">
      <c r="A10" s="18">
        <v>1.3</v>
      </c>
      <c r="B10" s="213" t="s">
        <v>28</v>
      </c>
      <c r="C10" s="460">
        <v>1573036.6568992317</v>
      </c>
      <c r="D10" s="460">
        <v>1785452.499034232</v>
      </c>
      <c r="E10" s="460">
        <v>3548491.8426299994</v>
      </c>
      <c r="F10" s="460">
        <v>4452912.5043199994</v>
      </c>
      <c r="G10" s="460">
        <v>2429617.4133699997</v>
      </c>
    </row>
    <row r="11" spans="1:7" ht="15" customHeight="1">
      <c r="A11" s="18">
        <v>2</v>
      </c>
      <c r="B11" s="213" t="s">
        <v>175</v>
      </c>
      <c r="C11" s="460">
        <v>4012826.2203831868</v>
      </c>
      <c r="D11" s="460">
        <v>5291337.929238664</v>
      </c>
      <c r="E11" s="460">
        <v>3281644.6359271007</v>
      </c>
      <c r="F11" s="460">
        <v>4543744.6059740465</v>
      </c>
      <c r="G11" s="460">
        <v>2984096.385061149</v>
      </c>
    </row>
    <row r="12" spans="1:7" ht="15" customHeight="1">
      <c r="A12" s="18">
        <v>3</v>
      </c>
      <c r="B12" s="213" t="s">
        <v>176</v>
      </c>
      <c r="C12" s="460">
        <v>165289646.72316483</v>
      </c>
      <c r="D12" s="460">
        <v>165289646.72316483</v>
      </c>
      <c r="E12" s="460">
        <v>148245985</v>
      </c>
      <c r="F12" s="460">
        <v>148245985</v>
      </c>
      <c r="G12" s="460">
        <v>148245985</v>
      </c>
    </row>
    <row r="13" spans="1:7" ht="15" customHeight="1" thickBot="1">
      <c r="A13" s="20">
        <v>4</v>
      </c>
      <c r="B13" s="21" t="s">
        <v>177</v>
      </c>
      <c r="C13" s="242">
        <v>1765947425.5247986</v>
      </c>
      <c r="D13" s="242">
        <v>1764034372.3827653</v>
      </c>
      <c r="E13" s="242">
        <v>1693208946.3928421</v>
      </c>
      <c r="F13" s="242">
        <v>1695557732.0674584</v>
      </c>
      <c r="G13" s="242">
        <v>1662078918.7581804</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5">
        <f>'1. key ratios'!B2</f>
        <v>46112</v>
      </c>
    </row>
    <row r="4" spans="1:8" ht="27.9" customHeight="1" thickBot="1">
      <c r="A4" s="25" t="s">
        <v>41</v>
      </c>
      <c r="B4" s="26" t="s">
        <v>151</v>
      </c>
      <c r="C4" s="27"/>
    </row>
    <row r="5" spans="1:8">
      <c r="A5" s="28"/>
      <c r="B5" s="239" t="s">
        <v>42</v>
      </c>
      <c r="C5" s="240" t="s">
        <v>339</v>
      </c>
    </row>
    <row r="6" spans="1:8">
      <c r="A6" s="29">
        <v>1</v>
      </c>
      <c r="B6" s="30" t="s">
        <v>757</v>
      </c>
      <c r="C6" s="31" t="s">
        <v>758</v>
      </c>
    </row>
    <row r="7" spans="1:8">
      <c r="A7" s="29">
        <v>2</v>
      </c>
      <c r="B7" s="30" t="s">
        <v>759</v>
      </c>
      <c r="C7" s="31" t="s">
        <v>760</v>
      </c>
    </row>
    <row r="8" spans="1:8">
      <c r="A8" s="29">
        <v>3</v>
      </c>
      <c r="B8" s="30" t="s">
        <v>761</v>
      </c>
      <c r="C8" s="31" t="s">
        <v>762</v>
      </c>
    </row>
    <row r="9" spans="1:8">
      <c r="A9" s="29">
        <v>4</v>
      </c>
      <c r="B9" s="30" t="s">
        <v>763</v>
      </c>
      <c r="C9" s="31" t="s">
        <v>764</v>
      </c>
    </row>
    <row r="10" spans="1:8">
      <c r="A10" s="29">
        <v>5</v>
      </c>
      <c r="B10" s="30" t="s">
        <v>765</v>
      </c>
      <c r="C10" s="31" t="s">
        <v>762</v>
      </c>
    </row>
    <row r="11" spans="1:8">
      <c r="A11" s="29"/>
      <c r="B11" s="30"/>
      <c r="C11" s="31"/>
    </row>
    <row r="12" spans="1:8">
      <c r="A12" s="29"/>
      <c r="B12" s="30"/>
      <c r="C12" s="31"/>
      <c r="H12" s="32"/>
    </row>
    <row r="13" spans="1:8">
      <c r="A13" s="29"/>
      <c r="B13" s="474"/>
      <c r="C13" s="475"/>
      <c r="H13" s="32"/>
    </row>
    <row r="14" spans="1:8" ht="26.4">
      <c r="A14" s="29"/>
      <c r="B14" s="114" t="s">
        <v>43</v>
      </c>
      <c r="C14" s="241" t="s">
        <v>340</v>
      </c>
    </row>
    <row r="15" spans="1:8">
      <c r="A15" s="29">
        <v>1</v>
      </c>
      <c r="B15" s="30" t="s">
        <v>685</v>
      </c>
      <c r="C15" s="33" t="s">
        <v>766</v>
      </c>
    </row>
    <row r="16" spans="1:8">
      <c r="A16" s="29">
        <v>2</v>
      </c>
      <c r="B16" s="30" t="s">
        <v>767</v>
      </c>
      <c r="C16" s="33" t="s">
        <v>768</v>
      </c>
    </row>
    <row r="17" spans="1:3">
      <c r="A17" s="29">
        <v>3</v>
      </c>
      <c r="B17" s="30" t="s">
        <v>769</v>
      </c>
      <c r="C17" s="33" t="s">
        <v>770</v>
      </c>
    </row>
    <row r="18" spans="1:3">
      <c r="A18" s="29">
        <v>4</v>
      </c>
      <c r="B18" s="30" t="s">
        <v>771</v>
      </c>
      <c r="C18" s="33" t="s">
        <v>772</v>
      </c>
    </row>
    <row r="19" spans="1:3">
      <c r="A19" s="29">
        <v>5</v>
      </c>
      <c r="B19" s="30" t="s">
        <v>773</v>
      </c>
      <c r="C19" s="33" t="s">
        <v>774</v>
      </c>
    </row>
    <row r="20" spans="1:3">
      <c r="A20" s="29"/>
      <c r="B20" s="30"/>
      <c r="C20" s="33"/>
    </row>
    <row r="21" spans="1:3" ht="30" customHeight="1">
      <c r="A21" s="29"/>
      <c r="B21" s="586" t="s">
        <v>44</v>
      </c>
      <c r="C21" s="587"/>
    </row>
    <row r="22" spans="1:3">
      <c r="A22" s="29">
        <v>1</v>
      </c>
      <c r="B22" s="30" t="s">
        <v>775</v>
      </c>
      <c r="C22" s="461">
        <v>0.8</v>
      </c>
    </row>
    <row r="23" spans="1:3">
      <c r="A23" s="29">
        <v>2</v>
      </c>
      <c r="B23" s="30" t="s">
        <v>776</v>
      </c>
      <c r="C23" s="461">
        <v>0.15</v>
      </c>
    </row>
    <row r="24" spans="1:3">
      <c r="A24" s="29">
        <v>3</v>
      </c>
      <c r="B24" s="30" t="s">
        <v>777</v>
      </c>
      <c r="C24" s="461">
        <v>0.05</v>
      </c>
    </row>
    <row r="25" spans="1:3">
      <c r="A25" s="29"/>
      <c r="B25" s="30"/>
      <c r="C25" s="461"/>
    </row>
    <row r="26" spans="1:3" ht="15.75" customHeight="1">
      <c r="A26" s="29"/>
      <c r="B26" s="30"/>
      <c r="C26" s="31"/>
    </row>
    <row r="27" spans="1:3" ht="29.25" customHeight="1">
      <c r="A27" s="29"/>
      <c r="B27" s="586" t="s">
        <v>45</v>
      </c>
      <c r="C27" s="587"/>
    </row>
    <row r="28" spans="1:3">
      <c r="A28" s="29">
        <v>1</v>
      </c>
      <c r="B28" s="30" t="s">
        <v>775</v>
      </c>
      <c r="C28" s="461">
        <v>0.8</v>
      </c>
    </row>
    <row r="29" spans="1:3">
      <c r="A29" s="462">
        <v>2</v>
      </c>
      <c r="B29" s="30" t="s">
        <v>776</v>
      </c>
      <c r="C29" s="461">
        <v>0.15</v>
      </c>
    </row>
    <row r="30" spans="1:3">
      <c r="A30" s="462">
        <v>3</v>
      </c>
      <c r="B30" s="30" t="s">
        <v>777</v>
      </c>
      <c r="C30" s="461">
        <v>0.05</v>
      </c>
    </row>
    <row r="31" spans="1:3" ht="14.4" thickBot="1">
      <c r="A31" s="34"/>
      <c r="B31" s="478"/>
      <c r="C31" s="479"/>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6" activePane="bottomRight" state="frozen"/>
      <selection pane="topRight"/>
      <selection pane="bottomLeft"/>
      <selection pane="bottomRight" activeCell="B6" sqref="B6:B7"/>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5">
        <f>'1. key ratios'!B2</f>
        <v>46112</v>
      </c>
    </row>
    <row r="3" spans="1:5" s="2" customFormat="1" ht="15.75" customHeight="1">
      <c r="A3" s="23"/>
    </row>
    <row r="4" spans="1:5" s="2" customFormat="1" ht="15.75" customHeight="1" thickBot="1">
      <c r="A4" s="164" t="s">
        <v>99</v>
      </c>
      <c r="B4" s="592" t="s">
        <v>212</v>
      </c>
      <c r="C4" s="593"/>
      <c r="D4" s="593"/>
      <c r="E4" s="593"/>
    </row>
    <row r="5" spans="1:5" s="38" customFormat="1" ht="17.399999999999999" customHeight="1">
      <c r="A5" s="117"/>
      <c r="B5" s="118"/>
      <c r="C5" s="36" t="s">
        <v>0</v>
      </c>
      <c r="D5" s="36" t="s">
        <v>1</v>
      </c>
      <c r="E5" s="37" t="s">
        <v>2</v>
      </c>
    </row>
    <row r="6" spans="1:5" ht="14.4" customHeight="1">
      <c r="A6" s="102"/>
      <c r="B6" s="588" t="s">
        <v>219</v>
      </c>
      <c r="C6" s="588" t="s">
        <v>628</v>
      </c>
      <c r="D6" s="590" t="s">
        <v>98</v>
      </c>
      <c r="E6" s="591"/>
    </row>
    <row r="7" spans="1:5" ht="99.6" customHeight="1">
      <c r="A7" s="102"/>
      <c r="B7" s="589"/>
      <c r="C7" s="588"/>
      <c r="D7" s="199" t="s">
        <v>97</v>
      </c>
      <c r="E7" s="200" t="s">
        <v>220</v>
      </c>
    </row>
    <row r="8" spans="1:5" ht="20.399999999999999">
      <c r="A8" s="293">
        <v>1</v>
      </c>
      <c r="B8" s="294" t="s">
        <v>529</v>
      </c>
      <c r="C8" s="346">
        <v>193459804.29999995</v>
      </c>
      <c r="D8" s="346">
        <v>0</v>
      </c>
      <c r="E8" s="346">
        <v>193459804.29999995</v>
      </c>
    </row>
    <row r="9" spans="1:5" ht="14.4">
      <c r="A9" s="293">
        <v>1.1000000000000001</v>
      </c>
      <c r="B9" s="295" t="s">
        <v>530</v>
      </c>
      <c r="C9" s="346">
        <v>38796459.799999997</v>
      </c>
      <c r="D9" s="346">
        <v>0</v>
      </c>
      <c r="E9" s="346">
        <v>38796459.799999997</v>
      </c>
    </row>
    <row r="10" spans="1:5" ht="14.4">
      <c r="A10" s="293">
        <v>1.2</v>
      </c>
      <c r="B10" s="295" t="s">
        <v>531</v>
      </c>
      <c r="C10" s="346">
        <v>121349116.35999998</v>
      </c>
      <c r="D10" s="346">
        <v>0</v>
      </c>
      <c r="E10" s="346">
        <v>121349116.35999998</v>
      </c>
    </row>
    <row r="11" spans="1:5" ht="14.4">
      <c r="A11" s="293">
        <v>1.3</v>
      </c>
      <c r="B11" s="295" t="s">
        <v>532</v>
      </c>
      <c r="C11" s="346">
        <v>33314228.140000001</v>
      </c>
      <c r="D11" s="346">
        <v>0</v>
      </c>
      <c r="E11" s="346">
        <v>33314228.140000001</v>
      </c>
    </row>
    <row r="12" spans="1:5" ht="14.4">
      <c r="A12" s="293">
        <v>2</v>
      </c>
      <c r="B12" s="296" t="s">
        <v>533</v>
      </c>
      <c r="C12" s="346">
        <v>32264.120000000112</v>
      </c>
      <c r="D12" s="346">
        <v>0</v>
      </c>
      <c r="E12" s="346">
        <v>32264.120000000112</v>
      </c>
    </row>
    <row r="13" spans="1:5" ht="14.4">
      <c r="A13" s="293">
        <v>2.1</v>
      </c>
      <c r="B13" s="297" t="s">
        <v>534</v>
      </c>
      <c r="C13" s="346">
        <v>32264.120000000112</v>
      </c>
      <c r="D13" s="346">
        <v>0</v>
      </c>
      <c r="E13" s="346">
        <v>32264.120000000112</v>
      </c>
    </row>
    <row r="14" spans="1:5" ht="20.399999999999999">
      <c r="A14" s="293">
        <v>3</v>
      </c>
      <c r="B14" s="298" t="s">
        <v>535</v>
      </c>
      <c r="C14" s="346">
        <v>0</v>
      </c>
      <c r="D14" s="346">
        <v>0</v>
      </c>
      <c r="E14" s="346">
        <v>0</v>
      </c>
    </row>
    <row r="15" spans="1:5" ht="14.4">
      <c r="A15" s="293">
        <v>4</v>
      </c>
      <c r="B15" s="299" t="s">
        <v>536</v>
      </c>
      <c r="C15" s="346">
        <v>0</v>
      </c>
      <c r="D15" s="346">
        <v>0</v>
      </c>
      <c r="E15" s="346">
        <v>0</v>
      </c>
    </row>
    <row r="16" spans="1:5" ht="20.399999999999999">
      <c r="A16" s="293">
        <v>5</v>
      </c>
      <c r="B16" s="300" t="s">
        <v>537</v>
      </c>
      <c r="C16" s="346">
        <v>0</v>
      </c>
      <c r="D16" s="346">
        <v>0</v>
      </c>
      <c r="E16" s="346">
        <v>0</v>
      </c>
    </row>
    <row r="17" spans="1:5" ht="14.4">
      <c r="A17" s="293">
        <v>5.0999999999999996</v>
      </c>
      <c r="B17" s="301" t="s">
        <v>538</v>
      </c>
      <c r="C17" s="346">
        <v>0</v>
      </c>
      <c r="D17" s="346">
        <v>0</v>
      </c>
      <c r="E17" s="346">
        <v>0</v>
      </c>
    </row>
    <row r="18" spans="1:5" ht="14.4">
      <c r="A18" s="293">
        <v>5.2</v>
      </c>
      <c r="B18" s="301" t="s">
        <v>539</v>
      </c>
      <c r="C18" s="346">
        <v>0</v>
      </c>
      <c r="D18" s="346">
        <v>0</v>
      </c>
      <c r="E18" s="346">
        <v>0</v>
      </c>
    </row>
    <row r="19" spans="1:5" ht="14.4">
      <c r="A19" s="293">
        <v>5.3</v>
      </c>
      <c r="B19" s="302" t="s">
        <v>540</v>
      </c>
      <c r="C19" s="346">
        <v>0</v>
      </c>
      <c r="D19" s="346">
        <v>0</v>
      </c>
      <c r="E19" s="346">
        <v>0</v>
      </c>
    </row>
    <row r="20" spans="1:5" ht="14.4">
      <c r="A20" s="293">
        <v>6</v>
      </c>
      <c r="B20" s="298" t="s">
        <v>541</v>
      </c>
      <c r="C20" s="346">
        <v>1824183788.7339096</v>
      </c>
      <c r="D20" s="346">
        <v>0</v>
      </c>
      <c r="E20" s="346">
        <v>1824183788.7339096</v>
      </c>
    </row>
    <row r="21" spans="1:5" ht="14.4">
      <c r="A21" s="293">
        <v>6.1</v>
      </c>
      <c r="B21" s="301" t="s">
        <v>539</v>
      </c>
      <c r="C21" s="346">
        <v>172062911.69968414</v>
      </c>
      <c r="D21" s="346">
        <v>0</v>
      </c>
      <c r="E21" s="346">
        <v>172062911.69968414</v>
      </c>
    </row>
    <row r="22" spans="1:5" ht="14.4">
      <c r="A22" s="293">
        <v>6.2</v>
      </c>
      <c r="B22" s="302" t="s">
        <v>540</v>
      </c>
      <c r="C22" s="346">
        <v>1652120877.0342252</v>
      </c>
      <c r="D22" s="346">
        <v>0</v>
      </c>
      <c r="E22" s="346">
        <v>1652120877.0342252</v>
      </c>
    </row>
    <row r="23" spans="1:5" ht="14.4">
      <c r="A23" s="293">
        <v>7</v>
      </c>
      <c r="B23" s="296" t="s">
        <v>542</v>
      </c>
      <c r="C23" s="346">
        <v>5502538</v>
      </c>
      <c r="D23" s="346">
        <v>0</v>
      </c>
      <c r="E23" s="346">
        <v>5502538</v>
      </c>
    </row>
    <row r="24" spans="1:5" ht="20.399999999999999">
      <c r="A24" s="293">
        <v>8</v>
      </c>
      <c r="B24" s="303" t="s">
        <v>543</v>
      </c>
      <c r="C24" s="346">
        <v>0</v>
      </c>
      <c r="D24" s="346">
        <v>0</v>
      </c>
      <c r="E24" s="346">
        <v>0</v>
      </c>
    </row>
    <row r="25" spans="1:5" ht="14.4">
      <c r="A25" s="293">
        <v>9</v>
      </c>
      <c r="B25" s="299" t="s">
        <v>544</v>
      </c>
      <c r="C25" s="346">
        <v>69963251</v>
      </c>
      <c r="D25" s="346">
        <v>0</v>
      </c>
      <c r="E25" s="346">
        <v>69963251</v>
      </c>
    </row>
    <row r="26" spans="1:5" ht="14.4">
      <c r="A26" s="293">
        <v>9.1</v>
      </c>
      <c r="B26" s="301" t="s">
        <v>545</v>
      </c>
      <c r="C26" s="346">
        <v>69963251</v>
      </c>
      <c r="D26" s="346">
        <v>0</v>
      </c>
      <c r="E26" s="346">
        <v>69963251</v>
      </c>
    </row>
    <row r="27" spans="1:5" ht="14.4">
      <c r="A27" s="293">
        <v>9.1999999999999993</v>
      </c>
      <c r="B27" s="301" t="s">
        <v>546</v>
      </c>
      <c r="C27" s="346">
        <v>0</v>
      </c>
      <c r="D27" s="346">
        <v>0</v>
      </c>
      <c r="E27" s="346">
        <v>0</v>
      </c>
    </row>
    <row r="28" spans="1:5" ht="14.4">
      <c r="A28" s="293">
        <v>10</v>
      </c>
      <c r="B28" s="299" t="s">
        <v>547</v>
      </c>
      <c r="C28" s="346">
        <v>38125786</v>
      </c>
      <c r="D28" s="346">
        <v>38125786</v>
      </c>
      <c r="E28" s="346">
        <v>0</v>
      </c>
    </row>
    <row r="29" spans="1:5" ht="14.4">
      <c r="A29" s="293">
        <v>10.1</v>
      </c>
      <c r="B29" s="301" t="s">
        <v>548</v>
      </c>
      <c r="C29" s="346">
        <v>20374000</v>
      </c>
      <c r="D29" s="346">
        <v>20374000</v>
      </c>
      <c r="E29" s="346">
        <v>0</v>
      </c>
    </row>
    <row r="30" spans="1:5" ht="14.4">
      <c r="A30" s="293">
        <v>10.199999999999999</v>
      </c>
      <c r="B30" s="301" t="s">
        <v>549</v>
      </c>
      <c r="C30" s="346">
        <v>17751786</v>
      </c>
      <c r="D30" s="346">
        <v>17751786</v>
      </c>
      <c r="E30" s="346">
        <v>0</v>
      </c>
    </row>
    <row r="31" spans="1:5" ht="14.4">
      <c r="A31" s="293">
        <v>11</v>
      </c>
      <c r="B31" s="299" t="s">
        <v>550</v>
      </c>
      <c r="C31" s="346">
        <v>84526.980515617412</v>
      </c>
      <c r="D31" s="346">
        <v>0</v>
      </c>
      <c r="E31" s="346">
        <v>84526.980515617412</v>
      </c>
    </row>
    <row r="32" spans="1:5" ht="14.4">
      <c r="A32" s="293">
        <v>11.1</v>
      </c>
      <c r="B32" s="301" t="s">
        <v>551</v>
      </c>
      <c r="C32" s="346">
        <v>84526.980515617412</v>
      </c>
      <c r="D32" s="346">
        <v>0</v>
      </c>
      <c r="E32" s="346">
        <v>84526.980515617412</v>
      </c>
    </row>
    <row r="33" spans="1:7" ht="14.4">
      <c r="A33" s="293">
        <v>11.2</v>
      </c>
      <c r="B33" s="301" t="s">
        <v>552</v>
      </c>
      <c r="C33" s="346">
        <v>0</v>
      </c>
      <c r="D33" s="346">
        <v>0</v>
      </c>
      <c r="E33" s="346">
        <v>0</v>
      </c>
    </row>
    <row r="34" spans="1:7" ht="14.4">
      <c r="A34" s="293">
        <v>13</v>
      </c>
      <c r="B34" s="299" t="s">
        <v>553</v>
      </c>
      <c r="C34" s="346">
        <v>55975077.235008076</v>
      </c>
      <c r="D34" s="346">
        <v>0</v>
      </c>
      <c r="E34" s="346">
        <v>55975077.235008076</v>
      </c>
    </row>
    <row r="35" spans="1:7" ht="14.4">
      <c r="A35" s="293">
        <v>13.1</v>
      </c>
      <c r="B35" s="304" t="s">
        <v>554</v>
      </c>
      <c r="C35" s="346">
        <v>45203009</v>
      </c>
      <c r="D35" s="346">
        <v>0</v>
      </c>
      <c r="E35" s="346">
        <v>45203009</v>
      </c>
    </row>
    <row r="36" spans="1:7" ht="14.4">
      <c r="A36" s="293">
        <v>13.2</v>
      </c>
      <c r="B36" s="304" t="s">
        <v>555</v>
      </c>
      <c r="C36" s="346">
        <v>0</v>
      </c>
      <c r="D36" s="346">
        <v>0</v>
      </c>
      <c r="E36" s="346">
        <v>0</v>
      </c>
    </row>
    <row r="37" spans="1:7" ht="27" thickBot="1">
      <c r="A37" s="105"/>
      <c r="B37" s="165" t="s">
        <v>221</v>
      </c>
      <c r="C37" s="119">
        <v>2187327036.3694334</v>
      </c>
      <c r="D37" s="119">
        <v>38125786</v>
      </c>
      <c r="E37" s="119">
        <v>2149201250.3694334</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5">
        <f>'1. key ratios'!B2</f>
        <v>46112</v>
      </c>
      <c r="C2" s="4"/>
      <c r="D2" s="4"/>
      <c r="E2" s="4"/>
      <c r="F2" s="4"/>
    </row>
    <row r="3" spans="1:6" s="2" customFormat="1" ht="15.75" customHeight="1">
      <c r="C3" s="4"/>
      <c r="D3" s="4"/>
      <c r="E3" s="4"/>
      <c r="F3" s="4"/>
    </row>
    <row r="4" spans="1:6" s="2" customFormat="1" ht="13.8" thickBot="1">
      <c r="A4" s="2" t="s">
        <v>46</v>
      </c>
      <c r="B4" s="166" t="s">
        <v>522</v>
      </c>
      <c r="C4" s="35" t="s">
        <v>35</v>
      </c>
      <c r="D4" s="4"/>
      <c r="E4" s="4"/>
      <c r="F4" s="4"/>
    </row>
    <row r="5" spans="1:6">
      <c r="A5" s="123">
        <v>1</v>
      </c>
      <c r="B5" s="167" t="s">
        <v>524</v>
      </c>
      <c r="C5" s="124">
        <f>'7. LI1'!E37</f>
        <v>2149201250.3694334</v>
      </c>
    </row>
    <row r="6" spans="1:6">
      <c r="A6" s="41">
        <v>2.1</v>
      </c>
      <c r="B6" s="103" t="s">
        <v>201</v>
      </c>
      <c r="C6" s="94">
        <v>116751935.80893359</v>
      </c>
    </row>
    <row r="7" spans="1:6" s="24" customFormat="1" outlineLevel="1">
      <c r="A7" s="18">
        <v>2.2000000000000002</v>
      </c>
      <c r="B7" s="19" t="s">
        <v>202</v>
      </c>
      <c r="C7" s="94">
        <v>52655716.699999996</v>
      </c>
    </row>
    <row r="8" spans="1:6" s="24" customFormat="1">
      <c r="A8" s="18">
        <v>3</v>
      </c>
      <c r="B8" s="121" t="s">
        <v>523</v>
      </c>
      <c r="C8" s="125">
        <f>SUM(C5:C7)</f>
        <v>2318608902.8783669</v>
      </c>
    </row>
    <row r="9" spans="1:6">
      <c r="A9" s="41">
        <v>4</v>
      </c>
      <c r="B9" s="42" t="s">
        <v>48</v>
      </c>
      <c r="C9" s="94">
        <v>0</v>
      </c>
    </row>
    <row r="10" spans="1:6" s="24" customFormat="1" outlineLevel="1">
      <c r="A10" s="18">
        <v>5.0999999999999996</v>
      </c>
      <c r="B10" s="19" t="s">
        <v>203</v>
      </c>
      <c r="C10" s="94">
        <v>-61457022.067614585</v>
      </c>
    </row>
    <row r="11" spans="1:6" s="24" customFormat="1" outlineLevel="1">
      <c r="A11" s="18">
        <v>5.2</v>
      </c>
      <c r="B11" s="19" t="s">
        <v>204</v>
      </c>
      <c r="C11" s="94">
        <v>-49543781.240715154</v>
      </c>
    </row>
    <row r="12" spans="1:6" s="24" customFormat="1">
      <c r="A12" s="18">
        <v>6</v>
      </c>
      <c r="B12" s="120" t="s">
        <v>330</v>
      </c>
      <c r="C12" s="94">
        <v>0</v>
      </c>
    </row>
    <row r="13" spans="1:6" s="24" customFormat="1" ht="13.8" thickBot="1">
      <c r="A13" s="20">
        <v>7</v>
      </c>
      <c r="B13" s="122" t="s">
        <v>164</v>
      </c>
      <c r="C13" s="126">
        <f>SUM(C8:C12)</f>
        <v>2207608099.5700374</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1t0KOMXHcy1M1jGfKZQFT9xaK0QijUXQuggvm9FPews=</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frggLU8hlQAu0TbOpnPFPxcwoT1dfn3qOcVogKk1CRI=</DigestValue>
    </Reference>
  </SignedInfo>
  <SignatureValue>Uqygl0YwuVcVAouGqBQwKVtAJ/wnQEu4EZGd2KjsIvNklwQ8Oz6sDOlM7tSpbUzK4wqKqKyXFzdT
nZDYjlnicZ88ngHfPmmkD4/CaFtnR6mHcNlLM4aqtzgYBRaCh0lO3tSwx1qNLoim5X7GH9pm8il3
v9CFz74UFKhDPtmfeVo5QR6h8Nsqa2GhSddhpDk/sV5lMpM27cd1ejKpLuNnPqdBXi2Ykwe5GI+c
C1x/J+lLQIPgs+qmiO1V3cD1N5MIDhhwzcHxCy7YRxm7K3dAuZjk0dY3Ub6qG+McFzypZiJKMwR7
wBU1+qxAdzvN8CvqXwvcpTl/PHda+/qBIJq7gQ==</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6l0ZtSDh21A5Z/hcA3ruGhvZEpfAUP0FYi/Uu7TLQYc=</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i5/2xD0aXg9dOu1J4447HDTAZFUzFF6y/jWimKYDl3E=</DigestValue>
      </Reference>
      <Reference URI="/xl/styles.xml?ContentType=application/vnd.openxmlformats-officedocument.spreadsheetml.styles+xml">
        <DigestMethod Algorithm="http://www.w3.org/2001/04/xmlenc#sha256"/>
        <DigestValue>nyWKiSvyUqeaKN7UYicAdHGAginnLshmVZEEyvJxe1k=</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JuRlIToCjBinEKIKW8nKluY/PcDc37P2DWlhddnU3mM=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7kPAMccPt7SifhpyaOhnnRweABBlAZLNP2s6w0DOQv4=</DigestValue>
      </Reference>
      <Reference URI="/xl/worksheets/sheet10.xml?ContentType=application/vnd.openxmlformats-officedocument.spreadsheetml.worksheet+xml">
        <DigestMethod Algorithm="http://www.w3.org/2001/04/xmlenc#sha256"/>
        <DigestValue>m/Nr2PaePEKkS0zliz46xodoYsX6LNkDLhwuQGf2pyQ=</DigestValue>
      </Reference>
      <Reference URI="/xl/worksheets/sheet11.xml?ContentType=application/vnd.openxmlformats-officedocument.spreadsheetml.worksheet+xml">
        <DigestMethod Algorithm="http://www.w3.org/2001/04/xmlenc#sha256"/>
        <DigestValue>SDaBgTNSh8NfTNuRUXP3eUQSd4/XQd6C5jNBDitT9G0=</DigestValue>
      </Reference>
      <Reference URI="/xl/worksheets/sheet12.xml?ContentType=application/vnd.openxmlformats-officedocument.spreadsheetml.worksheet+xml">
        <DigestMethod Algorithm="http://www.w3.org/2001/04/xmlenc#sha256"/>
        <DigestValue>MhkzD9q5Y+ubQcPrby0SgOjBDKbQvk0eQScW6RHJurs=</DigestValue>
      </Reference>
      <Reference URI="/xl/worksheets/sheet13.xml?ContentType=application/vnd.openxmlformats-officedocument.spreadsheetml.worksheet+xml">
        <DigestMethod Algorithm="http://www.w3.org/2001/04/xmlenc#sha256"/>
        <DigestValue>2u37t5hE2V5b7JA4qDgmUyTsZSgAnlvfFl/1ditz2ak=</DigestValue>
      </Reference>
      <Reference URI="/xl/worksheets/sheet14.xml?ContentType=application/vnd.openxmlformats-officedocument.spreadsheetml.worksheet+xml">
        <DigestMethod Algorithm="http://www.w3.org/2001/04/xmlenc#sha256"/>
        <DigestValue>oxLxcEtzsXBJsw7FRBEBCmYB7IarT8BZXNvvdUhitDY=</DigestValue>
      </Reference>
      <Reference URI="/xl/worksheets/sheet15.xml?ContentType=application/vnd.openxmlformats-officedocument.spreadsheetml.worksheet+xml">
        <DigestMethod Algorithm="http://www.w3.org/2001/04/xmlenc#sha256"/>
        <DigestValue>a/sSdt5zzHj83kqfZLp9NtXdCh0V0HM1RBrXE37umg0=</DigestValue>
      </Reference>
      <Reference URI="/xl/worksheets/sheet16.xml?ContentType=application/vnd.openxmlformats-officedocument.spreadsheetml.worksheet+xml">
        <DigestMethod Algorithm="http://www.w3.org/2001/04/xmlenc#sha256"/>
        <DigestValue>05ARobY+izRj4c94AAW1ap5vyKPiifrD6iCQ77nHwn8=</DigestValue>
      </Reference>
      <Reference URI="/xl/worksheets/sheet17.xml?ContentType=application/vnd.openxmlformats-officedocument.spreadsheetml.worksheet+xml">
        <DigestMethod Algorithm="http://www.w3.org/2001/04/xmlenc#sha256"/>
        <DigestValue>otbpiBFL5LPFMF28HNC5pN7Jd8vcAehx61LyJKuLt6k=</DigestValue>
      </Reference>
      <Reference URI="/xl/worksheets/sheet18.xml?ContentType=application/vnd.openxmlformats-officedocument.spreadsheetml.worksheet+xml">
        <DigestMethod Algorithm="http://www.w3.org/2001/04/xmlenc#sha256"/>
        <DigestValue>yjeTJYz/Ufr26bOyBZIXapBYbOplXpWphyCiKKHeVlQ=</DigestValue>
      </Reference>
      <Reference URI="/xl/worksheets/sheet19.xml?ContentType=application/vnd.openxmlformats-officedocument.spreadsheetml.worksheet+xml">
        <DigestMethod Algorithm="http://www.w3.org/2001/04/xmlenc#sha256"/>
        <DigestValue>hg7+fqQZpBppsmtzPLiR1Ymr+wmqkAOI7MAcPK20zTg=</DigestValue>
      </Reference>
      <Reference URI="/xl/worksheets/sheet2.xml?ContentType=application/vnd.openxmlformats-officedocument.spreadsheetml.worksheet+xml">
        <DigestMethod Algorithm="http://www.w3.org/2001/04/xmlenc#sha256"/>
        <DigestValue>D9SuUVq9Tw37J7NtLG9UUZws7WgZqBkbO1zIHkAKPtc=</DigestValue>
      </Reference>
      <Reference URI="/xl/worksheets/sheet20.xml?ContentType=application/vnd.openxmlformats-officedocument.spreadsheetml.worksheet+xml">
        <DigestMethod Algorithm="http://www.w3.org/2001/04/xmlenc#sha256"/>
        <DigestValue>iP8WE+ZN9D1b4ewpt2LfsC76sbPmaPAPxNfYtUSTn5g=</DigestValue>
      </Reference>
      <Reference URI="/xl/worksheets/sheet21.xml?ContentType=application/vnd.openxmlformats-officedocument.spreadsheetml.worksheet+xml">
        <DigestMethod Algorithm="http://www.w3.org/2001/04/xmlenc#sha256"/>
        <DigestValue>sxqhlMVQSOt9klbzjeuUYt07asiYHpylHDt8xjsw1DQ=</DigestValue>
      </Reference>
      <Reference URI="/xl/worksheets/sheet22.xml?ContentType=application/vnd.openxmlformats-officedocument.spreadsheetml.worksheet+xml">
        <DigestMethod Algorithm="http://www.w3.org/2001/04/xmlenc#sha256"/>
        <DigestValue>Fg8HS2l2hR7MVqlRqhyC2iKdexxVMAFuvXzgVDjdKwg=</DigestValue>
      </Reference>
      <Reference URI="/xl/worksheets/sheet23.xml?ContentType=application/vnd.openxmlformats-officedocument.spreadsheetml.worksheet+xml">
        <DigestMethod Algorithm="http://www.w3.org/2001/04/xmlenc#sha256"/>
        <DigestValue>IvMffbxAobO3J3NEIXtuoxHotYbmr4IVTK9bTZ83zzg=</DigestValue>
      </Reference>
      <Reference URI="/xl/worksheets/sheet24.xml?ContentType=application/vnd.openxmlformats-officedocument.spreadsheetml.worksheet+xml">
        <DigestMethod Algorithm="http://www.w3.org/2001/04/xmlenc#sha256"/>
        <DigestValue>bJeLZ4yKt2EmKncbftwuD8Rs/cW4H7TC4T13BEQlZC4=</DigestValue>
      </Reference>
      <Reference URI="/xl/worksheets/sheet25.xml?ContentType=application/vnd.openxmlformats-officedocument.spreadsheetml.worksheet+xml">
        <DigestMethod Algorithm="http://www.w3.org/2001/04/xmlenc#sha256"/>
        <DigestValue>Guu+DmE4a5dEoAJ/E7qyx0n17A7tUJ1kh3KagATWh2Y=</DigestValue>
      </Reference>
      <Reference URI="/xl/worksheets/sheet26.xml?ContentType=application/vnd.openxmlformats-officedocument.spreadsheetml.worksheet+xml">
        <DigestMethod Algorithm="http://www.w3.org/2001/04/xmlenc#sha256"/>
        <DigestValue>A4jA/yQk4kegY32dZuhenxaeC5flJK2l7y8/n6Gfpho=</DigestValue>
      </Reference>
      <Reference URI="/xl/worksheets/sheet27.xml?ContentType=application/vnd.openxmlformats-officedocument.spreadsheetml.worksheet+xml">
        <DigestMethod Algorithm="http://www.w3.org/2001/04/xmlenc#sha256"/>
        <DigestValue>/ym0SN1+hEaglWHpIFB9pay3E2MAGxO7va+IKqCByqI=</DigestValue>
      </Reference>
      <Reference URI="/xl/worksheets/sheet28.xml?ContentType=application/vnd.openxmlformats-officedocument.spreadsheetml.worksheet+xml">
        <DigestMethod Algorithm="http://www.w3.org/2001/04/xmlenc#sha256"/>
        <DigestValue>X8l/ZlkEhgga1MN/nI0AkpZKvGUmw3uM/6yGkBgpK4g=</DigestValue>
      </Reference>
      <Reference URI="/xl/worksheets/sheet29.xml?ContentType=application/vnd.openxmlformats-officedocument.spreadsheetml.worksheet+xml">
        <DigestMethod Algorithm="http://www.w3.org/2001/04/xmlenc#sha256"/>
        <DigestValue>LPIicXlqJak9OUZgQA4DaoEGEh5vESKoyPK/igKEr90=</DigestValue>
      </Reference>
      <Reference URI="/xl/worksheets/sheet3.xml?ContentType=application/vnd.openxmlformats-officedocument.spreadsheetml.worksheet+xml">
        <DigestMethod Algorithm="http://www.w3.org/2001/04/xmlenc#sha256"/>
        <DigestValue>9/6iKZ8mzpNsrP3Lt1MSJwZnrtZ9xJqqwikl5GsiT1g=</DigestValue>
      </Reference>
      <Reference URI="/xl/worksheets/sheet30.xml?ContentType=application/vnd.openxmlformats-officedocument.spreadsheetml.worksheet+xml">
        <DigestMethod Algorithm="http://www.w3.org/2001/04/xmlenc#sha256"/>
        <DigestValue>qXWCHSFWbBbkCN4kRm1saIULSzfWvRlQPVnX3CZ35AM=</DigestValue>
      </Reference>
      <Reference URI="/xl/worksheets/sheet31.xml?ContentType=application/vnd.openxmlformats-officedocument.spreadsheetml.worksheet+xml">
        <DigestMethod Algorithm="http://www.w3.org/2001/04/xmlenc#sha256"/>
        <DigestValue>gSfNquCzD8h9wQe9vAskr8hhDtpqkNc7/I8dVLKvMQA=</DigestValue>
      </Reference>
      <Reference URI="/xl/worksheets/sheet32.xml?ContentType=application/vnd.openxmlformats-officedocument.spreadsheetml.worksheet+xml">
        <DigestMethod Algorithm="http://www.w3.org/2001/04/xmlenc#sha256"/>
        <DigestValue>7rH13U72vyZfiRQDGwfJGInLYFqwpwNDXhy3wOjKaGM=</DigestValue>
      </Reference>
      <Reference URI="/xl/worksheets/sheet4.xml?ContentType=application/vnd.openxmlformats-officedocument.spreadsheetml.worksheet+xml">
        <DigestMethod Algorithm="http://www.w3.org/2001/04/xmlenc#sha256"/>
        <DigestValue>5bqHe+t5YEX3A4XM/RLKbE5pomOHc7byF0FwEjKl2xg=</DigestValue>
      </Reference>
      <Reference URI="/xl/worksheets/sheet5.xml?ContentType=application/vnd.openxmlformats-officedocument.spreadsheetml.worksheet+xml">
        <DigestMethod Algorithm="http://www.w3.org/2001/04/xmlenc#sha256"/>
        <DigestValue>soek44/+U5zVdFnk5Jxzaa7duecP/Aq3KlNHQK0JTLo=</DigestValue>
      </Reference>
      <Reference URI="/xl/worksheets/sheet6.xml?ContentType=application/vnd.openxmlformats-officedocument.spreadsheetml.worksheet+xml">
        <DigestMethod Algorithm="http://www.w3.org/2001/04/xmlenc#sha256"/>
        <DigestValue>zKJAFHP09a1eDpdoD5myHWSadMvDTY/ht8TWU6BuZfA=</DigestValue>
      </Reference>
      <Reference URI="/xl/worksheets/sheet7.xml?ContentType=application/vnd.openxmlformats-officedocument.spreadsheetml.worksheet+xml">
        <DigestMethod Algorithm="http://www.w3.org/2001/04/xmlenc#sha256"/>
        <DigestValue>joycGrm+Je2hHIvpWcZZlI6MI5Nm1KjATl6Ypib1kVg=</DigestValue>
      </Reference>
      <Reference URI="/xl/worksheets/sheet8.xml?ContentType=application/vnd.openxmlformats-officedocument.spreadsheetml.worksheet+xml">
        <DigestMethod Algorithm="http://www.w3.org/2001/04/xmlenc#sha256"/>
        <DigestValue>9fIgV8hVP6oJISiaJQTANmF+aAC4bVcYmCThOcC0JGI=</DigestValue>
      </Reference>
      <Reference URI="/xl/worksheets/sheet9.xml?ContentType=application/vnd.openxmlformats-officedocument.spreadsheetml.worksheet+xml">
        <DigestMethod Algorithm="http://www.w3.org/2001/04/xmlenc#sha256"/>
        <DigestValue>/hnNVRBT58MpdxC4FQtXnI6YLtnmE5TaRr4+cjpLSyY=</DigestValue>
      </Reference>
    </Manifest>
    <SignatureProperties>
      <SignatureProperty Id="idSignatureTime" Target="#idPackageSignature">
        <mdssi:SignatureTime xmlns:mdssi="http://schemas.openxmlformats.org/package/2006/digital-signature">
          <mdssi:Format>YYYY-MM-DDThh:mm:ssTZD</mdssi:Format>
          <mdssi:Value>2026-05-21T11:04:02Z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2026-05-21T11:04:02Z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lTs6aOd04okudT7ZPAzE8zkCPGtQCiF1F2Xkw0v66uQ=</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kTkCFV5LgNueRosNFghDKxrVTKc3Ny0Kkun5GhyzBNA=</DigestValue>
    </Reference>
  </SignedInfo>
  <SignatureValue>rwkzRa46W2aVps1sdrc4xnoWDMpoPVbTjMz50/UHmlWDxuSqkjniI8aAsMYCD5eEeH12VSj8Lr7h
HjVtb6EKJxQfw0xJDsV6slktPPMR1vbMZlbgQlRqDkCe9QKXlKHdSh9NIb9b8OCtrKTCRuVRDRBh
F6DFIsYW+SZqwZQZwDPHz0q3zOTxQdMqBTpaT3qz7O/WmvWT4HnwljUUnWiAPV/XvGZHRa6ksdso
1tqmKZ8r+GDObGUt3GIeeusr3SlM1v8kTQzq5s6YzWzrQjZC4grpdCGI8vtz/ABwod47FdGIZD20
VgBDz0tQDr/DEUUfx4Vez9V7UNemLBXs7nUMog==</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6l0ZtSDh21A5Z/hcA3ruGhvZEpfAUP0FYi/Uu7TLQYc=</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i5/2xD0aXg9dOu1J4447HDTAZFUzFF6y/jWimKYDl3E=</DigestValue>
      </Reference>
      <Reference URI="/xl/styles.xml?ContentType=application/vnd.openxmlformats-officedocument.spreadsheetml.styles+xml">
        <DigestMethod Algorithm="http://www.w3.org/2001/04/xmlenc#sha256"/>
        <DigestValue>nyWKiSvyUqeaKN7UYicAdHGAginnLshmVZEEyvJxe1k=</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JuRlIToCjBinEKIKW8nKluY/PcDc37P2DWlhddnU3mM=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7kPAMccPt7SifhpyaOhnnRweABBlAZLNP2s6w0DOQv4=</DigestValue>
      </Reference>
      <Reference URI="/xl/worksheets/sheet10.xml?ContentType=application/vnd.openxmlformats-officedocument.spreadsheetml.worksheet+xml">
        <DigestMethod Algorithm="http://www.w3.org/2001/04/xmlenc#sha256"/>
        <DigestValue>m/Nr2PaePEKkS0zliz46xodoYsX6LNkDLhwuQGf2pyQ=</DigestValue>
      </Reference>
      <Reference URI="/xl/worksheets/sheet11.xml?ContentType=application/vnd.openxmlformats-officedocument.spreadsheetml.worksheet+xml">
        <DigestMethod Algorithm="http://www.w3.org/2001/04/xmlenc#sha256"/>
        <DigestValue>SDaBgTNSh8NfTNuRUXP3eUQSd4/XQd6C5jNBDitT9G0=</DigestValue>
      </Reference>
      <Reference URI="/xl/worksheets/sheet12.xml?ContentType=application/vnd.openxmlformats-officedocument.spreadsheetml.worksheet+xml">
        <DigestMethod Algorithm="http://www.w3.org/2001/04/xmlenc#sha256"/>
        <DigestValue>MhkzD9q5Y+ubQcPrby0SgOjBDKbQvk0eQScW6RHJurs=</DigestValue>
      </Reference>
      <Reference URI="/xl/worksheets/sheet13.xml?ContentType=application/vnd.openxmlformats-officedocument.spreadsheetml.worksheet+xml">
        <DigestMethod Algorithm="http://www.w3.org/2001/04/xmlenc#sha256"/>
        <DigestValue>2u37t5hE2V5b7JA4qDgmUyTsZSgAnlvfFl/1ditz2ak=</DigestValue>
      </Reference>
      <Reference URI="/xl/worksheets/sheet14.xml?ContentType=application/vnd.openxmlformats-officedocument.spreadsheetml.worksheet+xml">
        <DigestMethod Algorithm="http://www.w3.org/2001/04/xmlenc#sha256"/>
        <DigestValue>oxLxcEtzsXBJsw7FRBEBCmYB7IarT8BZXNvvdUhitDY=</DigestValue>
      </Reference>
      <Reference URI="/xl/worksheets/sheet15.xml?ContentType=application/vnd.openxmlformats-officedocument.spreadsheetml.worksheet+xml">
        <DigestMethod Algorithm="http://www.w3.org/2001/04/xmlenc#sha256"/>
        <DigestValue>a/sSdt5zzHj83kqfZLp9NtXdCh0V0HM1RBrXE37umg0=</DigestValue>
      </Reference>
      <Reference URI="/xl/worksheets/sheet16.xml?ContentType=application/vnd.openxmlformats-officedocument.spreadsheetml.worksheet+xml">
        <DigestMethod Algorithm="http://www.w3.org/2001/04/xmlenc#sha256"/>
        <DigestValue>05ARobY+izRj4c94AAW1ap5vyKPiifrD6iCQ77nHwn8=</DigestValue>
      </Reference>
      <Reference URI="/xl/worksheets/sheet17.xml?ContentType=application/vnd.openxmlformats-officedocument.spreadsheetml.worksheet+xml">
        <DigestMethod Algorithm="http://www.w3.org/2001/04/xmlenc#sha256"/>
        <DigestValue>otbpiBFL5LPFMF28HNC5pN7Jd8vcAehx61LyJKuLt6k=</DigestValue>
      </Reference>
      <Reference URI="/xl/worksheets/sheet18.xml?ContentType=application/vnd.openxmlformats-officedocument.spreadsheetml.worksheet+xml">
        <DigestMethod Algorithm="http://www.w3.org/2001/04/xmlenc#sha256"/>
        <DigestValue>yjeTJYz/Ufr26bOyBZIXapBYbOplXpWphyCiKKHeVlQ=</DigestValue>
      </Reference>
      <Reference URI="/xl/worksheets/sheet19.xml?ContentType=application/vnd.openxmlformats-officedocument.spreadsheetml.worksheet+xml">
        <DigestMethod Algorithm="http://www.w3.org/2001/04/xmlenc#sha256"/>
        <DigestValue>hg7+fqQZpBppsmtzPLiR1Ymr+wmqkAOI7MAcPK20zTg=</DigestValue>
      </Reference>
      <Reference URI="/xl/worksheets/sheet2.xml?ContentType=application/vnd.openxmlformats-officedocument.spreadsheetml.worksheet+xml">
        <DigestMethod Algorithm="http://www.w3.org/2001/04/xmlenc#sha256"/>
        <DigestValue>D9SuUVq9Tw37J7NtLG9UUZws7WgZqBkbO1zIHkAKPtc=</DigestValue>
      </Reference>
      <Reference URI="/xl/worksheets/sheet20.xml?ContentType=application/vnd.openxmlformats-officedocument.spreadsheetml.worksheet+xml">
        <DigestMethod Algorithm="http://www.w3.org/2001/04/xmlenc#sha256"/>
        <DigestValue>iP8WE+ZN9D1b4ewpt2LfsC76sbPmaPAPxNfYtUSTn5g=</DigestValue>
      </Reference>
      <Reference URI="/xl/worksheets/sheet21.xml?ContentType=application/vnd.openxmlformats-officedocument.spreadsheetml.worksheet+xml">
        <DigestMethod Algorithm="http://www.w3.org/2001/04/xmlenc#sha256"/>
        <DigestValue>sxqhlMVQSOt9klbzjeuUYt07asiYHpylHDt8xjsw1DQ=</DigestValue>
      </Reference>
      <Reference URI="/xl/worksheets/sheet22.xml?ContentType=application/vnd.openxmlformats-officedocument.spreadsheetml.worksheet+xml">
        <DigestMethod Algorithm="http://www.w3.org/2001/04/xmlenc#sha256"/>
        <DigestValue>Fg8HS2l2hR7MVqlRqhyC2iKdexxVMAFuvXzgVDjdKwg=</DigestValue>
      </Reference>
      <Reference URI="/xl/worksheets/sheet23.xml?ContentType=application/vnd.openxmlformats-officedocument.spreadsheetml.worksheet+xml">
        <DigestMethod Algorithm="http://www.w3.org/2001/04/xmlenc#sha256"/>
        <DigestValue>IvMffbxAobO3J3NEIXtuoxHotYbmr4IVTK9bTZ83zzg=</DigestValue>
      </Reference>
      <Reference URI="/xl/worksheets/sheet24.xml?ContentType=application/vnd.openxmlformats-officedocument.spreadsheetml.worksheet+xml">
        <DigestMethod Algorithm="http://www.w3.org/2001/04/xmlenc#sha256"/>
        <DigestValue>bJeLZ4yKt2EmKncbftwuD8Rs/cW4H7TC4T13BEQlZC4=</DigestValue>
      </Reference>
      <Reference URI="/xl/worksheets/sheet25.xml?ContentType=application/vnd.openxmlformats-officedocument.spreadsheetml.worksheet+xml">
        <DigestMethod Algorithm="http://www.w3.org/2001/04/xmlenc#sha256"/>
        <DigestValue>Guu+DmE4a5dEoAJ/E7qyx0n17A7tUJ1kh3KagATWh2Y=</DigestValue>
      </Reference>
      <Reference URI="/xl/worksheets/sheet26.xml?ContentType=application/vnd.openxmlformats-officedocument.spreadsheetml.worksheet+xml">
        <DigestMethod Algorithm="http://www.w3.org/2001/04/xmlenc#sha256"/>
        <DigestValue>A4jA/yQk4kegY32dZuhenxaeC5flJK2l7y8/n6Gfpho=</DigestValue>
      </Reference>
      <Reference URI="/xl/worksheets/sheet27.xml?ContentType=application/vnd.openxmlformats-officedocument.spreadsheetml.worksheet+xml">
        <DigestMethod Algorithm="http://www.w3.org/2001/04/xmlenc#sha256"/>
        <DigestValue>/ym0SN1+hEaglWHpIFB9pay3E2MAGxO7va+IKqCByqI=</DigestValue>
      </Reference>
      <Reference URI="/xl/worksheets/sheet28.xml?ContentType=application/vnd.openxmlformats-officedocument.spreadsheetml.worksheet+xml">
        <DigestMethod Algorithm="http://www.w3.org/2001/04/xmlenc#sha256"/>
        <DigestValue>X8l/ZlkEhgga1MN/nI0AkpZKvGUmw3uM/6yGkBgpK4g=</DigestValue>
      </Reference>
      <Reference URI="/xl/worksheets/sheet29.xml?ContentType=application/vnd.openxmlformats-officedocument.spreadsheetml.worksheet+xml">
        <DigestMethod Algorithm="http://www.w3.org/2001/04/xmlenc#sha256"/>
        <DigestValue>LPIicXlqJak9OUZgQA4DaoEGEh5vESKoyPK/igKEr90=</DigestValue>
      </Reference>
      <Reference URI="/xl/worksheets/sheet3.xml?ContentType=application/vnd.openxmlformats-officedocument.spreadsheetml.worksheet+xml">
        <DigestMethod Algorithm="http://www.w3.org/2001/04/xmlenc#sha256"/>
        <DigestValue>9/6iKZ8mzpNsrP3Lt1MSJwZnrtZ9xJqqwikl5GsiT1g=</DigestValue>
      </Reference>
      <Reference URI="/xl/worksheets/sheet30.xml?ContentType=application/vnd.openxmlformats-officedocument.spreadsheetml.worksheet+xml">
        <DigestMethod Algorithm="http://www.w3.org/2001/04/xmlenc#sha256"/>
        <DigestValue>qXWCHSFWbBbkCN4kRm1saIULSzfWvRlQPVnX3CZ35AM=</DigestValue>
      </Reference>
      <Reference URI="/xl/worksheets/sheet31.xml?ContentType=application/vnd.openxmlformats-officedocument.spreadsheetml.worksheet+xml">
        <DigestMethod Algorithm="http://www.w3.org/2001/04/xmlenc#sha256"/>
        <DigestValue>gSfNquCzD8h9wQe9vAskr8hhDtpqkNc7/I8dVLKvMQA=</DigestValue>
      </Reference>
      <Reference URI="/xl/worksheets/sheet32.xml?ContentType=application/vnd.openxmlformats-officedocument.spreadsheetml.worksheet+xml">
        <DigestMethod Algorithm="http://www.w3.org/2001/04/xmlenc#sha256"/>
        <DigestValue>7rH13U72vyZfiRQDGwfJGInLYFqwpwNDXhy3wOjKaGM=</DigestValue>
      </Reference>
      <Reference URI="/xl/worksheets/sheet4.xml?ContentType=application/vnd.openxmlformats-officedocument.spreadsheetml.worksheet+xml">
        <DigestMethod Algorithm="http://www.w3.org/2001/04/xmlenc#sha256"/>
        <DigestValue>5bqHe+t5YEX3A4XM/RLKbE5pomOHc7byF0FwEjKl2xg=</DigestValue>
      </Reference>
      <Reference URI="/xl/worksheets/sheet5.xml?ContentType=application/vnd.openxmlformats-officedocument.spreadsheetml.worksheet+xml">
        <DigestMethod Algorithm="http://www.w3.org/2001/04/xmlenc#sha256"/>
        <DigestValue>soek44/+U5zVdFnk5Jxzaa7duecP/Aq3KlNHQK0JTLo=</DigestValue>
      </Reference>
      <Reference URI="/xl/worksheets/sheet6.xml?ContentType=application/vnd.openxmlformats-officedocument.spreadsheetml.worksheet+xml">
        <DigestMethod Algorithm="http://www.w3.org/2001/04/xmlenc#sha256"/>
        <DigestValue>zKJAFHP09a1eDpdoD5myHWSadMvDTY/ht8TWU6BuZfA=</DigestValue>
      </Reference>
      <Reference URI="/xl/worksheets/sheet7.xml?ContentType=application/vnd.openxmlformats-officedocument.spreadsheetml.worksheet+xml">
        <DigestMethod Algorithm="http://www.w3.org/2001/04/xmlenc#sha256"/>
        <DigestValue>joycGrm+Je2hHIvpWcZZlI6MI5Nm1KjATl6Ypib1kVg=</DigestValue>
      </Reference>
      <Reference URI="/xl/worksheets/sheet8.xml?ContentType=application/vnd.openxmlformats-officedocument.spreadsheetml.worksheet+xml">
        <DigestMethod Algorithm="http://www.w3.org/2001/04/xmlenc#sha256"/>
        <DigestValue>9fIgV8hVP6oJISiaJQTANmF+aAC4bVcYmCThOcC0JGI=</DigestValue>
      </Reference>
      <Reference URI="/xl/worksheets/sheet9.xml?ContentType=application/vnd.openxmlformats-officedocument.spreadsheetml.worksheet+xml">
        <DigestMethod Algorithm="http://www.w3.org/2001/04/xmlenc#sha256"/>
        <DigestValue>/hnNVRBT58MpdxC4FQtXnI6YLtnmE5TaRr4+cjpLSyY=</DigestValue>
      </Reference>
    </Manifest>
    <SignatureProperties>
      <SignatureProperty Id="idSignatureTime" Target="#idPackageSignature">
        <mdssi:SignatureTime xmlns:mdssi="http://schemas.openxmlformats.org/package/2006/digital-signature">
          <mdssi:Format>YYYY-MM-DDThh:mm:ssTZD</mdssi:Format>
          <mdssi:Value>2026-05-21T11:04:41Z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2026-05-21T11:04:41Z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Aleksandre Khakhanashvili</cp:lastModifiedBy>
  <dcterms:created xsi:type="dcterms:W3CDTF">2006-09-16T00:00:00Z</dcterms:created>
  <dcterms:modified xsi:type="dcterms:W3CDTF">2026-05-20T19:31:20Z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