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630\To_Send&amp;Upload\"/>
    </mc:Choice>
  </mc:AlternateContent>
  <xr:revisionPtr revIDLastSave="0" documentId="13_ncr:201_{B77DE396-EEFA-44A7-8AF5-567BEB22A3B8}" xr6:coauthVersionLast="47" xr6:coauthVersionMax="47" xr10:uidLastSave="{00000000-0000-0000-0000-000000000000}"/>
  <bookViews>
    <workbookView xWindow="-108" yWindow="-108" windowWidth="23256" windowHeight="12576" tabRatio="919" activeTab="1"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95" l="1"/>
  <c r="C14" i="95" s="1"/>
  <c r="C11" i="95"/>
  <c r="C10" i="95"/>
  <c r="C13" i="95"/>
  <c r="C26" i="95"/>
  <c r="B1" i="123"/>
  <c r="C22" i="95" l="1"/>
  <c r="C8" i="95"/>
  <c r="C32" i="95" s="1"/>
  <c r="C31" i="95"/>
  <c r="C34" i="95" s="1"/>
  <c r="B2" i="123"/>
  <c r="B11" i="121" l="1"/>
  <c r="B1" i="122"/>
  <c r="B1" i="121"/>
  <c r="F12" i="122"/>
  <c r="F11" i="122"/>
  <c r="F10" i="122"/>
  <c r="F9" i="122"/>
  <c r="E9" i="122"/>
  <c r="D9" i="122"/>
  <c r="C9" i="122"/>
  <c r="B9" i="122"/>
  <c r="B7" i="121" l="1"/>
  <c r="B6" i="121"/>
  <c r="B21" i="121" s="1"/>
  <c r="B16" i="121"/>
  <c r="B14" i="121" s="1"/>
  <c r="B22" i="121" l="1"/>
  <c r="B23"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H10" i="112"/>
  <c r="E21" i="112"/>
  <c r="H13" i="112"/>
  <c r="H11" i="112"/>
  <c r="H12" i="112"/>
  <c r="H9" i="112"/>
  <c r="G22" i="111"/>
  <c r="V18" i="64" l="1"/>
  <c r="H14" i="111"/>
  <c r="V19" i="64"/>
  <c r="V17" i="64"/>
  <c r="J21" i="64"/>
  <c r="I21" i="64"/>
  <c r="E22" i="111"/>
  <c r="V12" i="64"/>
  <c r="R21" i="64"/>
  <c r="U21" i="64"/>
  <c r="H23" i="112"/>
  <c r="V11" i="64"/>
  <c r="Q21" i="64"/>
  <c r="H8" i="111"/>
  <c r="V16" i="64"/>
  <c r="H17" i="111"/>
  <c r="V15" i="64"/>
  <c r="V8" i="64"/>
  <c r="N21" i="64"/>
  <c r="V13" i="64"/>
  <c r="S21" i="64"/>
  <c r="H13" i="111"/>
  <c r="C21" i="112"/>
  <c r="D22" i="111"/>
  <c r="H21" i="111"/>
  <c r="E21" i="64"/>
  <c r="T21" i="64"/>
  <c r="H16" i="112"/>
  <c r="G21" i="64"/>
  <c r="L21" i="64"/>
  <c r="K21" i="64"/>
  <c r="V10" i="64"/>
  <c r="P21" i="64"/>
  <c r="V9" i="64"/>
  <c r="O21" i="64"/>
  <c r="F22" i="111"/>
  <c r="V20" i="64"/>
  <c r="H21" i="64"/>
  <c r="C21" i="64"/>
  <c r="V7" i="64"/>
  <c r="M21" i="64"/>
  <c r="F21" i="64"/>
  <c r="D21" i="64"/>
  <c r="V14" i="64"/>
  <c r="H7" i="112"/>
  <c r="D21" i="112"/>
  <c r="H20" i="112" l="1"/>
  <c r="H21" i="112" s="1"/>
  <c r="V21" i="64"/>
  <c r="H22" i="111"/>
  <c r="D15" i="114" l="1"/>
  <c r="H33" i="113" l="1"/>
  <c r="C5" i="73" l="1"/>
  <c r="C8" i="73" s="1"/>
  <c r="C13" i="73" l="1"/>
  <c r="H22" i="112" l="1"/>
  <c r="H7" i="113" l="1"/>
  <c r="H17" i="113" l="1"/>
  <c r="H18" i="113"/>
  <c r="H10" i="113"/>
  <c r="H16" i="113" l="1"/>
  <c r="H24" i="113"/>
  <c r="H26" i="113"/>
  <c r="H8" i="113"/>
  <c r="C34" i="113"/>
  <c r="H32" i="113"/>
  <c r="H22" i="113"/>
  <c r="H27" i="113"/>
  <c r="H9" i="113"/>
  <c r="H28" i="113"/>
  <c r="H11" i="113"/>
  <c r="H25" i="113"/>
  <c r="H15" i="113"/>
  <c r="H13" i="113"/>
  <c r="H12" i="113"/>
  <c r="H30" i="113"/>
  <c r="H29" i="113"/>
  <c r="E34" i="113"/>
  <c r="H23" i="113"/>
  <c r="D34" i="113"/>
  <c r="H19" i="113"/>
  <c r="H21" i="113"/>
  <c r="H14" i="113"/>
  <c r="H31" i="113"/>
  <c r="H20" i="113"/>
  <c r="H34" i="1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<sst xmlns="http://schemas.openxmlformats.org/spreadsheetml/2006/main" count="1270" uniqueCount="780">
  <si>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</si>
  <si>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</si>
  <si>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</si>
  <si>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</si>
  <si>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</si>
  <si>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</si>
  <si>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</si>
  <si>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</si>
  <si>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</si>
  <si>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</si>
  <si>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</si>
  <si>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</si>
  <si>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</si>
  <si>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</si>
  <si>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</si>
  <si>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</si>
  <si>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</si>
  <si>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</si>
  <si>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</si>
  <si>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</si>
  <si>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</si>
  <si>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</si>
  <si>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</si>
  <si>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</si>
  <si>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</si>
  <si>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</si>
  <si>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</si>
  <si>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</si>
  <si>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</si>
  <si>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</si>
  <si>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</si>
  <si>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</si>
  <si>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</si>
  <si>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</si>
  <si>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</si>
  <si>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</si>
  <si>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</si>
  <si>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</si>
  <si>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</si>
  <si>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</si>
  <si>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</si>
  <si>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</si>
  <si>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</si>
  <si>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</si>
  <si>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</si>
  <si>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</si>
  <si>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</si>
  <si>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</si>
  <si>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</si>
  <si>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</si>
  <si>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</si>
  <si>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</si>
  <si>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</si>
  <si>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</si>
  <si>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</si>
  <si>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</si>
  <si>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</si>
  <si>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</si>
  <si>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</si>
  <si>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</si>
  <si>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</si>
  <si>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</si>
  <si>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</si>
  <si>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</si>
  <si>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</si>
  <si>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</si>
  <si>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</si>
  <si>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</si>
  <si>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</si>
  <si>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</si>
  <si>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</si>
  <si>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</si>
  <si>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</si>
  <si>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</si>
  <si>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</si>
  <si>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</si>
  <si>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</si>
  <si>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</si>
  <si>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</si>
  <si>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</si>
  <si>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</si>
  <si>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</si>
  <si>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</si>
  <si>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</si>
  <si>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</si>
  <si>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</si>
  <si>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</si>
  <si>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</si>
  <si>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</si>
  <si>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</si>
  <si>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</si>
  <si>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</si>
  <si>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</si>
  <si>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</si>
  <si>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</si>
  <si>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</si>
  <si>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</si>
  <si>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</si>
  <si>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</si>
  <si>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</si>
  <si>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</si>
  <si>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</si>
  <si>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</si>
  <si>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</si>
  <si>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</si>
  <si>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</si>
  <si>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</si>
  <si>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</si>
  <si>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</si>
  <si>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</si>
  <si>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</si>
  <si>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</si>
  <si>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</si>
  <si>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</si>
  <si>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</si>
  <si>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</si>
  <si>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</si>
  <si>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</si>
  <si>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</si>
  <si>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</si>
  <si>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</si>
  <si>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</si>
  <si>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</si>
  <si>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</si>
  <si>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</si>
  <si>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</si>
  <si>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</si>
  <si>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</si>
  <si>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</si>
  <si>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</si>
  <si>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</si>
  <si>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</si>
  <si>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</si>
  <si>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</si>
  <si>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</si>
  <si>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</si>
  <si>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</si>
  <si>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</si>
  <si>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</si>
  <si>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</si>
  <si>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</si>
  <si>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</si>
  <si>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</si>
  <si>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</si>
  <si>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</si>
  <si>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</si>
  <si>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</si>
  <si>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</si>
  <si>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</si>
  <si>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</si>
  <si>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</si>
  <si>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</si>
  <si>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</si>
  <si>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</si>
  <si>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</si>
  <si>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</si>
  <si>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</si>
  <si>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</si>
  <si>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</si>
  <si>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</si>
  <si>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</si>
  <si>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</si>
  <si>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</si>
  <si>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</si>
  <si>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</si>
  <si>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</si>
  <si>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</si>
  <si>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</si>
  <si>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</si>
  <si>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</si>
  <si>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</si>
  <si>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</si>
  <si>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</si>
  <si>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</si>
  <si>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</si>
  <si>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</si>
  <si>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</si>
  <si>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</si>
  <si>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</si>
  <si>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</si>
  <si>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</si>
  <si>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</si>
  <si>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</si>
  <si>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</si>
  <si>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</si>
  <si>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</si>
  <si>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</si>
  <si>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</si>
  <si>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</si>
  <si>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</si>
  <si>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</si>
  <si>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</si>
  <si>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</si>
  <si>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</si>
  <si>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</si>
  <si>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</si>
  <si>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</si>
  <si>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</si>
  <si>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</si>
  <si>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</si>
  <si>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</si>
  <si>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</si>
  <si>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</si>
  <si>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</si>
  <si>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</si>
  <si>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</si>
  <si>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</si>
  <si>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</si>
  <si>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</si>
  <si>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</si>
  <si>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</si>
  <si>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</si>
  <si>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</si>
  <si>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</si>
  <si>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</si>
  <si>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</si>
  <si>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</si>
  <si>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</si>
  <si>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</si>
  <si>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</si>
  <si>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</si>
  <si>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</si>
  <si>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</si>
  <si>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</si>
  <si>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</si>
  <si>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</si>
  <si>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</si>
  <si>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</si>
  <si>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</si>
  <si>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</si>
  <si>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</si>
  <si>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</si>
  <si>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</si>
  <si>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</si>
  <si>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</si>
  <si>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</si>
  <si>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</si>
  <si>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</si>
  <si>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</si>
  <si>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</si>
  <si>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</si>
  <si>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</si>
  <si>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</si>
  <si>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</si>
  <si>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</si>
  <si>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</si>
  <si>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</si>
  <si>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</si>
  <si>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</si>
  <si>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</si>
  <si>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</si>
  <si>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</si>
  <si>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</si>
  <si>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</si>
  <si>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</si>
  <si>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</si>
  <si>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</si>
  <si>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</si>
  <si>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</si>
  <si>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</si>
  <si>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</si>
  <si>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</si>
  <si>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</si>
  <si>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</si>
  <si>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</si>
  <si>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</si>
  <si>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</si>
  <si>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</si>
  <si>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</si>
  <si>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</si>
  <si>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</si>
  <si>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</si>
  <si>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</si>
  <si>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</si>
  <si>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</si>
  <si>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</si>
  <si>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</si>
  <si>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</si>
  <si>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</si>
  <si>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</si>
  <si>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</si>
  <si>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</si>
  <si>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</si>
  <si>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</si>
  <si>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</si>
  <si>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</si>
  <si>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</si>
  <si>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</si>
  <si>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</si>
  <si>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</si>
  <si>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</si>
  <si>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</si>
  <si>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</si>
  <si>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</si>
  <si>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</si>
  <si>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</si>
  <si>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</si>
  <si>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</si>
  <si>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</si>
  <si>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</si>
  <si>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</si>
  <si>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</si>
  <si>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</si>
  <si>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</si>
  <si>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</si>
  <si>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</si>
  <si>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</si>
  <si>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</si>
  <si>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</si>
  <si>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</si>
  <si>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</si>
  <si>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</si>
  <si>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</si>
  <si>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</si>
  <si>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</si>
  <si>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</si>
  <si>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</si>
  <si>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</si>
  <si>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</si>
  <si>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</si>
  <si>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</si>
  <si>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</si>
  <si>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</si>
  <si>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</si>
  <si>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</si>
  <si>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</si>
  <si>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</si>
  <si>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</si>
  <si>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</si>
  <si>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</si>
  <si>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</si>
  <si>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</si>
  <si>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</si>
  <si>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</si>
  <si>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</si>
  <si>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</si>
  <si>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</si>
  <si>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</si>
  <si>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</si>
  <si>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</si>
  <si>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</si>
  <si>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</si>
  <si>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</si>
  <si>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</si>
  <si>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</si>
  <si>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</si>
  <si>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</si>
  <si>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</si>
  <si>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</si>
  <si>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</si>
  <si>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</si>
  <si>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</si>
  <si>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</si>
  <si>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</si>
  <si>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</si>
  <si>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</si>
  <si>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</si>
  <si>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</si>
  <si>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</si>
  <si>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</si>
  <si>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</si>
  <si>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</si>
  <si>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</si>
  <si>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</si>
  <si>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</si>
  <si>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</si>
  <si>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</si>
  <si>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</si>
  <si>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</si>
  <si>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</si>
  <si>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</si>
  <si>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</si>
  <si>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</si>
  <si>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</si>
  <si>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</si>
  <si>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</si>
  <si>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</si>
  <si>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</si>
  <si>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</si>
  <si>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</si>
  <si>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</si>
  <si>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</si>
  <si>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</si>
  <si>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</si>
  <si>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</si>
  <si>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</si>
  <si>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</si>
  <si>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</si>
  <si>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</si>
  <si>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</si>
  <si>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</si>
  <si>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</si>
  <si>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</si>
  <si>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</si>
  <si>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</si>
  <si>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</si>
  <si>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</si>
  <si>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</si>
  <si>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</si>
  <si>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</si>
  <si>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</si>
  <si>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</si>
  <si>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</si>
  <si>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</si>
  <si>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</si>
  <si>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</si>
  <si>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</si>
  <si>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</si>
  <si>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</si>
  <si>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</si>
  <si>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</si>
  <si>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</si>
  <si>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</si>
  <si>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</si>
  <si>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</si>
  <si>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</si>
  <si>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</si>
  <si>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</si>
  <si>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</si>
  <si>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</si>
  <si>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</si>
  <si>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</si>
  <si>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</si>
  <si>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</si>
  <si>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</si>
  <si>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</si>
  <si>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</si>
  <si>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</si>
  <si>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</si>
  <si>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</si>
  <si>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</si>
  <si>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</si>
  <si>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</si>
  <si>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</si>
  <si>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</si>
  <si>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</si>
  <si>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</si>
  <si>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</si>
  <si>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</si>
  <si>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</si>
  <si>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</si>
  <si>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</si>
  <si>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</si>
  <si>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</si>
  <si>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</si>
  <si>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</si>
  <si>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</si>
  <si>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</si>
  <si>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</si>
  <si>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</si>
  <si>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</si>
  <si>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</si>
  <si>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</si>
  <si>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</si>
  <si>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</si>
  <si>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</si>
  <si>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</si>
  <si>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</si>
  <si>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</si>
  <si>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</si>
  <si>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</si>
  <si>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</si>
  <si>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</si>
  <si>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</si>
  <si>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</si>
  <si>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</si>
  <si>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</si>
  <si>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</si>
  <si>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</si>
  <si>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</si>
  <si>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</si>
  <si>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</si>
  <si>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</si>
  <si>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</si>
  <si>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</si>
  <si>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</si>
  <si>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</si>
  <si>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</si>
  <si>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</si>
  <si>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</si>
  <si>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</si>
  <si>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</si>
  <si>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</si>
  <si>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</si>
  <si>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</si>
  <si>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</si>
  <si>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</si>
  <si>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</si>
  <si>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</si>
  <si>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</si>
  <si>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</si>
  <si>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</si>
  <si>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</si>
  <si>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</si>
  <si>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</si>
  <si>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</si>
  <si>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</si>
  <si>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</si>
  <si>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</si>
  <si>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</si>
  <si>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</si>
  <si>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</si>
  <si>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</si>
  <si>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</si>
  <si>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</si>
  <si>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</si>
  <si>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</si>
  <si>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</si>
  <si>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</si>
  <si>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</si>
  <si>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</si>
  <si>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</si>
  <si>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</si>
  <si>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</si>
  <si>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</si>
  <si>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</si>
  <si>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</si>
  <si>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</si>
  <si>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</si>
  <si>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</si>
  <si>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</si>
  <si>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</si>
  <si>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</si>
  <si>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</si>
  <si>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</si>
  <si>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</si>
  <si>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</si>
  <si>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</si>
  <si>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</si>
  <si>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</si>
  <si>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</si>
  <si>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</si>
  <si>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</si>
  <si>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</si>
  <si>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</si>
  <si>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</si>
  <si>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</si>
  <si>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</si>
  <si>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</si>
  <si>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</si>
  <si>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</si>
  <si>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</si>
  <si>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</si>
  <si>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</si>
  <si>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</si>
  <si>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</si>
  <si>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</si>
  <si>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</si>
  <si>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</si>
  <si>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</si>
  <si>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</si>
  <si>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</si>
  <si>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</si>
  <si>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</si>
  <si>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</si>
  <si>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</si>
  <si>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</si>
  <si>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</si>
  <si>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</si>
  <si>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</si>
  <si>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</si>
  <si>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</si>
  <si>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</si>
  <si>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</si>
  <si>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</si>
  <si>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</si>
  <si>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</si>
  <si>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</si>
  <si>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</si>
  <si>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</si>
  <si>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</si>
  <si>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</si>
  <si>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</si>
  <si>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</si>
  <si>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</si>
  <si>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</si>
  <si>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</si>
  <si>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</si>
  <si>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</si>
  <si>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</si>
  <si>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</si>
  <si>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</si>
  <si>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</si>
  <si>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</si>
  <si>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</si>
  <si>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</si>
  <si>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</si>
  <si>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</si>
  <si>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</si>
  <si>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</si>
  <si>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</si>
  <si>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</si>
  <si>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</si>
  <si>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</si>
  <si>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</si>
  <si>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</si>
  <si>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</si>
  <si>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</si>
  <si>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</si>
  <si>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</si>
  <si>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</si>
  <si>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</si>
  <si>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</si>
  <si>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</si>
  <si>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</si>
  <si>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</si>
  <si>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</si>
  <si>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</si>
  <si>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</si>
  <si>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</si>
  <si>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</si>
  <si>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</si>
  <si>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</si>
  <si>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</si>
  <si>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</si>
  <si>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</si>
  <si>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</si>
  <si>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</si>
  <si>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</si>
  <si>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</si>
  <si>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</si>
  <si>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</si>
  <si>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</si>
  <si>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</si>
  <si>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</si>
  <si>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</si>
  <si>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</si>
  <si>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</si>
  <si>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</si>
  <si>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</si>
  <si>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</si>
  <si>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</si>
  <si>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</si>
  <si>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</si>
  <si>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</si>
  <si>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</si>
  <si>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</si>
  <si>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</si>
  <si>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</si>
  <si>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</si>
  <si>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</si>
  <si>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</si>
  <si>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</si>
  <si>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</si>
  <si>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</si>
  <si>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</si>
  <si>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</si>
  <si>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</si>
  <si>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</si>
  <si>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</si>
  <si>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</si>
  <si>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</si>
  <si>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</si>
  <si>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</si>
  <si>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</si>
  <si>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</si>
  <si>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</si>
  <si>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</si>
  <si>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</si>
  <si>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</si>
  <si>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</si>
  <si>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</si>
  <si>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</si>
  <si>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</si>
  <si>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</si>
  <si>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</si>
  <si>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</si>
  <si>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</si>
  <si>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</si>
  <si>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</si>
  <si>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</si>
  <si>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</si>
  <si>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</si>
  <si>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</si>
  <si>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</si>
  <si>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</si>
  <si>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</si>
  <si>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</si>
  <si>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</si>
  <si>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</si>
  <si>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</si>
  <si>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</si>
  <si>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</si>
  <si>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</si>
  <si>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</si>
  <si>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</si>
  <si>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</si>
  <si>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</si>
  <si>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</si>
  <si>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</si>
  <si>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</si>
  <si>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</si>
  <si>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</si>
  <si>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</si>
  <si>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</si>
  <si>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</si>
  <si>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</si>
  <si>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</si>
  <si>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</si>
  <si>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</si>
  <si>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</si>
  <si>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</si>
  <si>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</si>
  <si>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</si>
  <si>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</si>
  <si>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</si>
  <si>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</si>
  <si>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</si>
  <si>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</si>
  <si>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</si>
  <si>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</si>
  <si>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</si>
  <si>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</si>
  <si>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</si>
  <si>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</si>
  <si>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</si>
  <si>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</si>
  <si>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</si>
  <si>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</si>
  <si>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</si>
  <si>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</si>
  <si>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</si>
  <si>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</si>
  <si>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</si>
  <si>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</si>
  <si>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</si>
  <si>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</si>
  <si>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</si>
  <si>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</si>
  <si>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</si>
  <si>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</si>
  <si>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</si>
  <si>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</si>
  <si>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</si>
  <si>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</si>
  <si>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</si>
  <si>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</si>
  <si>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</si>
  <si>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</si>
  <si>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</si>
  <si>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</si>
  <si>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</si>
  <si>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</si>
  <si>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</si>
  <si>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</si>
  <si>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</si>
  <si>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</si>
  <si>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</si>
  <si>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</si>
  <si>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</si>
  <si>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</si>
  <si>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</si>
  <si>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</si>
  <si>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</si>
  <si>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</si>
  <si>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</si>
  <si>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H.H. Sheikh Nahayan Mabarak Al Nahayan</t>
  </si>
  <si>
    <t>Non-independent chair</t>
  </si>
  <si>
    <t>Abhijit Choudury</t>
  </si>
  <si>
    <t>Non-independent member</t>
  </si>
  <si>
    <t>Seit Devdariani</t>
  </si>
  <si>
    <t>Independent member</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</si>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</sst>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3">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6">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7" t="s">
        <v>210</v>
      </c>
      <c r="C2" s="39" t="s">
        <v>680</v>
      </c>
    </row>
    <row r="3" spans="1:3">
      <c r="A3" s="110">
        <v>2</v>
      </c>
      <c r="B3" s="218" t="s">
        <v>206</v>
      </c>
      <c r="C3" s="39" t="s">
        <v>684</v>
      </c>
    </row>
    <row r="4" spans="1:3">
      <c r="A4" s="110">
        <v>3</v>
      </c>
      <c r="B4" s="219" t="s">
        <v>211</v>
      </c>
      <c r="C4" s="39" t="s">
        <v>685</v>
      </c>
    </row>
    <row r="5" spans="1:3">
      <c r="A5" s="111">
        <v>4</v>
      </c>
      <c r="B5" s="220" t="s">
        <v>207</v>
      </c>
      <c r="C5" s="39" t="s">
        <v>686</v>
      </c>
    </row>
    <row r="6" spans="1:3" s="112" customFormat="1" ht="45.75" customHeight="1">
      <c r="A6" s="563" t="s">
        <v>283</v>
      </c>
      <c r="B6" s="564"/>
      <c r="C6" s="564"/>
    </row>
    <row r="7" spans="1:3">
      <c r="A7" s="113" t="s">
        <v>29</v>
      </c>
      <c r="B7" s="109" t="s">
        <v>208</v>
      </c>
    </row>
    <row r="8" spans="1:3">
      <c r="A8" s="103">
        <v>1</v>
      </c>
      <c r="B8" s="141" t="s">
        <v>20</v>
      </c>
    </row>
    <row r="9" spans="1:3">
      <c r="A9" s="103">
        <v>2</v>
      </c>
      <c r="B9" s="141" t="s">
        <v>21</v>
      </c>
    </row>
    <row r="10" spans="1:3">
      <c r="A10" s="103">
        <v>3</v>
      </c>
      <c r="B10" s="141" t="s">
        <v>22</v>
      </c>
    </row>
    <row r="11" spans="1:3">
      <c r="A11" s="103">
        <v>4</v>
      </c>
      <c r="B11" s="141" t="s">
        <v>23</v>
      </c>
    </row>
    <row r="12" spans="1:3">
      <c r="A12" s="103">
        <v>5</v>
      </c>
      <c r="B12" s="141" t="s">
        <v>24</v>
      </c>
    </row>
    <row r="13" spans="1:3">
      <c r="A13" s="103">
        <v>6</v>
      </c>
      <c r="B13" s="142" t="s">
        <v>218</v>
      </c>
    </row>
    <row r="14" spans="1:3">
      <c r="A14" s="103">
        <v>7</v>
      </c>
      <c r="B14" s="141" t="s">
        <v>212</v>
      </c>
    </row>
    <row r="15" spans="1:3">
      <c r="A15" s="103">
        <v>8</v>
      </c>
      <c r="B15" s="141" t="s">
        <v>213</v>
      </c>
    </row>
    <row r="16" spans="1:3">
      <c r="A16" s="103">
        <v>9</v>
      </c>
      <c r="B16" s="141" t="s">
        <v>25</v>
      </c>
    </row>
    <row r="17" spans="1:2">
      <c r="A17" s="216" t="s">
        <v>282</v>
      </c>
      <c r="B17" s="215" t="s">
        <v>269</v>
      </c>
    </row>
    <row r="18" spans="1:2">
      <c r="A18" s="519" t="s">
        <v>720</v>
      </c>
      <c r="B18" s="141" t="s">
        <v>721</v>
      </c>
    </row>
    <row r="19" spans="1:2">
      <c r="A19" s="519" t="s">
        <v>722</v>
      </c>
      <c r="B19" s="141" t="s">
        <v>723</v>
      </c>
    </row>
    <row r="20" spans="1:2">
      <c r="A20" s="103">
        <v>10</v>
      </c>
      <c r="B20" s="141" t="s">
        <v>26</v>
      </c>
    </row>
    <row r="21" spans="1:2">
      <c r="A21" s="103">
        <v>11</v>
      </c>
      <c r="B21" s="142" t="s">
        <v>214</v>
      </c>
    </row>
    <row r="22" spans="1:2">
      <c r="A22" s="103">
        <v>12</v>
      </c>
      <c r="B22" s="142" t="s">
        <v>27</v>
      </c>
    </row>
    <row r="23" spans="1:2">
      <c r="A23" s="234">
        <v>13</v>
      </c>
      <c r="B23" s="235" t="s">
        <v>215</v>
      </c>
    </row>
    <row r="24" spans="1:2">
      <c r="A24" s="234">
        <v>14</v>
      </c>
      <c r="B24" s="236" t="s">
        <v>240</v>
      </c>
    </row>
    <row r="25" spans="1:2">
      <c r="A25" s="234">
        <v>15</v>
      </c>
      <c r="B25" s="237" t="s">
        <v>28</v>
      </c>
    </row>
    <row r="26" spans="1:2">
      <c r="A26" s="234">
        <v>15.1</v>
      </c>
      <c r="B26" s="238" t="s">
        <v>296</v>
      </c>
    </row>
    <row r="27" spans="1:2">
      <c r="A27" s="350">
        <v>15.2</v>
      </c>
      <c r="B27" s="520" t="s">
        <v>725</v>
      </c>
    </row>
    <row r="28" spans="1:2">
      <c r="A28" s="234">
        <v>16</v>
      </c>
      <c r="B28" s="238" t="s">
        <v>341</v>
      </c>
    </row>
    <row r="29" spans="1:2">
      <c r="A29" s="234">
        <v>17</v>
      </c>
      <c r="B29" s="238" t="s">
        <v>382</v>
      </c>
    </row>
    <row r="30" spans="1:2">
      <c r="A30" s="234">
        <v>18</v>
      </c>
      <c r="B30" s="238" t="s">
        <v>670</v>
      </c>
    </row>
    <row r="31" spans="1:2">
      <c r="A31" s="234">
        <v>19</v>
      </c>
      <c r="B31" s="238" t="s">
        <v>671</v>
      </c>
    </row>
    <row r="32" spans="1:2">
      <c r="A32" s="234">
        <v>20</v>
      </c>
      <c r="B32" s="288" t="s">
        <v>672</v>
      </c>
    </row>
    <row r="33" spans="1:2">
      <c r="A33" s="234">
        <v>21</v>
      </c>
      <c r="B33" s="238" t="s">
        <v>498</v>
      </c>
    </row>
    <row r="34" spans="1:2">
      <c r="A34" s="234">
        <v>22</v>
      </c>
      <c r="B34" s="238" t="s">
        <v>673</v>
      </c>
    </row>
    <row r="35" spans="1:2">
      <c r="A35" s="234">
        <v>23</v>
      </c>
      <c r="B35" s="238" t="s">
        <v>674</v>
      </c>
    </row>
    <row r="36" spans="1:2">
      <c r="A36" s="234">
        <v>24</v>
      </c>
      <c r="B36" s="238" t="s">
        <v>675</v>
      </c>
    </row>
    <row r="37" spans="1:2">
      <c r="A37" s="234">
        <v>25</v>
      </c>
      <c r="B37" s="238" t="s">
        <v>383</v>
      </c>
    </row>
    <row r="38" spans="1:2">
      <c r="A38" s="234">
        <v>26</v>
      </c>
      <c r="B38" s="238"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5">
        <f>'1. key ratios'!B2</f>
        <v>45838</v>
      </c>
    </row>
    <row r="3" spans="1:3" s="2" customFormat="1" ht="15.75" customHeight="1"/>
    <row r="4" spans="1:3" ht="13.8" thickBot="1">
      <c r="A4" s="4" t="s">
        <v>143</v>
      </c>
      <c r="B4" s="85" t="s">
        <v>142</v>
      </c>
    </row>
    <row r="5" spans="1:3">
      <c r="A5" s="44" t="s">
        <v>6</v>
      </c>
      <c r="B5" s="45"/>
      <c r="C5" s="46" t="s">
        <v>35</v>
      </c>
    </row>
    <row r="6" spans="1:3">
      <c r="A6" s="47">
        <v>1</v>
      </c>
      <c r="B6" s="48" t="s">
        <v>141</v>
      </c>
      <c r="C6" s="49">
        <v>296773602</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175401602</v>
      </c>
    </row>
    <row r="12" spans="1:3" s="24" customFormat="1">
      <c r="A12" s="47">
        <v>7</v>
      </c>
      <c r="B12" s="48" t="s">
        <v>135</v>
      </c>
      <c r="C12" s="54">
        <v>34346178.234341614</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33636153</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8" t="s">
        <v>521</v>
      </c>
      <c r="C23" s="56">
        <v>710025.2343416143</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262427423.76565838</v>
      </c>
    </row>
    <row r="30" spans="1:3" s="24" customFormat="1">
      <c r="A30" s="62"/>
      <c r="B30" s="63"/>
      <c r="C30" s="56">
        <v>0</v>
      </c>
    </row>
    <row r="31" spans="1:3" s="24" customFormat="1">
      <c r="A31" s="62">
        <v>25</v>
      </c>
      <c r="B31" s="61" t="s">
        <v>119</v>
      </c>
      <c r="C31" s="54">
        <v>35406800</v>
      </c>
    </row>
    <row r="32" spans="1:3" s="24" customFormat="1">
      <c r="A32" s="62">
        <v>26</v>
      </c>
      <c r="B32" s="52" t="s">
        <v>118</v>
      </c>
      <c r="C32" s="64">
        <v>35406800</v>
      </c>
    </row>
    <row r="33" spans="1:3" s="24" customFormat="1">
      <c r="A33" s="62">
        <v>27</v>
      </c>
      <c r="B33" s="65" t="s">
        <v>179</v>
      </c>
      <c r="C33" s="56">
        <v>0</v>
      </c>
    </row>
    <row r="34" spans="1:3" s="24" customFormat="1">
      <c r="A34" s="62">
        <v>28</v>
      </c>
      <c r="B34" s="65" t="s">
        <v>117</v>
      </c>
      <c r="C34" s="56">
        <v>35406800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35406800</v>
      </c>
    </row>
    <row r="43" spans="1:3" s="24" customFormat="1">
      <c r="A43" s="62"/>
      <c r="B43" s="63"/>
      <c r="C43" s="56">
        <v>0</v>
      </c>
    </row>
    <row r="44" spans="1:3" s="24" customFormat="1">
      <c r="A44" s="62">
        <v>37</v>
      </c>
      <c r="B44" s="66" t="s">
        <v>109</v>
      </c>
      <c r="C44" s="54">
        <v>38881580.960000001</v>
      </c>
    </row>
    <row r="45" spans="1:3" s="24" customFormat="1">
      <c r="A45" s="62">
        <v>38</v>
      </c>
      <c r="B45" s="52" t="s">
        <v>108</v>
      </c>
      <c r="C45" s="56">
        <v>38881580.960000001</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38881580.960000001</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5">
        <f>'1. key ratios'!B2</f>
        <v>45838</v>
      </c>
    </row>
    <row r="3" spans="1:4" s="131" customFormat="1" ht="15.75" customHeight="1"/>
    <row r="4" spans="1:4" ht="14.4" thickBot="1">
      <c r="A4" s="133" t="s">
        <v>268</v>
      </c>
      <c r="B4" s="208" t="s">
        <v>269</v>
      </c>
    </row>
    <row r="5" spans="1:4" s="138" customFormat="1" ht="12.75" customHeight="1">
      <c r="A5" s="232"/>
      <c r="B5" s="233" t="s">
        <v>272</v>
      </c>
      <c r="C5" s="201" t="s">
        <v>270</v>
      </c>
      <c r="D5" s="202" t="s">
        <v>271</v>
      </c>
    </row>
    <row r="6" spans="1:4" s="209" customFormat="1">
      <c r="A6" s="203">
        <v>1</v>
      </c>
      <c r="B6" s="227" t="s">
        <v>273</v>
      </c>
      <c r="C6" s="227"/>
      <c r="D6" s="204"/>
    </row>
    <row r="7" spans="1:4" s="209" customFormat="1">
      <c r="A7" s="205" t="s">
        <v>259</v>
      </c>
      <c r="B7" s="228" t="s">
        <v>274</v>
      </c>
      <c r="C7" s="223">
        <v>4.4999999999999998E-2</v>
      </c>
      <c r="D7" s="224">
        <v>76300097.943035617</v>
      </c>
    </row>
    <row r="8" spans="1:4" s="209" customFormat="1">
      <c r="A8" s="205" t="s">
        <v>260</v>
      </c>
      <c r="B8" s="228" t="s">
        <v>275</v>
      </c>
      <c r="C8" s="223">
        <v>0.06</v>
      </c>
      <c r="D8" s="224">
        <v>101733463.9240475</v>
      </c>
    </row>
    <row r="9" spans="1:4" s="209" customFormat="1">
      <c r="A9" s="205" t="s">
        <v>261</v>
      </c>
      <c r="B9" s="228" t="s">
        <v>276</v>
      </c>
      <c r="C9" s="223">
        <v>0.08</v>
      </c>
      <c r="D9" s="224">
        <v>135644618.56539667</v>
      </c>
    </row>
    <row r="10" spans="1:4" s="209" customFormat="1">
      <c r="A10" s="203" t="s">
        <v>262</v>
      </c>
      <c r="B10" s="227" t="s">
        <v>277</v>
      </c>
      <c r="C10" s="227"/>
      <c r="D10" s="227"/>
    </row>
    <row r="11" spans="1:4" s="210" customFormat="1">
      <c r="A11" s="206" t="s">
        <v>263</v>
      </c>
      <c r="B11" s="222" t="s">
        <v>328</v>
      </c>
      <c r="C11" s="223">
        <v>2.5000000000000001E-2</v>
      </c>
      <c r="D11" s="224">
        <v>42388943.301686466</v>
      </c>
    </row>
    <row r="12" spans="1:4" s="210" customFormat="1">
      <c r="A12" s="206" t="s">
        <v>264</v>
      </c>
      <c r="B12" s="222" t="s">
        <v>278</v>
      </c>
      <c r="C12" s="223">
        <v>5.0000000000000001E-3</v>
      </c>
      <c r="D12" s="224">
        <v>8477788.6603372917</v>
      </c>
    </row>
    <row r="13" spans="1:4" s="210" customFormat="1">
      <c r="A13" s="206" t="s">
        <v>265</v>
      </c>
      <c r="B13" s="222" t="s">
        <v>279</v>
      </c>
      <c r="C13" s="223">
        <v>0</v>
      </c>
      <c r="D13" s="224">
        <v>0</v>
      </c>
    </row>
    <row r="14" spans="1:4" s="210" customFormat="1">
      <c r="A14" s="203" t="s">
        <v>266</v>
      </c>
      <c r="B14" s="227" t="s">
        <v>326</v>
      </c>
      <c r="C14" s="227"/>
      <c r="D14" s="227"/>
    </row>
    <row r="15" spans="1:4" s="210" customFormat="1">
      <c r="A15" s="206">
        <v>3.1</v>
      </c>
      <c r="B15" s="222" t="s">
        <v>284</v>
      </c>
      <c r="C15" s="223">
        <v>5.8691843205896266E-2</v>
      </c>
      <c r="D15" s="224">
        <v>99515408.557048336</v>
      </c>
    </row>
    <row r="16" spans="1:4" s="210" customFormat="1">
      <c r="A16" s="206">
        <v>3.2</v>
      </c>
      <c r="B16" s="222" t="s">
        <v>285</v>
      </c>
      <c r="C16" s="223">
        <v>6.792129202283248E-2</v>
      </c>
      <c r="D16" s="224">
        <v>115164471.8613254</v>
      </c>
    </row>
    <row r="17" spans="1:4" s="209" customFormat="1">
      <c r="A17" s="206">
        <v>3.3</v>
      </c>
      <c r="B17" s="222" t="s">
        <v>286</v>
      </c>
      <c r="C17" s="223">
        <v>8.0065303624064332E-2</v>
      </c>
      <c r="D17" s="224">
        <v>135755344.63011098</v>
      </c>
    </row>
    <row r="18" spans="1:4" s="138" customFormat="1" ht="12.75" customHeight="1">
      <c r="A18" s="230"/>
      <c r="B18" s="231" t="s">
        <v>325</v>
      </c>
      <c r="C18" s="226" t="s">
        <v>270</v>
      </c>
      <c r="D18" s="229" t="s">
        <v>271</v>
      </c>
    </row>
    <row r="19" spans="1:4" s="209" customFormat="1">
      <c r="A19" s="207">
        <v>4</v>
      </c>
      <c r="B19" s="222" t="s">
        <v>280</v>
      </c>
      <c r="C19" s="225">
        <v>0.13369184320589628</v>
      </c>
      <c r="D19" s="224">
        <v>226682238.46210775</v>
      </c>
    </row>
    <row r="20" spans="1:4" s="209" customFormat="1">
      <c r="A20" s="207">
        <v>5</v>
      </c>
      <c r="B20" s="222" t="s">
        <v>90</v>
      </c>
      <c r="C20" s="225">
        <v>0.15792129202283248</v>
      </c>
      <c r="D20" s="224">
        <v>267764667.74739665</v>
      </c>
    </row>
    <row r="21" spans="1:4" s="209" customFormat="1" ht="14.4" thickBot="1">
      <c r="A21" s="211" t="s">
        <v>267</v>
      </c>
      <c r="B21" s="212" t="s">
        <v>281</v>
      </c>
      <c r="C21" s="225">
        <v>0.19006530362406435</v>
      </c>
      <c r="D21" s="224">
        <v>322266695.15753144</v>
      </c>
    </row>
    <row r="23" spans="1:4">
      <c r="B23" s="16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5" bestFit="1" customWidth="1"/>
    <col min="2" max="2" width="50.88671875" style="485" bestFit="1" customWidth="1"/>
    <col min="3" max="3" width="28.109375" style="485" bestFit="1" customWidth="1"/>
    <col min="4" max="4" width="28.33203125" style="485" customWidth="1"/>
    <col min="5" max="7" width="28.109375" style="485" customWidth="1"/>
    <col min="8" max="16384" width="9.109375" style="485"/>
  </cols>
  <sheetData>
    <row r="1" spans="1:3">
      <c r="A1" s="484" t="s">
        <v>30</v>
      </c>
      <c r="B1" s="3" t="str">
        <f>Info!C2</f>
        <v>Terabank</v>
      </c>
    </row>
    <row r="2" spans="1:3">
      <c r="A2" s="484" t="s">
        <v>31</v>
      </c>
      <c r="B2" s="245">
        <f>'1. key ratios'!B2</f>
        <v>45838</v>
      </c>
    </row>
    <row r="3" spans="1:3">
      <c r="A3" s="486" t="s">
        <v>687</v>
      </c>
      <c r="B3" s="487" t="s">
        <v>688</v>
      </c>
    </row>
    <row r="4" spans="1:3" ht="15" thickBot="1"/>
    <row r="5" spans="1:3">
      <c r="A5" s="488"/>
      <c r="B5" s="489" t="s">
        <v>689</v>
      </c>
      <c r="C5" s="490"/>
    </row>
    <row r="6" spans="1:3">
      <c r="A6" s="491" t="s">
        <v>690</v>
      </c>
      <c r="B6" s="492">
        <f>SUM(B7,B11)</f>
        <v>336715804.72565836</v>
      </c>
      <c r="C6" s="490"/>
    </row>
    <row r="7" spans="1:3" ht="15.6">
      <c r="A7" s="491" t="s">
        <v>691</v>
      </c>
      <c r="B7" s="492">
        <f>SUM(B8:B10)</f>
        <v>336715804.72565836</v>
      </c>
      <c r="C7" s="490"/>
    </row>
    <row r="8" spans="1:3">
      <c r="A8" s="493" t="s">
        <v>692</v>
      </c>
      <c r="B8" s="494">
        <v>262427423.76565838</v>
      </c>
      <c r="C8" s="490"/>
    </row>
    <row r="9" spans="1:3">
      <c r="A9" s="493" t="s">
        <v>693</v>
      </c>
      <c r="B9" s="494">
        <v>35406800</v>
      </c>
      <c r="C9" s="490"/>
    </row>
    <row r="10" spans="1:3">
      <c r="A10" s="493" t="s">
        <v>694</v>
      </c>
      <c r="B10" s="494">
        <v>38881580.960000001</v>
      </c>
      <c r="C10" s="490"/>
    </row>
    <row r="11" spans="1:3">
      <c r="A11" s="491" t="s">
        <v>695</v>
      </c>
      <c r="B11" s="492">
        <f>SUM(B12:B13)</f>
        <v>0</v>
      </c>
      <c r="C11" s="490"/>
    </row>
    <row r="12" spans="1:3" ht="15.6">
      <c r="A12" s="493" t="s">
        <v>696</v>
      </c>
      <c r="B12" s="494">
        <v>0</v>
      </c>
      <c r="C12" s="490"/>
    </row>
    <row r="13" spans="1:3" ht="15.6">
      <c r="A13" s="493" t="s">
        <v>697</v>
      </c>
      <c r="B13" s="494">
        <v>0</v>
      </c>
      <c r="C13" s="490"/>
    </row>
    <row r="14" spans="1:3">
      <c r="A14" s="491" t="s">
        <v>698</v>
      </c>
      <c r="B14" s="492">
        <f>SUM(B15:B16)</f>
        <v>336715804.72565836</v>
      </c>
      <c r="C14" s="490"/>
    </row>
    <row r="15" spans="1:3">
      <c r="A15" s="496" t="s">
        <v>699</v>
      </c>
      <c r="B15" s="494">
        <v>0</v>
      </c>
      <c r="C15" s="490"/>
    </row>
    <row r="16" spans="1:3">
      <c r="A16" s="496" t="s">
        <v>700</v>
      </c>
      <c r="B16" s="495">
        <f>B7</f>
        <v>336715804.72565836</v>
      </c>
      <c r="C16" s="490"/>
    </row>
    <row r="17" spans="1:5">
      <c r="A17" s="491" t="s">
        <v>701</v>
      </c>
      <c r="B17" s="492"/>
      <c r="C17" s="490"/>
    </row>
    <row r="18" spans="1:5">
      <c r="A18" s="496" t="s">
        <v>702</v>
      </c>
      <c r="B18" s="494">
        <v>1695557732.0674584</v>
      </c>
      <c r="C18" s="490"/>
    </row>
    <row r="19" spans="1:5">
      <c r="A19" s="496" t="s">
        <v>703</v>
      </c>
      <c r="B19" s="494">
        <v>0</v>
      </c>
      <c r="C19" s="490"/>
    </row>
    <row r="20" spans="1:5">
      <c r="A20" s="491" t="s">
        <v>704</v>
      </c>
      <c r="B20" s="492"/>
      <c r="C20" s="490"/>
    </row>
    <row r="21" spans="1:5">
      <c r="A21" s="497" t="s">
        <v>705</v>
      </c>
      <c r="B21" s="498">
        <f>IFERROR(B6/B18,0)</f>
        <v>0.19858704800047586</v>
      </c>
      <c r="C21" s="490"/>
    </row>
    <row r="22" spans="1:5">
      <c r="A22" s="497" t="s">
        <v>706</v>
      </c>
      <c r="B22" s="498">
        <f>IFERROR(B6/B19,0)</f>
        <v>0</v>
      </c>
      <c r="C22" s="490"/>
    </row>
    <row r="23" spans="1:5" ht="15" thickBot="1">
      <c r="A23" s="499" t="s">
        <v>707</v>
      </c>
      <c r="B23" s="500">
        <f>IFERROR(B6/B14,0)</f>
        <v>1</v>
      </c>
    </row>
    <row r="24" spans="1:5" ht="16.5" customHeight="1">
      <c r="A24" s="501" t="s">
        <v>708</v>
      </c>
      <c r="B24" s="502"/>
      <c r="C24" s="502"/>
      <c r="D24" s="502"/>
      <c r="E24" s="502"/>
    </row>
    <row r="25" spans="1:5" ht="25.5" customHeight="1">
      <c r="A25" s="501" t="s">
        <v>709</v>
      </c>
    </row>
    <row r="26" spans="1:5" ht="42.45" customHeight="1">
      <c r="A26" s="501" t="s">
        <v>710</v>
      </c>
      <c r="B26" s="5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5" customWidth="1"/>
    <col min="2" max="2" width="28.109375" style="485" bestFit="1" customWidth="1"/>
    <col min="3" max="3" width="28.33203125" style="485" customWidth="1"/>
    <col min="4" max="6" width="28.109375" style="485" customWidth="1"/>
    <col min="7" max="16384" width="9.109375" style="485"/>
  </cols>
  <sheetData>
    <row r="1" spans="1:7">
      <c r="A1" s="484" t="s">
        <v>30</v>
      </c>
      <c r="B1" s="3" t="str">
        <f>Info!C2</f>
        <v>Terabank</v>
      </c>
      <c r="C1" s="503"/>
    </row>
    <row r="2" spans="1:7">
      <c r="A2" s="484" t="s">
        <v>31</v>
      </c>
      <c r="B2" s="245">
        <f>'1. key ratios'!B2</f>
        <v>45838</v>
      </c>
      <c r="C2" s="503"/>
    </row>
    <row r="3" spans="1:7">
      <c r="A3" s="486" t="s">
        <v>711</v>
      </c>
      <c r="B3" s="487" t="s">
        <v>688</v>
      </c>
      <c r="C3" s="503"/>
    </row>
    <row r="5" spans="1:7">
      <c r="A5" s="504"/>
    </row>
    <row r="6" spans="1:7" ht="15" thickBot="1">
      <c r="A6" s="505"/>
      <c r="B6" s="505"/>
      <c r="C6" s="505"/>
      <c r="D6" s="505"/>
      <c r="E6" s="505"/>
      <c r="F6" s="505"/>
    </row>
    <row r="7" spans="1:7">
      <c r="A7" s="593"/>
      <c r="B7" s="595" t="s">
        <v>712</v>
      </c>
      <c r="C7" s="595"/>
      <c r="D7" s="595"/>
      <c r="E7" s="595"/>
      <c r="F7" s="596" t="s">
        <v>64</v>
      </c>
    </row>
    <row r="8" spans="1:7">
      <c r="A8" s="594"/>
      <c r="B8" s="506" t="s">
        <v>713</v>
      </c>
      <c r="C8" s="506" t="s">
        <v>714</v>
      </c>
      <c r="D8" s="506" t="s">
        <v>715</v>
      </c>
      <c r="E8" s="506" t="s">
        <v>716</v>
      </c>
      <c r="F8" s="597"/>
    </row>
    <row r="9" spans="1:7">
      <c r="A9" s="507" t="s">
        <v>690</v>
      </c>
      <c r="B9" s="508">
        <f>B13+B17</f>
        <v>0</v>
      </c>
      <c r="C9" s="508">
        <f t="shared" ref="C9:E9" si="0">C13+C17</f>
        <v>0</v>
      </c>
      <c r="D9" s="508">
        <f t="shared" si="0"/>
        <v>0</v>
      </c>
      <c r="E9" s="508">
        <f t="shared" si="0"/>
        <v>0</v>
      </c>
      <c r="F9" s="509">
        <f>F13+F17</f>
        <v>0</v>
      </c>
    </row>
    <row r="10" spans="1:7">
      <c r="A10" s="510" t="s">
        <v>717</v>
      </c>
      <c r="B10" s="511">
        <v>0</v>
      </c>
      <c r="C10" s="511">
        <v>0</v>
      </c>
      <c r="D10" s="511">
        <v>0</v>
      </c>
      <c r="E10" s="511">
        <v>0</v>
      </c>
      <c r="F10" s="509">
        <f>SUM(B10:E10)</f>
        <v>0</v>
      </c>
      <c r="G10" s="490"/>
    </row>
    <row r="11" spans="1:7">
      <c r="A11" s="510" t="s">
        <v>718</v>
      </c>
      <c r="B11" s="511">
        <v>0</v>
      </c>
      <c r="C11" s="511">
        <v>0</v>
      </c>
      <c r="D11" s="511">
        <v>0</v>
      </c>
      <c r="E11" s="511">
        <v>0</v>
      </c>
      <c r="F11" s="509">
        <f t="shared" ref="F11:F12" si="1">SUM(B11:E11)</f>
        <v>0</v>
      </c>
      <c r="G11" s="490"/>
    </row>
    <row r="12" spans="1:7">
      <c r="A12" s="512" t="s">
        <v>719</v>
      </c>
      <c r="B12" s="511">
        <v>0</v>
      </c>
      <c r="C12" s="511">
        <v>0</v>
      </c>
      <c r="D12" s="511">
        <v>0</v>
      </c>
      <c r="E12" s="511">
        <v>0</v>
      </c>
      <c r="F12" s="509">
        <f t="shared" si="1"/>
        <v>0</v>
      </c>
      <c r="G12" s="490"/>
    </row>
    <row r="13" spans="1:7">
      <c r="A13" s="513" t="s">
        <v>700</v>
      </c>
      <c r="B13" s="514"/>
      <c r="C13" s="514"/>
      <c r="D13" s="514"/>
      <c r="E13" s="514"/>
      <c r="F13" s="509"/>
    </row>
    <row r="14" spans="1:7">
      <c r="A14" s="510" t="s">
        <v>717</v>
      </c>
      <c r="B14" s="515"/>
      <c r="C14" s="515"/>
      <c r="D14" s="515"/>
      <c r="E14" s="515"/>
      <c r="F14" s="516"/>
    </row>
    <row r="15" spans="1:7">
      <c r="A15" s="510" t="s">
        <v>718</v>
      </c>
      <c r="B15" s="515"/>
      <c r="C15" s="515"/>
      <c r="D15" s="515"/>
      <c r="E15" s="515"/>
      <c r="F15" s="516"/>
    </row>
    <row r="16" spans="1:7">
      <c r="A16" s="512" t="s">
        <v>719</v>
      </c>
      <c r="B16" s="515"/>
      <c r="C16" s="515"/>
      <c r="D16" s="515"/>
      <c r="E16" s="515"/>
      <c r="F16" s="516"/>
    </row>
    <row r="17" spans="1:6">
      <c r="A17" s="513" t="s">
        <v>695</v>
      </c>
      <c r="B17" s="514"/>
      <c r="C17" s="514"/>
      <c r="D17" s="514"/>
      <c r="E17" s="514"/>
      <c r="F17" s="516"/>
    </row>
    <row r="18" spans="1:6">
      <c r="A18" s="510" t="s">
        <v>717</v>
      </c>
      <c r="B18" s="515"/>
      <c r="C18" s="515"/>
      <c r="D18" s="515"/>
      <c r="E18" s="515"/>
      <c r="F18" s="516"/>
    </row>
    <row r="19" spans="1:6">
      <c r="A19" s="510" t="s">
        <v>718</v>
      </c>
      <c r="B19" s="515"/>
      <c r="C19" s="515"/>
      <c r="D19" s="515"/>
      <c r="E19" s="515"/>
      <c r="F19" s="516"/>
    </row>
    <row r="20" spans="1:6" ht="15" thickBot="1">
      <c r="A20" s="512" t="s">
        <v>719</v>
      </c>
      <c r="B20" s="517"/>
      <c r="C20" s="517"/>
      <c r="D20" s="517"/>
      <c r="E20" s="517"/>
      <c r="F20" s="518"/>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5">
        <f>'1. key ratios'!B2</f>
        <v>45838</v>
      </c>
    </row>
    <row r="3" spans="1:6" s="2" customFormat="1" ht="15.75" customHeight="1">
      <c r="A3" s="69"/>
    </row>
    <row r="4" spans="1:6" s="2" customFormat="1" ht="15.75" customHeight="1" thickBot="1">
      <c r="A4" s="2" t="s">
        <v>47</v>
      </c>
      <c r="B4" s="127" t="s">
        <v>165</v>
      </c>
      <c r="D4" s="15" t="s">
        <v>35</v>
      </c>
    </row>
    <row r="5" spans="1:6" ht="26.4">
      <c r="A5" s="70" t="s">
        <v>6</v>
      </c>
      <c r="B5" s="144" t="s">
        <v>205</v>
      </c>
      <c r="C5" s="71" t="s">
        <v>628</v>
      </c>
      <c r="D5" s="72" t="s">
        <v>49</v>
      </c>
    </row>
    <row r="6" spans="1:6" ht="14.4">
      <c r="A6" s="293">
        <v>1</v>
      </c>
      <c r="B6" s="294" t="s">
        <v>529</v>
      </c>
      <c r="C6" s="359">
        <v>277477298.72000003</v>
      </c>
      <c r="D6" s="73"/>
      <c r="E6" s="74"/>
    </row>
    <row r="7" spans="1:6" ht="14.4">
      <c r="A7" s="293">
        <v>1.1000000000000001</v>
      </c>
      <c r="B7" s="295" t="s">
        <v>530</v>
      </c>
      <c r="C7" s="359">
        <v>60696943.549999997</v>
      </c>
      <c r="D7" s="75"/>
      <c r="E7" s="74"/>
    </row>
    <row r="8" spans="1:6" ht="14.4">
      <c r="A8" s="293">
        <v>1.2</v>
      </c>
      <c r="B8" s="295" t="s">
        <v>531</v>
      </c>
      <c r="C8" s="359">
        <v>133598081.46000001</v>
      </c>
      <c r="D8" s="75"/>
      <c r="E8" s="74"/>
    </row>
    <row r="9" spans="1:6" ht="14.4">
      <c r="A9" s="293">
        <v>1.3</v>
      </c>
      <c r="B9" s="295" t="s">
        <v>532</v>
      </c>
      <c r="C9" s="359">
        <v>83182273.710000008</v>
      </c>
      <c r="D9" s="75"/>
      <c r="E9" s="74"/>
    </row>
    <row r="10" spans="1:6" ht="14.4">
      <c r="A10" s="293">
        <v>2</v>
      </c>
      <c r="B10" s="296" t="s">
        <v>533</v>
      </c>
      <c r="C10" s="359">
        <v>0</v>
      </c>
      <c r="D10" s="75"/>
      <c r="E10" s="74"/>
    </row>
    <row r="11" spans="1:6" ht="14.4">
      <c r="A11" s="293">
        <v>2.1</v>
      </c>
      <c r="B11" s="297" t="s">
        <v>534</v>
      </c>
      <c r="C11" s="359">
        <v>0</v>
      </c>
      <c r="D11" s="357"/>
      <c r="E11" s="76"/>
    </row>
    <row r="12" spans="1:6" ht="14.4">
      <c r="A12" s="293">
        <v>3</v>
      </c>
      <c r="B12" s="298" t="s">
        <v>535</v>
      </c>
      <c r="C12" s="359">
        <v>0</v>
      </c>
      <c r="D12" s="357"/>
      <c r="E12" s="76"/>
    </row>
    <row r="13" spans="1:6" ht="14.4">
      <c r="A13" s="293">
        <v>4</v>
      </c>
      <c r="B13" s="299" t="s">
        <v>536</v>
      </c>
      <c r="C13" s="359">
        <v>0</v>
      </c>
      <c r="D13" s="357"/>
      <c r="E13" s="76"/>
    </row>
    <row r="14" spans="1:6" ht="14.4">
      <c r="A14" s="293">
        <v>5</v>
      </c>
      <c r="B14" s="300" t="s">
        <v>537</v>
      </c>
      <c r="C14" s="359">
        <v>0</v>
      </c>
      <c r="D14" s="357"/>
      <c r="E14" s="76"/>
    </row>
    <row r="15" spans="1:6" ht="14.4">
      <c r="A15" s="293">
        <v>5.0999999999999996</v>
      </c>
      <c r="B15" s="301" t="s">
        <v>538</v>
      </c>
      <c r="C15" s="359">
        <v>0</v>
      </c>
      <c r="D15" s="357"/>
      <c r="E15" s="74"/>
    </row>
    <row r="16" spans="1:6" ht="14.4">
      <c r="A16" s="293">
        <v>5.2</v>
      </c>
      <c r="B16" s="301" t="s">
        <v>539</v>
      </c>
      <c r="C16" s="359">
        <v>0</v>
      </c>
      <c r="D16" s="75"/>
      <c r="E16" s="74"/>
    </row>
    <row r="17" spans="1:5" ht="14.4">
      <c r="A17" s="293">
        <v>5.3</v>
      </c>
      <c r="B17" s="302" t="s">
        <v>540</v>
      </c>
      <c r="C17" s="359">
        <v>0</v>
      </c>
      <c r="D17" s="75"/>
      <c r="E17" s="74"/>
    </row>
    <row r="18" spans="1:5" ht="14.4">
      <c r="A18" s="293">
        <v>6</v>
      </c>
      <c r="B18" s="298" t="s">
        <v>541</v>
      </c>
      <c r="C18" s="359">
        <v>1764669999.0401711</v>
      </c>
      <c r="D18" s="75"/>
      <c r="E18" s="74"/>
    </row>
    <row r="19" spans="1:5" ht="14.4">
      <c r="A19" s="293">
        <v>6.1</v>
      </c>
      <c r="B19" s="301" t="s">
        <v>539</v>
      </c>
      <c r="C19" s="359">
        <v>201493410.88513526</v>
      </c>
      <c r="D19" s="75"/>
      <c r="E19" s="74"/>
    </row>
    <row r="20" spans="1:5" ht="14.4">
      <c r="A20" s="293">
        <v>6.2</v>
      </c>
      <c r="B20" s="302" t="s">
        <v>540</v>
      </c>
      <c r="C20" s="359">
        <v>1563176588.155036</v>
      </c>
      <c r="D20" s="75"/>
      <c r="E20" s="74"/>
    </row>
    <row r="21" spans="1:5" ht="14.4">
      <c r="A21" s="293">
        <v>7</v>
      </c>
      <c r="B21" s="296" t="s">
        <v>542</v>
      </c>
      <c r="C21" s="359">
        <v>5502538</v>
      </c>
      <c r="D21" s="75"/>
      <c r="E21" s="74"/>
    </row>
    <row r="22" spans="1:5" ht="14.4">
      <c r="A22" s="293">
        <v>8</v>
      </c>
      <c r="B22" s="303" t="s">
        <v>543</v>
      </c>
      <c r="C22" s="359">
        <v>0</v>
      </c>
      <c r="D22" s="75"/>
      <c r="E22" s="74"/>
    </row>
    <row r="23" spans="1:5" ht="14.4">
      <c r="A23" s="293">
        <v>9</v>
      </c>
      <c r="B23" s="299" t="s">
        <v>544</v>
      </c>
      <c r="C23" s="359">
        <v>30673204</v>
      </c>
      <c r="D23" s="358"/>
      <c r="E23" s="74"/>
    </row>
    <row r="24" spans="1:5" ht="14.4">
      <c r="A24" s="293">
        <v>9.1</v>
      </c>
      <c r="B24" s="301" t="s">
        <v>545</v>
      </c>
      <c r="C24" s="359">
        <v>30673204</v>
      </c>
      <c r="D24" s="77"/>
      <c r="E24" s="74"/>
    </row>
    <row r="25" spans="1:5" ht="14.4">
      <c r="A25" s="293">
        <v>9.1999999999999993</v>
      </c>
      <c r="B25" s="301" t="s">
        <v>546</v>
      </c>
      <c r="C25" s="359">
        <v>0</v>
      </c>
      <c r="D25" s="356"/>
      <c r="E25" s="78"/>
    </row>
    <row r="26" spans="1:5" ht="14.4">
      <c r="A26" s="293">
        <v>10</v>
      </c>
      <c r="B26" s="299" t="s">
        <v>547</v>
      </c>
      <c r="C26" s="359">
        <v>33636153</v>
      </c>
      <c r="D26" s="457" t="s">
        <v>669</v>
      </c>
      <c r="E26" s="74"/>
    </row>
    <row r="27" spans="1:5" ht="14.4">
      <c r="A27" s="293">
        <v>10.1</v>
      </c>
      <c r="B27" s="301" t="s">
        <v>548</v>
      </c>
      <c r="C27" s="359">
        <v>20374000</v>
      </c>
      <c r="D27" s="75"/>
      <c r="E27" s="74"/>
    </row>
    <row r="28" spans="1:5" ht="14.4">
      <c r="A28" s="293">
        <v>10.199999999999999</v>
      </c>
      <c r="B28" s="301" t="s">
        <v>549</v>
      </c>
      <c r="C28" s="359">
        <v>13262153</v>
      </c>
      <c r="D28" s="75"/>
      <c r="E28" s="74"/>
    </row>
    <row r="29" spans="1:5" ht="14.4">
      <c r="A29" s="293">
        <v>11</v>
      </c>
      <c r="B29" s="299" t="s">
        <v>550</v>
      </c>
      <c r="C29" s="359">
        <v>2046640.4802407476</v>
      </c>
      <c r="D29" s="75"/>
      <c r="E29" s="74"/>
    </row>
    <row r="30" spans="1:5" ht="14.4">
      <c r="A30" s="293">
        <v>11.1</v>
      </c>
      <c r="B30" s="301" t="s">
        <v>551</v>
      </c>
      <c r="C30" s="359">
        <v>2046640.4802407476</v>
      </c>
      <c r="D30" s="75"/>
      <c r="E30" s="74"/>
    </row>
    <row r="31" spans="1:5" ht="14.4">
      <c r="A31" s="293">
        <v>11.2</v>
      </c>
      <c r="B31" s="301" t="s">
        <v>552</v>
      </c>
      <c r="C31" s="359">
        <v>0</v>
      </c>
      <c r="D31" s="75"/>
      <c r="E31" s="74"/>
    </row>
    <row r="32" spans="1:5" ht="14.4">
      <c r="A32" s="293">
        <v>13</v>
      </c>
      <c r="B32" s="299" t="s">
        <v>553</v>
      </c>
      <c r="C32" s="359">
        <v>55570696.59844853</v>
      </c>
      <c r="D32" s="75"/>
      <c r="E32" s="74"/>
    </row>
    <row r="33" spans="1:5" ht="14.4">
      <c r="A33" s="293">
        <v>13.1</v>
      </c>
      <c r="B33" s="304" t="s">
        <v>554</v>
      </c>
      <c r="C33" s="359">
        <v>39593883</v>
      </c>
      <c r="D33" s="75"/>
      <c r="E33" s="74"/>
    </row>
    <row r="34" spans="1:5" ht="14.4">
      <c r="A34" s="293">
        <v>13.2</v>
      </c>
      <c r="B34" s="304" t="s">
        <v>555</v>
      </c>
      <c r="C34" s="359">
        <v>0</v>
      </c>
      <c r="D34" s="77"/>
      <c r="E34" s="74"/>
    </row>
    <row r="35" spans="1:5" ht="14.4">
      <c r="A35" s="293">
        <v>14</v>
      </c>
      <c r="B35" s="305" t="s">
        <v>556</v>
      </c>
      <c r="C35" s="359">
        <v>2169576529.8388605</v>
      </c>
      <c r="D35" s="77"/>
      <c r="E35" s="74"/>
    </row>
    <row r="36" spans="1:5" ht="14.4">
      <c r="A36" s="293"/>
      <c r="B36" s="306" t="s">
        <v>557</v>
      </c>
      <c r="C36" s="359">
        <v>0</v>
      </c>
      <c r="D36" s="79"/>
      <c r="E36" s="74"/>
    </row>
    <row r="37" spans="1:5" ht="14.4">
      <c r="A37" s="293">
        <v>15</v>
      </c>
      <c r="B37" s="307" t="s">
        <v>558</v>
      </c>
      <c r="C37" s="359">
        <v>0</v>
      </c>
      <c r="D37" s="356"/>
      <c r="E37" s="78"/>
    </row>
    <row r="38" spans="1:5" ht="14.4">
      <c r="A38" s="309">
        <v>15.1</v>
      </c>
      <c r="B38" s="310" t="s">
        <v>534</v>
      </c>
      <c r="C38" s="359">
        <v>0</v>
      </c>
      <c r="D38" s="75"/>
      <c r="E38" s="74"/>
    </row>
    <row r="39" spans="1:5" ht="14.4">
      <c r="A39" s="309">
        <v>16</v>
      </c>
      <c r="B39" s="296" t="s">
        <v>559</v>
      </c>
      <c r="C39" s="359">
        <v>1169470.9500000002</v>
      </c>
      <c r="D39" s="75"/>
      <c r="E39" s="74"/>
    </row>
    <row r="40" spans="1:5" ht="14.4">
      <c r="A40" s="309">
        <v>17</v>
      </c>
      <c r="B40" s="296" t="s">
        <v>560</v>
      </c>
      <c r="C40" s="359">
        <v>1774833012.7157693</v>
      </c>
      <c r="D40" s="75"/>
      <c r="E40" s="74"/>
    </row>
    <row r="41" spans="1:5" ht="14.4">
      <c r="A41" s="309">
        <v>17.100000000000001</v>
      </c>
      <c r="B41" s="311" t="s">
        <v>561</v>
      </c>
      <c r="C41" s="359">
        <v>1310576993.870029</v>
      </c>
      <c r="D41" s="75"/>
      <c r="E41" s="74"/>
    </row>
    <row r="42" spans="1:5" ht="14.4">
      <c r="A42" s="309">
        <v>17.2</v>
      </c>
      <c r="B42" s="312" t="s">
        <v>562</v>
      </c>
      <c r="C42" s="359">
        <v>434673798.19000006</v>
      </c>
      <c r="D42" s="75"/>
      <c r="E42" s="74"/>
    </row>
    <row r="43" spans="1:5" ht="14.4">
      <c r="A43" s="309">
        <v>17.3</v>
      </c>
      <c r="B43" s="347" t="s">
        <v>563</v>
      </c>
      <c r="C43" s="359">
        <v>0</v>
      </c>
      <c r="D43" s="77"/>
      <c r="E43" s="74"/>
    </row>
    <row r="44" spans="1:5" ht="14.4">
      <c r="A44" s="309">
        <v>17.399999999999999</v>
      </c>
      <c r="B44" s="348" t="s">
        <v>564</v>
      </c>
      <c r="C44" s="359">
        <v>29582220.655740459</v>
      </c>
      <c r="D44" s="349"/>
      <c r="E44" s="74"/>
    </row>
    <row r="45" spans="1:5" ht="14.4">
      <c r="A45" s="309">
        <v>18</v>
      </c>
      <c r="B45" s="320" t="s">
        <v>565</v>
      </c>
      <c r="C45" s="359">
        <v>417019.59889244009</v>
      </c>
      <c r="D45" s="355"/>
      <c r="E45" s="78"/>
    </row>
    <row r="46" spans="1:5" ht="14.4">
      <c r="A46" s="309">
        <v>19</v>
      </c>
      <c r="B46" s="320" t="s">
        <v>566</v>
      </c>
      <c r="C46" s="359">
        <v>3413790</v>
      </c>
      <c r="D46" s="350"/>
    </row>
    <row r="47" spans="1:5" ht="14.4">
      <c r="A47" s="309">
        <v>19.100000000000001</v>
      </c>
      <c r="B47" s="351" t="s">
        <v>567</v>
      </c>
      <c r="C47" s="359">
        <v>0</v>
      </c>
      <c r="D47" s="350"/>
    </row>
    <row r="48" spans="1:5" ht="14.4">
      <c r="A48" s="309">
        <v>19.2</v>
      </c>
      <c r="B48" s="351" t="s">
        <v>568</v>
      </c>
      <c r="C48" s="359">
        <v>3413790</v>
      </c>
      <c r="D48" s="350"/>
    </row>
    <row r="49" spans="1:4" ht="14.4">
      <c r="A49" s="309">
        <v>20</v>
      </c>
      <c r="B49" s="315" t="s">
        <v>569</v>
      </c>
      <c r="C49" s="359">
        <v>92907552.909999996</v>
      </c>
      <c r="D49" s="457" t="s">
        <v>681</v>
      </c>
    </row>
    <row r="50" spans="1:4" ht="14.4">
      <c r="A50" s="309">
        <v>21</v>
      </c>
      <c r="B50" s="352" t="s">
        <v>570</v>
      </c>
      <c r="C50" s="359">
        <v>62082.230000000367</v>
      </c>
      <c r="D50" s="350"/>
    </row>
    <row r="51" spans="1:4" ht="14.4">
      <c r="A51" s="309">
        <v>21.1</v>
      </c>
      <c r="B51" s="312" t="s">
        <v>571</v>
      </c>
      <c r="C51" s="359">
        <v>0</v>
      </c>
      <c r="D51" s="350"/>
    </row>
    <row r="52" spans="1:4" ht="14.4">
      <c r="A52" s="309">
        <v>22</v>
      </c>
      <c r="B52" s="316" t="s">
        <v>572</v>
      </c>
      <c r="C52" s="359">
        <v>1872802928.4046617</v>
      </c>
      <c r="D52" s="350"/>
    </row>
    <row r="53" spans="1:4" ht="14.4">
      <c r="A53" s="309"/>
      <c r="B53" s="317" t="s">
        <v>573</v>
      </c>
      <c r="C53" s="359">
        <v>0</v>
      </c>
      <c r="D53" s="350"/>
    </row>
    <row r="54" spans="1:4" ht="14.4">
      <c r="A54" s="309">
        <v>23</v>
      </c>
      <c r="B54" s="315" t="s">
        <v>574</v>
      </c>
      <c r="C54" s="359">
        <v>121372000</v>
      </c>
      <c r="D54" s="457" t="s">
        <v>682</v>
      </c>
    </row>
    <row r="55" spans="1:4" ht="14.4">
      <c r="A55" s="309">
        <v>24</v>
      </c>
      <c r="B55" s="315" t="s">
        <v>575</v>
      </c>
      <c r="C55" s="359">
        <v>0</v>
      </c>
      <c r="D55" s="350"/>
    </row>
    <row r="56" spans="1:4" ht="14.4">
      <c r="A56" s="309">
        <v>25</v>
      </c>
      <c r="B56" s="320" t="s">
        <v>576</v>
      </c>
      <c r="C56" s="359">
        <v>0</v>
      </c>
      <c r="D56" s="350"/>
    </row>
    <row r="57" spans="1:4" ht="14.4">
      <c r="A57" s="309">
        <v>26</v>
      </c>
      <c r="B57" s="320" t="s">
        <v>577</v>
      </c>
      <c r="C57" s="359">
        <v>0</v>
      </c>
      <c r="D57" s="350"/>
    </row>
    <row r="58" spans="1:4" ht="14.4">
      <c r="A58" s="309">
        <v>27</v>
      </c>
      <c r="B58" s="320" t="s">
        <v>578</v>
      </c>
      <c r="C58" s="359">
        <v>0</v>
      </c>
      <c r="D58" s="350"/>
    </row>
    <row r="59" spans="1:4" ht="14.4">
      <c r="A59" s="309">
        <v>27.1</v>
      </c>
      <c r="B59" s="348" t="s">
        <v>579</v>
      </c>
      <c r="C59" s="359">
        <v>0</v>
      </c>
      <c r="D59" s="350"/>
    </row>
    <row r="60" spans="1:4" ht="14.4">
      <c r="A60" s="309">
        <v>27.2</v>
      </c>
      <c r="B60" s="348" t="s">
        <v>580</v>
      </c>
      <c r="C60" s="359">
        <v>0</v>
      </c>
      <c r="D60" s="350"/>
    </row>
    <row r="61" spans="1:4" ht="14.4">
      <c r="A61" s="309">
        <v>28</v>
      </c>
      <c r="B61" s="318" t="s">
        <v>581</v>
      </c>
      <c r="C61" s="359">
        <v>0</v>
      </c>
      <c r="D61" s="350"/>
    </row>
    <row r="62" spans="1:4" ht="14.4">
      <c r="A62" s="309">
        <v>29</v>
      </c>
      <c r="B62" s="320" t="s">
        <v>582</v>
      </c>
      <c r="C62" s="359">
        <v>0</v>
      </c>
      <c r="D62" s="350"/>
    </row>
    <row r="63" spans="1:4" ht="14.4">
      <c r="A63" s="309">
        <v>29.1</v>
      </c>
      <c r="B63" s="353" t="s">
        <v>583</v>
      </c>
      <c r="C63" s="359">
        <v>0</v>
      </c>
      <c r="D63" s="350"/>
    </row>
    <row r="64" spans="1:4" ht="14.4">
      <c r="A64" s="309">
        <v>29.2</v>
      </c>
      <c r="B64" s="351" t="s">
        <v>584</v>
      </c>
      <c r="C64" s="359">
        <v>0</v>
      </c>
      <c r="D64" s="350"/>
    </row>
    <row r="65" spans="1:4" ht="14.4">
      <c r="A65" s="309">
        <v>29.3</v>
      </c>
      <c r="B65" s="351" t="s">
        <v>585</v>
      </c>
      <c r="C65" s="359">
        <v>0</v>
      </c>
      <c r="D65" s="350"/>
    </row>
    <row r="66" spans="1:4" ht="14.4">
      <c r="A66" s="309">
        <v>30</v>
      </c>
      <c r="B66" s="320" t="s">
        <v>586</v>
      </c>
      <c r="C66" s="359">
        <v>175401602</v>
      </c>
      <c r="D66" s="457" t="s">
        <v>683</v>
      </c>
    </row>
    <row r="67" spans="1:4" ht="14.4">
      <c r="A67" s="309">
        <v>31</v>
      </c>
      <c r="B67" s="354" t="s">
        <v>587</v>
      </c>
      <c r="C67" s="359">
        <v>296773602</v>
      </c>
      <c r="D67" s="350"/>
    </row>
    <row r="68" spans="1:4" ht="14.4">
      <c r="A68" s="309">
        <v>32</v>
      </c>
      <c r="B68" s="320" t="s">
        <v>588</v>
      </c>
      <c r="C68" s="359">
        <v>2169576530.4046621</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5">
        <f>'1. key ratios'!B2</f>
        <v>45838</v>
      </c>
    </row>
    <row r="4" spans="1:19" ht="27" thickBot="1">
      <c r="A4" s="4" t="s">
        <v>146</v>
      </c>
      <c r="B4" s="161" t="s">
        <v>238</v>
      </c>
    </row>
    <row r="5" spans="1:19" s="151" customFormat="1" ht="13.8">
      <c r="A5" s="146"/>
      <c r="B5" s="147"/>
      <c r="C5" s="148" t="s">
        <v>0</v>
      </c>
      <c r="D5" s="148" t="s">
        <v>1</v>
      </c>
      <c r="E5" s="148" t="s">
        <v>2</v>
      </c>
      <c r="F5" s="148" t="s">
        <v>3</v>
      </c>
      <c r="G5" s="148" t="s">
        <v>4</v>
      </c>
      <c r="H5" s="148" t="s">
        <v>5</v>
      </c>
      <c r="I5" s="148" t="s">
        <v>8</v>
      </c>
      <c r="J5" s="148" t="s">
        <v>9</v>
      </c>
      <c r="K5" s="148" t="s">
        <v>10</v>
      </c>
      <c r="L5" s="148" t="s">
        <v>11</v>
      </c>
      <c r="M5" s="148" t="s">
        <v>12</v>
      </c>
      <c r="N5" s="148" t="s">
        <v>13</v>
      </c>
      <c r="O5" s="148" t="s">
        <v>222</v>
      </c>
      <c r="P5" s="148" t="s">
        <v>223</v>
      </c>
      <c r="Q5" s="148" t="s">
        <v>224</v>
      </c>
      <c r="R5" s="149" t="s">
        <v>225</v>
      </c>
      <c r="S5" s="150" t="s">
        <v>226</v>
      </c>
    </row>
    <row r="6" spans="1:19" s="151" customFormat="1" ht="99" customHeight="1">
      <c r="A6" s="152"/>
      <c r="B6" s="602" t="s">
        <v>227</v>
      </c>
      <c r="C6" s="598">
        <v>0</v>
      </c>
      <c r="D6" s="599"/>
      <c r="E6" s="598">
        <v>0.2</v>
      </c>
      <c r="F6" s="599"/>
      <c r="G6" s="598">
        <v>0.35</v>
      </c>
      <c r="H6" s="599"/>
      <c r="I6" s="598">
        <v>0.5</v>
      </c>
      <c r="J6" s="599"/>
      <c r="K6" s="598">
        <v>0.75</v>
      </c>
      <c r="L6" s="599"/>
      <c r="M6" s="598">
        <v>1</v>
      </c>
      <c r="N6" s="599"/>
      <c r="O6" s="598">
        <v>1.5</v>
      </c>
      <c r="P6" s="599"/>
      <c r="Q6" s="598">
        <v>2.5</v>
      </c>
      <c r="R6" s="599"/>
      <c r="S6" s="600" t="s">
        <v>145</v>
      </c>
    </row>
    <row r="7" spans="1:19" s="151" customFormat="1" ht="30.75" customHeight="1">
      <c r="A7" s="152"/>
      <c r="B7" s="603"/>
      <c r="C7" s="143" t="s">
        <v>148</v>
      </c>
      <c r="D7" s="143" t="s">
        <v>147</v>
      </c>
      <c r="E7" s="143" t="s">
        <v>148</v>
      </c>
      <c r="F7" s="143" t="s">
        <v>147</v>
      </c>
      <c r="G7" s="143" t="s">
        <v>148</v>
      </c>
      <c r="H7" s="143" t="s">
        <v>147</v>
      </c>
      <c r="I7" s="143" t="s">
        <v>148</v>
      </c>
      <c r="J7" s="143" t="s">
        <v>147</v>
      </c>
      <c r="K7" s="143" t="s">
        <v>148</v>
      </c>
      <c r="L7" s="143" t="s">
        <v>147</v>
      </c>
      <c r="M7" s="143" t="s">
        <v>148</v>
      </c>
      <c r="N7" s="143" t="s">
        <v>147</v>
      </c>
      <c r="O7" s="143" t="s">
        <v>148</v>
      </c>
      <c r="P7" s="143" t="s">
        <v>147</v>
      </c>
      <c r="Q7" s="143" t="s">
        <v>148</v>
      </c>
      <c r="R7" s="143" t="s">
        <v>147</v>
      </c>
      <c r="S7" s="601"/>
    </row>
    <row r="8" spans="1:19">
      <c r="A8" s="80">
        <v>1</v>
      </c>
      <c r="B8" s="1" t="s">
        <v>51</v>
      </c>
      <c r="C8" s="81">
        <v>191726361.3197867</v>
      </c>
      <c r="D8" s="81">
        <v>0</v>
      </c>
      <c r="E8" s="81">
        <v>0</v>
      </c>
      <c r="F8" s="81">
        <v>0</v>
      </c>
      <c r="G8" s="81">
        <v>0</v>
      </c>
      <c r="H8" s="81">
        <v>0</v>
      </c>
      <c r="I8" s="81">
        <v>0</v>
      </c>
      <c r="J8" s="81">
        <v>0</v>
      </c>
      <c r="K8" s="81">
        <v>0</v>
      </c>
      <c r="L8" s="81">
        <v>0</v>
      </c>
      <c r="M8" s="81">
        <v>112365233.37</v>
      </c>
      <c r="N8" s="81">
        <v>0</v>
      </c>
      <c r="O8" s="81">
        <v>0</v>
      </c>
      <c r="P8" s="81">
        <v>0</v>
      </c>
      <c r="Q8" s="81">
        <v>0</v>
      </c>
      <c r="R8" s="81">
        <v>0</v>
      </c>
      <c r="S8" s="162">
        <v>112365233.37</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2">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2">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2">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2">
        <v>0</v>
      </c>
    </row>
    <row r="13" spans="1:19">
      <c r="A13" s="80">
        <v>6</v>
      </c>
      <c r="B13" s="1" t="s">
        <v>55</v>
      </c>
      <c r="C13" s="81">
        <v>0</v>
      </c>
      <c r="D13" s="81">
        <v>0</v>
      </c>
      <c r="E13" s="81">
        <v>59983104.659999996</v>
      </c>
      <c r="F13" s="81">
        <v>0</v>
      </c>
      <c r="G13" s="81">
        <v>0</v>
      </c>
      <c r="H13" s="81">
        <v>0</v>
      </c>
      <c r="I13" s="81">
        <v>23764444.040000003</v>
      </c>
      <c r="J13" s="81">
        <v>0</v>
      </c>
      <c r="K13" s="81">
        <v>0</v>
      </c>
      <c r="L13" s="81">
        <v>0</v>
      </c>
      <c r="M13" s="81">
        <v>933021.10000000009</v>
      </c>
      <c r="N13" s="81">
        <v>0</v>
      </c>
      <c r="O13" s="81">
        <v>0</v>
      </c>
      <c r="P13" s="81">
        <v>0</v>
      </c>
      <c r="Q13" s="81">
        <v>0</v>
      </c>
      <c r="R13" s="81">
        <v>0</v>
      </c>
      <c r="S13" s="162">
        <v>24811864.052000001</v>
      </c>
    </row>
    <row r="14" spans="1:19">
      <c r="A14" s="80">
        <v>7</v>
      </c>
      <c r="B14" s="1" t="s">
        <v>56</v>
      </c>
      <c r="C14" s="81">
        <v>0</v>
      </c>
      <c r="D14" s="81">
        <v>0</v>
      </c>
      <c r="E14" s="81">
        <v>0</v>
      </c>
      <c r="F14" s="81">
        <v>0</v>
      </c>
      <c r="G14" s="81">
        <v>0</v>
      </c>
      <c r="H14" s="81">
        <v>0</v>
      </c>
      <c r="I14" s="81">
        <v>0</v>
      </c>
      <c r="J14" s="81">
        <v>0</v>
      </c>
      <c r="K14" s="81">
        <v>0</v>
      </c>
      <c r="L14" s="81">
        <v>0</v>
      </c>
      <c r="M14" s="81">
        <v>705749124.23715091</v>
      </c>
      <c r="N14" s="81">
        <v>53871373.754160203</v>
      </c>
      <c r="O14" s="81">
        <v>0</v>
      </c>
      <c r="P14" s="81">
        <v>0</v>
      </c>
      <c r="Q14" s="81">
        <v>0</v>
      </c>
      <c r="R14" s="81">
        <v>0</v>
      </c>
      <c r="S14" s="162">
        <v>759620497.99131107</v>
      </c>
    </row>
    <row r="15" spans="1:19">
      <c r="A15" s="80">
        <v>8</v>
      </c>
      <c r="B15" s="1" t="s">
        <v>57</v>
      </c>
      <c r="C15" s="81">
        <v>0</v>
      </c>
      <c r="D15" s="81">
        <v>0</v>
      </c>
      <c r="E15" s="81">
        <v>0</v>
      </c>
      <c r="F15" s="81">
        <v>0</v>
      </c>
      <c r="G15" s="81">
        <v>0</v>
      </c>
      <c r="H15" s="81">
        <v>0</v>
      </c>
      <c r="I15" s="81">
        <v>0</v>
      </c>
      <c r="J15" s="81">
        <v>0</v>
      </c>
      <c r="K15" s="81">
        <v>679591073.75114751</v>
      </c>
      <c r="L15" s="81">
        <v>6011348.1350999987</v>
      </c>
      <c r="M15" s="81">
        <v>0</v>
      </c>
      <c r="N15" s="81">
        <v>0</v>
      </c>
      <c r="O15" s="81">
        <v>0</v>
      </c>
      <c r="P15" s="81">
        <v>0</v>
      </c>
      <c r="Q15" s="81">
        <v>0</v>
      </c>
      <c r="R15" s="81">
        <v>0</v>
      </c>
      <c r="S15" s="162">
        <v>514201816.41468561</v>
      </c>
    </row>
    <row r="16" spans="1:19">
      <c r="A16" s="80">
        <v>9</v>
      </c>
      <c r="B16" s="1" t="s">
        <v>58</v>
      </c>
      <c r="C16" s="81">
        <v>0</v>
      </c>
      <c r="D16" s="81">
        <v>0</v>
      </c>
      <c r="E16" s="81">
        <v>0</v>
      </c>
      <c r="F16" s="81">
        <v>0</v>
      </c>
      <c r="G16" s="81">
        <v>179049904.389617</v>
      </c>
      <c r="H16" s="81">
        <v>838736.56640000001</v>
      </c>
      <c r="I16" s="81">
        <v>0</v>
      </c>
      <c r="J16" s="81">
        <v>0</v>
      </c>
      <c r="K16" s="81">
        <v>0</v>
      </c>
      <c r="L16" s="81">
        <v>0</v>
      </c>
      <c r="M16" s="81">
        <v>0</v>
      </c>
      <c r="N16" s="81">
        <v>0</v>
      </c>
      <c r="O16" s="81">
        <v>0</v>
      </c>
      <c r="P16" s="81">
        <v>0</v>
      </c>
      <c r="Q16" s="81">
        <v>0</v>
      </c>
      <c r="R16" s="81">
        <v>0</v>
      </c>
      <c r="S16" s="162">
        <v>62961024.33460594</v>
      </c>
    </row>
    <row r="17" spans="1:19">
      <c r="A17" s="80">
        <v>10</v>
      </c>
      <c r="B17" s="1" t="s">
        <v>59</v>
      </c>
      <c r="C17" s="81">
        <v>0</v>
      </c>
      <c r="D17" s="81">
        <v>0</v>
      </c>
      <c r="E17" s="81">
        <v>0</v>
      </c>
      <c r="F17" s="81">
        <v>0</v>
      </c>
      <c r="G17" s="81">
        <v>0</v>
      </c>
      <c r="H17" s="81">
        <v>0</v>
      </c>
      <c r="I17" s="81">
        <v>0</v>
      </c>
      <c r="J17" s="81">
        <v>0</v>
      </c>
      <c r="K17" s="81">
        <v>0</v>
      </c>
      <c r="L17" s="81">
        <v>0</v>
      </c>
      <c r="M17" s="81">
        <v>0</v>
      </c>
      <c r="N17" s="81">
        <v>0</v>
      </c>
      <c r="O17" s="81">
        <v>29786391.301151995</v>
      </c>
      <c r="P17" s="81">
        <v>0</v>
      </c>
      <c r="Q17" s="81">
        <v>0</v>
      </c>
      <c r="R17" s="81">
        <v>0</v>
      </c>
      <c r="S17" s="162">
        <v>44679586.951727994</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2">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2">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2">
        <v>0</v>
      </c>
    </row>
    <row r="21" spans="1:19">
      <c r="A21" s="80">
        <v>14</v>
      </c>
      <c r="B21" s="1" t="s">
        <v>63</v>
      </c>
      <c r="C21" s="81">
        <v>60683542.290000007</v>
      </c>
      <c r="D21" s="81">
        <v>0</v>
      </c>
      <c r="E21" s="81">
        <v>13401.26</v>
      </c>
      <c r="F21" s="81">
        <v>0</v>
      </c>
      <c r="G21" s="81">
        <v>0</v>
      </c>
      <c r="H21" s="81">
        <v>0</v>
      </c>
      <c r="I21" s="81">
        <v>0</v>
      </c>
      <c r="J21" s="81">
        <v>0</v>
      </c>
      <c r="K21" s="81">
        <v>0</v>
      </c>
      <c r="L21" s="81">
        <v>0</v>
      </c>
      <c r="M21" s="81">
        <v>86794775.675959125</v>
      </c>
      <c r="N21" s="81">
        <v>0</v>
      </c>
      <c r="O21" s="81">
        <v>0</v>
      </c>
      <c r="P21" s="81">
        <v>0</v>
      </c>
      <c r="Q21" s="81">
        <v>5500000</v>
      </c>
      <c r="R21" s="81">
        <v>0</v>
      </c>
      <c r="S21" s="162">
        <v>100547455.92795913</v>
      </c>
    </row>
    <row r="22" spans="1:19" ht="13.8" thickBot="1">
      <c r="A22" s="82"/>
      <c r="B22" s="83" t="s">
        <v>64</v>
      </c>
      <c r="C22" s="84">
        <v>252409903.60978669</v>
      </c>
      <c r="D22" s="84">
        <v>0</v>
      </c>
      <c r="E22" s="84">
        <v>59996505.919999994</v>
      </c>
      <c r="F22" s="84">
        <v>0</v>
      </c>
      <c r="G22" s="84">
        <v>179049904.389617</v>
      </c>
      <c r="H22" s="84">
        <v>838736.56640000001</v>
      </c>
      <c r="I22" s="84">
        <v>23764444.040000003</v>
      </c>
      <c r="J22" s="84">
        <v>0</v>
      </c>
      <c r="K22" s="84">
        <v>679591073.75114751</v>
      </c>
      <c r="L22" s="84">
        <v>6011348.1350999987</v>
      </c>
      <c r="M22" s="84">
        <v>905842154.38311005</v>
      </c>
      <c r="N22" s="84">
        <v>53871373.754160203</v>
      </c>
      <c r="O22" s="84">
        <v>29786391.301151995</v>
      </c>
      <c r="P22" s="84">
        <v>0</v>
      </c>
      <c r="Q22" s="84">
        <v>5500000</v>
      </c>
      <c r="R22" s="84">
        <v>0</v>
      </c>
      <c r="S22" s="163">
        <v>1619187479.04229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5">
        <f>'1. key ratios'!B2</f>
        <v>45838</v>
      </c>
    </row>
    <row r="4" spans="1:22" ht="13.8" thickBot="1">
      <c r="A4" s="4" t="s">
        <v>230</v>
      </c>
      <c r="B4" s="85" t="s">
        <v>50</v>
      </c>
      <c r="V4" s="15" t="s">
        <v>35</v>
      </c>
    </row>
    <row r="5" spans="1:22" ht="12.75" customHeight="1">
      <c r="A5" s="86"/>
      <c r="B5" s="87"/>
      <c r="C5" s="604" t="s">
        <v>156</v>
      </c>
      <c r="D5" s="605"/>
      <c r="E5" s="605"/>
      <c r="F5" s="605"/>
      <c r="G5" s="605"/>
      <c r="H5" s="605"/>
      <c r="I5" s="605"/>
      <c r="J5" s="605"/>
      <c r="K5" s="605"/>
      <c r="L5" s="606"/>
      <c r="M5" s="607" t="s">
        <v>157</v>
      </c>
      <c r="N5" s="608"/>
      <c r="O5" s="608"/>
      <c r="P5" s="608"/>
      <c r="Q5" s="608"/>
      <c r="R5" s="608"/>
      <c r="S5" s="609"/>
      <c r="T5" s="612" t="s">
        <v>228</v>
      </c>
      <c r="U5" s="612" t="s">
        <v>229</v>
      </c>
      <c r="V5" s="610"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5" t="s">
        <v>162</v>
      </c>
      <c r="T6" s="613"/>
      <c r="U6" s="613"/>
      <c r="V6" s="611"/>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28150201.052500006</v>
      </c>
      <c r="E13" s="93">
        <v>0</v>
      </c>
      <c r="F13" s="93">
        <v>0</v>
      </c>
      <c r="G13" s="93">
        <v>0</v>
      </c>
      <c r="H13" s="93">
        <v>0</v>
      </c>
      <c r="I13" s="93">
        <v>0</v>
      </c>
      <c r="J13" s="93">
        <v>0</v>
      </c>
      <c r="K13" s="93">
        <v>0</v>
      </c>
      <c r="L13" s="93">
        <v>0</v>
      </c>
      <c r="M13" s="93">
        <v>18545446.383552816</v>
      </c>
      <c r="N13" s="93">
        <v>0</v>
      </c>
      <c r="O13" s="93">
        <v>438104.26</v>
      </c>
      <c r="P13" s="93">
        <v>0</v>
      </c>
      <c r="Q13" s="93">
        <v>0</v>
      </c>
      <c r="R13" s="93">
        <v>0</v>
      </c>
      <c r="S13" s="93">
        <v>0</v>
      </c>
      <c r="T13" s="93">
        <v>44888922.698052824</v>
      </c>
      <c r="U13" s="93">
        <v>2244828.9980000001</v>
      </c>
      <c r="V13" s="95">
        <f t="shared" si="0"/>
        <v>47133751.696052819</v>
      </c>
    </row>
    <row r="14" spans="1:22">
      <c r="A14" s="92">
        <v>8</v>
      </c>
      <c r="B14" s="1" t="s">
        <v>57</v>
      </c>
      <c r="C14" s="93">
        <v>0</v>
      </c>
      <c r="D14" s="93">
        <v>4443156.043250002</v>
      </c>
      <c r="E14" s="93">
        <v>0</v>
      </c>
      <c r="F14" s="93">
        <v>0</v>
      </c>
      <c r="G14" s="93">
        <v>0</v>
      </c>
      <c r="H14" s="93">
        <v>0</v>
      </c>
      <c r="I14" s="93">
        <v>0</v>
      </c>
      <c r="J14" s="93">
        <v>0</v>
      </c>
      <c r="K14" s="93">
        <v>0</v>
      </c>
      <c r="L14" s="93">
        <v>0</v>
      </c>
      <c r="M14" s="93">
        <v>7212988.0284897964</v>
      </c>
      <c r="N14" s="93">
        <v>0</v>
      </c>
      <c r="O14" s="93">
        <v>18227109.857624143</v>
      </c>
      <c r="P14" s="93">
        <v>0</v>
      </c>
      <c r="Q14" s="93">
        <v>0</v>
      </c>
      <c r="R14" s="93">
        <v>0</v>
      </c>
      <c r="S14" s="93">
        <v>0</v>
      </c>
      <c r="T14" s="93">
        <v>29202791.118813943</v>
      </c>
      <c r="U14" s="93">
        <v>680462.81055000017</v>
      </c>
      <c r="V14" s="95">
        <f t="shared" si="0"/>
        <v>29883253.929363944</v>
      </c>
    </row>
    <row r="15" spans="1:22">
      <c r="A15" s="92">
        <v>9</v>
      </c>
      <c r="B15" s="1" t="s">
        <v>58</v>
      </c>
      <c r="C15" s="93">
        <v>0</v>
      </c>
      <c r="D15" s="93">
        <v>0</v>
      </c>
      <c r="E15" s="93">
        <v>0</v>
      </c>
      <c r="F15" s="93">
        <v>0</v>
      </c>
      <c r="G15" s="93">
        <v>0</v>
      </c>
      <c r="H15" s="93">
        <v>0</v>
      </c>
      <c r="I15" s="93">
        <v>0</v>
      </c>
      <c r="J15" s="93">
        <v>0</v>
      </c>
      <c r="K15" s="93">
        <v>0</v>
      </c>
      <c r="L15" s="93">
        <v>0</v>
      </c>
      <c r="M15" s="93">
        <v>220431.66850354895</v>
      </c>
      <c r="N15" s="93">
        <v>0</v>
      </c>
      <c r="O15" s="93">
        <v>588635.70727540401</v>
      </c>
      <c r="P15" s="93">
        <v>0</v>
      </c>
      <c r="Q15" s="93">
        <v>0</v>
      </c>
      <c r="R15" s="93">
        <v>0</v>
      </c>
      <c r="S15" s="93">
        <v>0</v>
      </c>
      <c r="T15" s="93">
        <v>809067.37577895296</v>
      </c>
      <c r="U15" s="93">
        <v>0</v>
      </c>
      <c r="V15" s="95">
        <f t="shared" si="0"/>
        <v>809067.37577895296</v>
      </c>
    </row>
    <row r="16" spans="1:22">
      <c r="A16" s="92">
        <v>10</v>
      </c>
      <c r="B16" s="1" t="s">
        <v>59</v>
      </c>
      <c r="C16" s="93">
        <v>0</v>
      </c>
      <c r="D16" s="93">
        <v>0</v>
      </c>
      <c r="E16" s="93">
        <v>0</v>
      </c>
      <c r="F16" s="93">
        <v>0</v>
      </c>
      <c r="G16" s="93">
        <v>0</v>
      </c>
      <c r="H16" s="93">
        <v>0</v>
      </c>
      <c r="I16" s="93">
        <v>0</v>
      </c>
      <c r="J16" s="93">
        <v>0</v>
      </c>
      <c r="K16" s="93">
        <v>0</v>
      </c>
      <c r="L16" s="93">
        <v>0</v>
      </c>
      <c r="M16" s="93">
        <v>2419564.5139296539</v>
      </c>
      <c r="N16" s="93">
        <v>0</v>
      </c>
      <c r="O16" s="93">
        <v>626751.56999999995</v>
      </c>
      <c r="P16" s="93">
        <v>0</v>
      </c>
      <c r="Q16" s="93">
        <v>0</v>
      </c>
      <c r="R16" s="93">
        <v>0</v>
      </c>
      <c r="S16" s="93">
        <v>0</v>
      </c>
      <c r="T16" s="93">
        <v>3046316.0839296537</v>
      </c>
      <c r="U16" s="93">
        <v>0</v>
      </c>
      <c r="V16" s="95">
        <f t="shared" si="0"/>
        <v>3046316.0839296537</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32593357.095750008</v>
      </c>
      <c r="E21" s="84">
        <f t="shared" si="1"/>
        <v>0</v>
      </c>
      <c r="F21" s="84">
        <f t="shared" si="1"/>
        <v>0</v>
      </c>
      <c r="G21" s="84">
        <f t="shared" si="1"/>
        <v>0</v>
      </c>
      <c r="H21" s="84">
        <f t="shared" si="1"/>
        <v>0</v>
      </c>
      <c r="I21" s="84">
        <f t="shared" si="1"/>
        <v>0</v>
      </c>
      <c r="J21" s="84">
        <f t="shared" si="1"/>
        <v>0</v>
      </c>
      <c r="K21" s="84">
        <f t="shared" si="1"/>
        <v>0</v>
      </c>
      <c r="L21" s="98">
        <f t="shared" si="1"/>
        <v>0</v>
      </c>
      <c r="M21" s="97">
        <f t="shared" si="1"/>
        <v>28398430.594475813</v>
      </c>
      <c r="N21" s="84">
        <f t="shared" si="1"/>
        <v>0</v>
      </c>
      <c r="O21" s="84">
        <f t="shared" si="1"/>
        <v>19880601.394899551</v>
      </c>
      <c r="P21" s="84">
        <f t="shared" si="1"/>
        <v>0</v>
      </c>
      <c r="Q21" s="84">
        <f t="shared" si="1"/>
        <v>0</v>
      </c>
      <c r="R21" s="84">
        <f t="shared" si="1"/>
        <v>0</v>
      </c>
      <c r="S21" s="98">
        <f>SUM(S7:S20)</f>
        <v>0</v>
      </c>
      <c r="T21" s="98">
        <f>SUM(T7:T20)</f>
        <v>77947097.276575387</v>
      </c>
      <c r="U21" s="98">
        <f t="shared" ref="U21" si="2">SUM(U7:U20)</f>
        <v>2925291.8085500002</v>
      </c>
      <c r="V21" s="99">
        <f t="shared" si="1"/>
        <v>80872389.085125372</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5">
        <f>'1. key ratios'!B2</f>
        <v>45838</v>
      </c>
      <c r="C2" s="245"/>
    </row>
    <row r="4" spans="1:9" ht="14.4" thickBot="1">
      <c r="A4" s="2" t="s">
        <v>150</v>
      </c>
      <c r="B4" s="85" t="s">
        <v>239</v>
      </c>
    </row>
    <row r="5" spans="1:9">
      <c r="A5" s="86"/>
      <c r="B5" s="100"/>
      <c r="C5" s="153" t="s">
        <v>0</v>
      </c>
      <c r="D5" s="153" t="s">
        <v>1</v>
      </c>
      <c r="E5" s="153" t="s">
        <v>2</v>
      </c>
      <c r="F5" s="153" t="s">
        <v>3</v>
      </c>
      <c r="G5" s="154" t="s">
        <v>4</v>
      </c>
      <c r="H5" s="155" t="s">
        <v>5</v>
      </c>
      <c r="I5" s="101"/>
    </row>
    <row r="6" spans="1:9" s="101" customFormat="1" ht="12.75" customHeight="1">
      <c r="A6" s="102"/>
      <c r="B6" s="616" t="s">
        <v>149</v>
      </c>
      <c r="C6" s="602" t="s">
        <v>232</v>
      </c>
      <c r="D6" s="618" t="s">
        <v>231</v>
      </c>
      <c r="E6" s="619"/>
      <c r="F6" s="602" t="s">
        <v>236</v>
      </c>
      <c r="G6" s="602" t="s">
        <v>237</v>
      </c>
      <c r="H6" s="614" t="s">
        <v>235</v>
      </c>
    </row>
    <row r="7" spans="1:9" ht="41.4">
      <c r="A7" s="104"/>
      <c r="B7" s="617"/>
      <c r="C7" s="603"/>
      <c r="D7" s="156" t="s">
        <v>234</v>
      </c>
      <c r="E7" s="156" t="s">
        <v>233</v>
      </c>
      <c r="F7" s="603"/>
      <c r="G7" s="603"/>
      <c r="H7" s="615"/>
      <c r="I7" s="101"/>
    </row>
    <row r="8" spans="1:9">
      <c r="A8" s="102">
        <v>1</v>
      </c>
      <c r="B8" s="1" t="s">
        <v>51</v>
      </c>
      <c r="C8" s="157">
        <v>304091594.68978667</v>
      </c>
      <c r="D8" s="157">
        <v>0</v>
      </c>
      <c r="E8" s="157">
        <v>0</v>
      </c>
      <c r="F8" s="157">
        <v>112365233.37</v>
      </c>
      <c r="G8" s="157">
        <v>112365233.37</v>
      </c>
      <c r="H8" s="159">
        <v>0.36951114510293281</v>
      </c>
    </row>
    <row r="9" spans="1:9" ht="15" customHeight="1">
      <c r="A9" s="102">
        <v>2</v>
      </c>
      <c r="B9" s="1" t="s">
        <v>52</v>
      </c>
      <c r="C9" s="157">
        <v>0</v>
      </c>
      <c r="D9" s="157">
        <v>0</v>
      </c>
      <c r="E9" s="157">
        <v>0</v>
      </c>
      <c r="F9" s="157">
        <v>0</v>
      </c>
      <c r="G9" s="157">
        <v>0</v>
      </c>
      <c r="H9" s="159" t="s">
        <v>777</v>
      </c>
    </row>
    <row r="10" spans="1:9">
      <c r="A10" s="102">
        <v>3</v>
      </c>
      <c r="B10" s="1" t="s">
        <v>153</v>
      </c>
      <c r="C10" s="157">
        <v>0</v>
      </c>
      <c r="D10" s="157">
        <v>0</v>
      </c>
      <c r="E10" s="157">
        <v>0</v>
      </c>
      <c r="F10" s="157">
        <v>0</v>
      </c>
      <c r="G10" s="157">
        <v>0</v>
      </c>
      <c r="H10" s="159" t="s">
        <v>777</v>
      </c>
    </row>
    <row r="11" spans="1:9">
      <c r="A11" s="102">
        <v>4</v>
      </c>
      <c r="B11" s="1" t="s">
        <v>53</v>
      </c>
      <c r="C11" s="157">
        <v>0</v>
      </c>
      <c r="D11" s="157">
        <v>0</v>
      </c>
      <c r="E11" s="157">
        <v>0</v>
      </c>
      <c r="F11" s="157">
        <v>0</v>
      </c>
      <c r="G11" s="157">
        <v>0</v>
      </c>
      <c r="H11" s="159" t="s">
        <v>777</v>
      </c>
    </row>
    <row r="12" spans="1:9">
      <c r="A12" s="102">
        <v>5</v>
      </c>
      <c r="B12" s="1" t="s">
        <v>54</v>
      </c>
      <c r="C12" s="157">
        <v>0</v>
      </c>
      <c r="D12" s="157">
        <v>0</v>
      </c>
      <c r="E12" s="157">
        <v>0</v>
      </c>
      <c r="F12" s="157">
        <v>0</v>
      </c>
      <c r="G12" s="157">
        <v>0</v>
      </c>
      <c r="H12" s="159" t="s">
        <v>777</v>
      </c>
    </row>
    <row r="13" spans="1:9">
      <c r="A13" s="102">
        <v>6</v>
      </c>
      <c r="B13" s="1" t="s">
        <v>55</v>
      </c>
      <c r="C13" s="157">
        <v>84680569.799999997</v>
      </c>
      <c r="D13" s="157">
        <v>0</v>
      </c>
      <c r="E13" s="157">
        <v>0</v>
      </c>
      <c r="F13" s="157">
        <v>24811864.052000001</v>
      </c>
      <c r="G13" s="157">
        <v>24811864.052000001</v>
      </c>
      <c r="H13" s="159">
        <v>0.29300539793958735</v>
      </c>
    </row>
    <row r="14" spans="1:9">
      <c r="A14" s="102">
        <v>7</v>
      </c>
      <c r="B14" s="1" t="s">
        <v>56</v>
      </c>
      <c r="C14" s="157">
        <v>705749124.23715091</v>
      </c>
      <c r="D14" s="157">
        <v>110546893.97384259</v>
      </c>
      <c r="E14" s="157">
        <v>53871373.754160203</v>
      </c>
      <c r="F14" s="157">
        <v>759620497.99131107</v>
      </c>
      <c r="G14" s="157">
        <v>712486746.29525828</v>
      </c>
      <c r="H14" s="159">
        <v>0.93795092178174488</v>
      </c>
    </row>
    <row r="15" spans="1:9">
      <c r="A15" s="102">
        <v>8</v>
      </c>
      <c r="B15" s="1" t="s">
        <v>57</v>
      </c>
      <c r="C15" s="157">
        <v>679591073.75114751</v>
      </c>
      <c r="D15" s="157">
        <v>10979530.059</v>
      </c>
      <c r="E15" s="157">
        <v>6011348.1350999987</v>
      </c>
      <c r="F15" s="157">
        <v>514201816.41468561</v>
      </c>
      <c r="G15" s="157">
        <v>484318562.48532164</v>
      </c>
      <c r="H15" s="159">
        <v>0.70641314415554657</v>
      </c>
    </row>
    <row r="16" spans="1:9">
      <c r="A16" s="102">
        <v>9</v>
      </c>
      <c r="B16" s="1" t="s">
        <v>58</v>
      </c>
      <c r="C16" s="157">
        <v>179049904.389617</v>
      </c>
      <c r="D16" s="157">
        <v>1672254.4986</v>
      </c>
      <c r="E16" s="157">
        <v>838736.56640000001</v>
      </c>
      <c r="F16" s="157">
        <v>62961024.33460594</v>
      </c>
      <c r="G16" s="157">
        <v>62151956.958826989</v>
      </c>
      <c r="H16" s="159">
        <v>0.34550239875358901</v>
      </c>
    </row>
    <row r="17" spans="1:8">
      <c r="A17" s="102">
        <v>10</v>
      </c>
      <c r="B17" s="1" t="s">
        <v>59</v>
      </c>
      <c r="C17" s="157">
        <v>29786391.301151995</v>
      </c>
      <c r="D17" s="157">
        <v>0</v>
      </c>
      <c r="E17" s="157">
        <v>0</v>
      </c>
      <c r="F17" s="157">
        <v>44679586.951727994</v>
      </c>
      <c r="G17" s="157">
        <v>41633270.867798343</v>
      </c>
      <c r="H17" s="159">
        <v>1.3977279236974292</v>
      </c>
    </row>
    <row r="18" spans="1:8">
      <c r="A18" s="102">
        <v>11</v>
      </c>
      <c r="B18" s="1" t="s">
        <v>60</v>
      </c>
      <c r="C18" s="157">
        <v>0</v>
      </c>
      <c r="D18" s="157">
        <v>0</v>
      </c>
      <c r="E18" s="157">
        <v>0</v>
      </c>
      <c r="F18" s="157">
        <v>0</v>
      </c>
      <c r="G18" s="157">
        <v>0</v>
      </c>
      <c r="H18" s="159" t="s">
        <v>777</v>
      </c>
    </row>
    <row r="19" spans="1:8">
      <c r="A19" s="102">
        <v>12</v>
      </c>
      <c r="B19" s="1" t="s">
        <v>61</v>
      </c>
      <c r="C19" s="157">
        <v>0</v>
      </c>
      <c r="D19" s="157">
        <v>0</v>
      </c>
      <c r="E19" s="157">
        <v>0</v>
      </c>
      <c r="F19" s="157">
        <v>0</v>
      </c>
      <c r="G19" s="157">
        <v>0</v>
      </c>
      <c r="H19" s="159" t="s">
        <v>777</v>
      </c>
    </row>
    <row r="20" spans="1:8">
      <c r="A20" s="102">
        <v>13</v>
      </c>
      <c r="B20" s="1" t="s">
        <v>144</v>
      </c>
      <c r="C20" s="157">
        <v>0</v>
      </c>
      <c r="D20" s="157">
        <v>0</v>
      </c>
      <c r="E20" s="157">
        <v>0</v>
      </c>
      <c r="F20" s="157">
        <v>0</v>
      </c>
      <c r="G20" s="157">
        <v>0</v>
      </c>
      <c r="H20" s="159" t="s">
        <v>777</v>
      </c>
    </row>
    <row r="21" spans="1:8">
      <c r="A21" s="102">
        <v>14</v>
      </c>
      <c r="B21" s="1" t="s">
        <v>63</v>
      </c>
      <c r="C21" s="157">
        <v>152991719.22595912</v>
      </c>
      <c r="D21" s="157">
        <v>0</v>
      </c>
      <c r="E21" s="157">
        <v>0</v>
      </c>
      <c r="F21" s="157">
        <v>100547455.92795913</v>
      </c>
      <c r="G21" s="157">
        <v>100547455.92795913</v>
      </c>
      <c r="H21" s="159">
        <v>0.65720848446350799</v>
      </c>
    </row>
    <row r="22" spans="1:8" ht="14.4" thickBot="1">
      <c r="A22" s="105"/>
      <c r="B22" s="106" t="s">
        <v>64</v>
      </c>
      <c r="C22" s="158">
        <v>2135940377.3948131</v>
      </c>
      <c r="D22" s="158">
        <v>123198678.5314426</v>
      </c>
      <c r="E22" s="158">
        <v>60721458.455660202</v>
      </c>
      <c r="F22" s="158">
        <v>1619187479.04229</v>
      </c>
      <c r="G22" s="158">
        <v>1538315089.9571645</v>
      </c>
      <c r="H22" s="160">
        <v>0.70029672517234809</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5">
        <f>'1. key ratios'!B2</f>
        <v>45838</v>
      </c>
    </row>
    <row r="4" spans="1:11" ht="14.4" thickBot="1">
      <c r="A4" s="133" t="s">
        <v>146</v>
      </c>
      <c r="B4" s="198" t="s">
        <v>240</v>
      </c>
    </row>
    <row r="5" spans="1:11" ht="30" customHeight="1">
      <c r="A5" s="620"/>
      <c r="B5" s="621"/>
      <c r="C5" s="622" t="s">
        <v>292</v>
      </c>
      <c r="D5" s="622"/>
      <c r="E5" s="622"/>
      <c r="F5" s="622" t="s">
        <v>293</v>
      </c>
      <c r="G5" s="622"/>
      <c r="H5" s="622"/>
      <c r="I5" s="622" t="s">
        <v>294</v>
      </c>
      <c r="J5" s="622"/>
      <c r="K5" s="623"/>
    </row>
    <row r="6" spans="1:11">
      <c r="A6" s="170"/>
      <c r="B6" s="171"/>
      <c r="C6" s="16" t="s">
        <v>32</v>
      </c>
      <c r="D6" s="16" t="s">
        <v>33</v>
      </c>
      <c r="E6" s="16" t="s">
        <v>34</v>
      </c>
      <c r="F6" s="16" t="s">
        <v>32</v>
      </c>
      <c r="G6" s="16" t="s">
        <v>33</v>
      </c>
      <c r="H6" s="16" t="s">
        <v>34</v>
      </c>
      <c r="I6" s="16" t="s">
        <v>32</v>
      </c>
      <c r="J6" s="16" t="s">
        <v>33</v>
      </c>
      <c r="K6" s="16" t="s">
        <v>34</v>
      </c>
    </row>
    <row r="7" spans="1:11">
      <c r="A7" s="172" t="s">
        <v>243</v>
      </c>
      <c r="B7" s="173"/>
      <c r="C7" s="173"/>
      <c r="D7" s="173"/>
      <c r="E7" s="173"/>
      <c r="F7" s="173"/>
      <c r="G7" s="173"/>
      <c r="H7" s="173"/>
      <c r="I7" s="173"/>
      <c r="J7" s="173"/>
      <c r="K7" s="174"/>
    </row>
    <row r="8" spans="1:11">
      <c r="A8" s="175">
        <v>1</v>
      </c>
      <c r="B8" s="176" t="s">
        <v>241</v>
      </c>
      <c r="C8" s="177"/>
      <c r="D8" s="177"/>
      <c r="E8" s="177"/>
      <c r="F8" s="178">
        <v>99194249.818585992</v>
      </c>
      <c r="G8" s="178">
        <v>164408426.43820605</v>
      </c>
      <c r="H8" s="178">
        <v>263602676.25679201</v>
      </c>
      <c r="I8" s="178">
        <v>90428194.348465443</v>
      </c>
      <c r="J8" s="178">
        <v>151919410.08955348</v>
      </c>
      <c r="K8" s="178">
        <v>242347604.43801892</v>
      </c>
    </row>
    <row r="9" spans="1:11">
      <c r="A9" s="172" t="s">
        <v>244</v>
      </c>
      <c r="B9" s="173"/>
      <c r="C9" s="173"/>
      <c r="D9" s="173"/>
      <c r="E9" s="173"/>
      <c r="F9" s="173"/>
      <c r="G9" s="173"/>
      <c r="H9" s="173"/>
      <c r="I9" s="173"/>
      <c r="J9" s="173"/>
      <c r="K9" s="174"/>
    </row>
    <row r="10" spans="1:11">
      <c r="A10" s="179">
        <v>2</v>
      </c>
      <c r="B10" s="180" t="s">
        <v>252</v>
      </c>
      <c r="C10" s="180">
        <v>173987409.95959499</v>
      </c>
      <c r="D10" s="180">
        <v>339532025.58979034</v>
      </c>
      <c r="E10" s="180">
        <v>513519435.54938531</v>
      </c>
      <c r="F10" s="180">
        <v>27342279.268592164</v>
      </c>
      <c r="G10" s="180">
        <v>55849469.90751607</v>
      </c>
      <c r="H10" s="180">
        <v>83191749.176108241</v>
      </c>
      <c r="I10" s="180">
        <v>5703819.5836894102</v>
      </c>
      <c r="J10" s="180">
        <v>11374981.039838828</v>
      </c>
      <c r="K10" s="180">
        <v>17078800.623528238</v>
      </c>
    </row>
    <row r="11" spans="1:11">
      <c r="A11" s="179">
        <v>3</v>
      </c>
      <c r="B11" s="180" t="s">
        <v>246</v>
      </c>
      <c r="C11" s="180">
        <v>524580638.72090244</v>
      </c>
      <c r="D11" s="473">
        <v>435156022.03638244</v>
      </c>
      <c r="E11" s="180">
        <v>959736660.75728488</v>
      </c>
      <c r="F11" s="180">
        <v>102434315.50936441</v>
      </c>
      <c r="G11" s="180">
        <v>42581746.410686009</v>
      </c>
      <c r="H11" s="180">
        <v>145016061.92005041</v>
      </c>
      <c r="I11" s="180">
        <v>89280892.726763114</v>
      </c>
      <c r="J11" s="180">
        <v>37284261.402815074</v>
      </c>
      <c r="K11" s="180">
        <v>126565154.12957819</v>
      </c>
    </row>
    <row r="12" spans="1:11">
      <c r="A12" s="179">
        <v>4</v>
      </c>
      <c r="B12" s="180" t="s">
        <v>247</v>
      </c>
      <c r="C12" s="180">
        <v>159550438.59649122</v>
      </c>
      <c r="D12" s="180">
        <v>0</v>
      </c>
      <c r="E12" s="180">
        <v>159550438.59649122</v>
      </c>
      <c r="F12" s="180">
        <v>0</v>
      </c>
      <c r="G12" s="180">
        <v>0</v>
      </c>
      <c r="H12" s="180">
        <v>0</v>
      </c>
      <c r="I12" s="180">
        <v>0</v>
      </c>
      <c r="J12" s="180">
        <v>0</v>
      </c>
      <c r="K12" s="180">
        <v>0</v>
      </c>
    </row>
    <row r="13" spans="1:11">
      <c r="A13" s="179">
        <v>5</v>
      </c>
      <c r="B13" s="180" t="s">
        <v>255</v>
      </c>
      <c r="C13" s="180">
        <v>81155505.388552874</v>
      </c>
      <c r="D13" s="180">
        <v>109881914.87716533</v>
      </c>
      <c r="E13" s="180">
        <v>191037420.26571822</v>
      </c>
      <c r="F13" s="180">
        <v>17813333.811568808</v>
      </c>
      <c r="G13" s="180">
        <v>59459498.285868362</v>
      </c>
      <c r="H13" s="180">
        <v>77272832.097437173</v>
      </c>
      <c r="I13" s="180">
        <v>7852114.937688861</v>
      </c>
      <c r="J13" s="180">
        <v>53119227.777310863</v>
      </c>
      <c r="K13" s="180">
        <v>60971342.71499972</v>
      </c>
    </row>
    <row r="14" spans="1:11">
      <c r="A14" s="179">
        <v>6</v>
      </c>
      <c r="B14" s="180" t="s">
        <v>287</v>
      </c>
      <c r="C14" s="180">
        <v>23312326.390949711</v>
      </c>
      <c r="D14" s="180">
        <v>13222264.041417833</v>
      </c>
      <c r="E14" s="180">
        <v>36534590.432367548</v>
      </c>
      <c r="F14" s="180">
        <v>0</v>
      </c>
      <c r="G14" s="180">
        <v>0</v>
      </c>
      <c r="H14" s="180">
        <v>0</v>
      </c>
      <c r="I14" s="180">
        <v>0</v>
      </c>
      <c r="J14" s="180">
        <v>0</v>
      </c>
      <c r="K14" s="180">
        <v>0</v>
      </c>
    </row>
    <row r="15" spans="1:11">
      <c r="A15" s="179">
        <v>7</v>
      </c>
      <c r="B15" s="180" t="s">
        <v>288</v>
      </c>
      <c r="C15" s="180">
        <v>20208230.347675044</v>
      </c>
      <c r="D15" s="180">
        <v>5200920.951953114</v>
      </c>
      <c r="E15" s="180">
        <v>25409151.299628157</v>
      </c>
      <c r="F15" s="180">
        <v>11545108.560738053</v>
      </c>
      <c r="G15" s="180">
        <v>3561382.7241843594</v>
      </c>
      <c r="H15" s="180">
        <v>15106491.284922414</v>
      </c>
      <c r="I15" s="180">
        <v>11545108.560738053</v>
      </c>
      <c r="J15" s="180">
        <v>3561382.7241843594</v>
      </c>
      <c r="K15" s="180">
        <v>15106491.284922414</v>
      </c>
    </row>
    <row r="16" spans="1:11">
      <c r="A16" s="179">
        <v>8</v>
      </c>
      <c r="B16" s="181" t="s">
        <v>248</v>
      </c>
      <c r="C16" s="180">
        <v>982794549.40416634</v>
      </c>
      <c r="D16" s="180">
        <v>902993147.49670911</v>
      </c>
      <c r="E16" s="180">
        <v>1885787696.9008756</v>
      </c>
      <c r="F16" s="180">
        <v>159135037.15026343</v>
      </c>
      <c r="G16" s="180">
        <v>161452097.32825479</v>
      </c>
      <c r="H16" s="180">
        <v>320587134.47851825</v>
      </c>
      <c r="I16" s="180">
        <v>114381935.80887944</v>
      </c>
      <c r="J16" s="180">
        <v>105339852.94414914</v>
      </c>
      <c r="K16" s="180">
        <v>219721788.75302857</v>
      </c>
    </row>
    <row r="17" spans="1:11">
      <c r="A17" s="172" t="s">
        <v>245</v>
      </c>
      <c r="B17" s="173"/>
      <c r="C17" s="180">
        <v>0</v>
      </c>
      <c r="D17" s="180">
        <v>0</v>
      </c>
      <c r="E17" s="180">
        <v>0</v>
      </c>
      <c r="F17" s="180">
        <v>0</v>
      </c>
      <c r="G17" s="180">
        <v>0</v>
      </c>
      <c r="H17" s="180">
        <v>0</v>
      </c>
      <c r="I17" s="180">
        <v>0</v>
      </c>
      <c r="J17" s="180">
        <v>0</v>
      </c>
      <c r="K17" s="180">
        <v>0</v>
      </c>
    </row>
    <row r="18" spans="1:11">
      <c r="A18" s="179">
        <v>9</v>
      </c>
      <c r="B18" s="180" t="s">
        <v>251</v>
      </c>
      <c r="C18" s="180">
        <v>0</v>
      </c>
      <c r="D18" s="180">
        <v>0</v>
      </c>
      <c r="E18" s="180">
        <v>0</v>
      </c>
      <c r="F18" s="180">
        <v>0</v>
      </c>
      <c r="G18" s="180">
        <v>0</v>
      </c>
      <c r="H18" s="180">
        <v>0</v>
      </c>
      <c r="I18" s="180">
        <v>0</v>
      </c>
      <c r="J18" s="180">
        <v>0</v>
      </c>
      <c r="K18" s="180">
        <v>0</v>
      </c>
    </row>
    <row r="19" spans="1:11">
      <c r="A19" s="179">
        <v>10</v>
      </c>
      <c r="B19" s="180" t="s">
        <v>289</v>
      </c>
      <c r="C19" s="180">
        <v>727275637.77145839</v>
      </c>
      <c r="D19" s="180">
        <v>654968095.54376328</v>
      </c>
      <c r="E19" s="180">
        <v>1382243733.3152218</v>
      </c>
      <c r="F19" s="180">
        <v>35281524.252499759</v>
      </c>
      <c r="G19" s="180">
        <v>7432479.7152722031</v>
      </c>
      <c r="H19" s="180">
        <v>42714003.967771962</v>
      </c>
      <c r="I19" s="180">
        <v>44047579.722620308</v>
      </c>
      <c r="J19" s="180">
        <v>20012708.113805477</v>
      </c>
      <c r="K19" s="180">
        <v>64060287.836425781</v>
      </c>
    </row>
    <row r="20" spans="1:11">
      <c r="A20" s="179">
        <v>11</v>
      </c>
      <c r="B20" s="180" t="s">
        <v>250</v>
      </c>
      <c r="C20" s="180">
        <v>87576114.177935407</v>
      </c>
      <c r="D20" s="180">
        <v>26881608.717115827</v>
      </c>
      <c r="E20" s="180">
        <v>114457722.89505124</v>
      </c>
      <c r="F20" s="180">
        <v>42008105.148893476</v>
      </c>
      <c r="G20" s="180">
        <v>14874847.625254523</v>
      </c>
      <c r="H20" s="180">
        <v>56882952.774148002</v>
      </c>
      <c r="I20" s="180">
        <v>42008105.148893476</v>
      </c>
      <c r="J20" s="180">
        <v>14874847.625254523</v>
      </c>
      <c r="K20" s="180">
        <v>56882952.774148002</v>
      </c>
    </row>
    <row r="21" spans="1:11" ht="14.4" thickBot="1">
      <c r="A21" s="182">
        <v>12</v>
      </c>
      <c r="B21" s="183" t="s">
        <v>249</v>
      </c>
      <c r="C21" s="180">
        <v>814851751.94939375</v>
      </c>
      <c r="D21" s="180">
        <v>681849704.26087916</v>
      </c>
      <c r="E21" s="180">
        <v>1496701456.2102728</v>
      </c>
      <c r="F21" s="180">
        <v>77289629.401393235</v>
      </c>
      <c r="G21" s="180">
        <v>22307327.340526726</v>
      </c>
      <c r="H21" s="180">
        <v>99596956.741919965</v>
      </c>
      <c r="I21" s="180">
        <v>86055684.871513784</v>
      </c>
      <c r="J21" s="180">
        <v>34887555.73906</v>
      </c>
      <c r="K21" s="180">
        <v>120943240.61057378</v>
      </c>
    </row>
    <row r="22" spans="1:11" ht="38.25" customHeight="1" thickBot="1">
      <c r="A22" s="184"/>
      <c r="B22" s="185"/>
      <c r="C22" s="185"/>
      <c r="D22" s="185"/>
      <c r="E22" s="185"/>
      <c r="F22" s="624" t="s">
        <v>291</v>
      </c>
      <c r="G22" s="622"/>
      <c r="H22" s="622"/>
      <c r="I22" s="624" t="s">
        <v>256</v>
      </c>
      <c r="J22" s="622"/>
      <c r="K22" s="623"/>
    </row>
    <row r="23" spans="1:11" ht="14.4" thickBot="1">
      <c r="A23" s="186">
        <v>13</v>
      </c>
      <c r="B23" s="187" t="s">
        <v>241</v>
      </c>
      <c r="C23" s="188"/>
      <c r="D23" s="188"/>
      <c r="E23" s="188"/>
      <c r="F23" s="189">
        <v>99194249.818585992</v>
      </c>
      <c r="G23" s="189">
        <v>164408426.43820605</v>
      </c>
      <c r="H23" s="189">
        <v>263602676.25679201</v>
      </c>
      <c r="I23" s="189">
        <v>90428194.348465443</v>
      </c>
      <c r="J23" s="189">
        <v>151919410.08955348</v>
      </c>
      <c r="K23" s="189">
        <v>242347604.43801892</v>
      </c>
    </row>
    <row r="24" spans="1:11" ht="14.4" thickBot="1">
      <c r="A24" s="190">
        <v>14</v>
      </c>
      <c r="B24" s="191" t="s">
        <v>253</v>
      </c>
      <c r="C24" s="192"/>
      <c r="D24" s="193"/>
      <c r="E24" s="194"/>
      <c r="F24" s="189">
        <v>81845407.748870194</v>
      </c>
      <c r="G24" s="189">
        <v>139144769.98772806</v>
      </c>
      <c r="H24" s="189">
        <v>220990177.73659828</v>
      </c>
      <c r="I24" s="189">
        <v>28595483.952219859</v>
      </c>
      <c r="J24" s="189">
        <v>70452297.205089137</v>
      </c>
      <c r="K24" s="189">
        <v>98778548.142454788</v>
      </c>
    </row>
    <row r="25" spans="1:11" ht="14.4" thickBot="1">
      <c r="A25" s="195">
        <v>15</v>
      </c>
      <c r="B25" s="196" t="s">
        <v>254</v>
      </c>
      <c r="C25" s="197"/>
      <c r="D25" s="197"/>
      <c r="E25" s="197"/>
      <c r="F25" s="463">
        <v>1.2119708673570055</v>
      </c>
      <c r="G25" s="463">
        <v>1.1815638234387547</v>
      </c>
      <c r="H25" s="463">
        <v>1.1928253054349964</v>
      </c>
      <c r="I25" s="463">
        <v>3.1623243201465567</v>
      </c>
      <c r="J25" s="463">
        <v>2.1563443083667049</v>
      </c>
      <c r="K25" s="463">
        <v>2.4534436777559652</v>
      </c>
    </row>
    <row r="27" spans="1:11" ht="27">
      <c r="B27" s="169"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5">
        <f>'1. key ratios'!B2</f>
        <v>45838</v>
      </c>
    </row>
    <row r="3" spans="1:17" ht="14.25" customHeight="1"/>
    <row r="4" spans="1:17" ht="14.4">
      <c r="A4" s="521"/>
      <c r="B4" s="522" t="s">
        <v>726</v>
      </c>
      <c r="C4" s="151"/>
      <c r="D4" s="151"/>
      <c r="E4" s="151"/>
      <c r="F4" s="151"/>
      <c r="G4" s="151"/>
      <c r="H4" s="151"/>
      <c r="I4" s="151"/>
      <c r="J4" s="151"/>
      <c r="K4" s="151"/>
      <c r="L4" s="151"/>
      <c r="M4" s="151"/>
      <c r="N4" s="151"/>
      <c r="O4" s="151"/>
      <c r="P4" s="151"/>
      <c r="Q4" s="151"/>
    </row>
    <row r="5" spans="1:17" ht="86.4">
      <c r="A5" s="521"/>
      <c r="B5" s="523" t="s">
        <v>727</v>
      </c>
      <c r="C5" s="524" t="s">
        <v>728</v>
      </c>
      <c r="D5" s="524" t="s">
        <v>729</v>
      </c>
      <c r="E5" s="524" t="s">
        <v>730</v>
      </c>
      <c r="F5" s="524" t="s">
        <v>731</v>
      </c>
      <c r="G5" s="524" t="s">
        <v>732</v>
      </c>
      <c r="H5" s="524" t="s">
        <v>733</v>
      </c>
      <c r="I5" s="525" t="s">
        <v>734</v>
      </c>
      <c r="J5" s="526">
        <v>0.02</v>
      </c>
      <c r="K5" s="526">
        <v>0.2</v>
      </c>
      <c r="L5" s="526">
        <v>0.35</v>
      </c>
      <c r="M5" s="526">
        <v>0.5</v>
      </c>
      <c r="N5" s="526">
        <v>0.75</v>
      </c>
      <c r="O5" s="526">
        <v>1</v>
      </c>
      <c r="P5" s="526">
        <v>1.5</v>
      </c>
      <c r="Q5" s="527" t="s">
        <v>735</v>
      </c>
    </row>
    <row r="6" spans="1:17" ht="14.4">
      <c r="A6" s="521"/>
      <c r="B6" s="528"/>
      <c r="C6" s="529">
        <v>97823165.349999994</v>
      </c>
      <c r="D6" s="529" t="b">
        <v>0</v>
      </c>
      <c r="E6" s="529" t="b">
        <v>0</v>
      </c>
      <c r="F6" s="529">
        <v>76983.796800000011</v>
      </c>
      <c r="G6" s="529">
        <v>3911089.912</v>
      </c>
      <c r="H6" s="529">
        <v>0</v>
      </c>
      <c r="I6" s="529">
        <v>5583303.1923199994</v>
      </c>
      <c r="J6" s="529" t="b">
        <v>0</v>
      </c>
      <c r="K6" s="529" t="b">
        <v>0</v>
      </c>
      <c r="L6" s="529" t="b">
        <v>0</v>
      </c>
      <c r="M6" s="529">
        <v>3161849.5999999996</v>
      </c>
      <c r="N6" s="529" t="b">
        <v>0</v>
      </c>
      <c r="O6" s="529" t="b">
        <v>0</v>
      </c>
      <c r="P6" s="529">
        <v>2421453.5923199998</v>
      </c>
      <c r="Q6" s="529">
        <v>5213105.1884799991</v>
      </c>
    </row>
    <row r="7" spans="1:17" ht="14.4">
      <c r="A7" s="521"/>
      <c r="B7" s="530" t="s">
        <v>736</v>
      </c>
      <c r="C7" s="529">
        <v>0</v>
      </c>
      <c r="D7" s="529">
        <v>0</v>
      </c>
      <c r="E7" s="529">
        <v>0</v>
      </c>
      <c r="F7" s="529">
        <v>0</v>
      </c>
      <c r="G7" s="529">
        <v>0</v>
      </c>
      <c r="H7" s="531">
        <v>1.4</v>
      </c>
      <c r="I7" s="532">
        <v>0</v>
      </c>
      <c r="J7" s="529">
        <v>0</v>
      </c>
      <c r="K7" s="529">
        <v>0</v>
      </c>
      <c r="L7" s="529">
        <v>0</v>
      </c>
      <c r="M7" s="529">
        <v>0</v>
      </c>
      <c r="N7" s="529">
        <v>0</v>
      </c>
      <c r="O7" s="529">
        <v>0</v>
      </c>
      <c r="P7" s="529">
        <v>0</v>
      </c>
      <c r="Q7" s="529">
        <v>0</v>
      </c>
    </row>
    <row r="8" spans="1:17" ht="14.4">
      <c r="A8" s="521"/>
      <c r="B8" s="530" t="s">
        <v>737</v>
      </c>
      <c r="C8" s="529">
        <v>0</v>
      </c>
      <c r="D8" s="529">
        <v>0</v>
      </c>
      <c r="E8" s="529">
        <v>0</v>
      </c>
      <c r="F8" s="529">
        <v>0</v>
      </c>
      <c r="G8" s="529">
        <v>0</v>
      </c>
      <c r="H8" s="531">
        <v>1.4</v>
      </c>
      <c r="I8" s="532">
        <v>0</v>
      </c>
      <c r="J8" s="529">
        <v>0</v>
      </c>
      <c r="K8" s="529">
        <v>0</v>
      </c>
      <c r="L8" s="529">
        <v>0</v>
      </c>
      <c r="M8" s="529">
        <v>0</v>
      </c>
      <c r="N8" s="529">
        <v>0</v>
      </c>
      <c r="O8" s="529">
        <v>0</v>
      </c>
      <c r="P8" s="529">
        <v>0</v>
      </c>
      <c r="Q8" s="529">
        <v>0</v>
      </c>
    </row>
    <row r="9" spans="1:17" ht="14.4">
      <c r="A9" s="521"/>
      <c r="B9" s="530" t="s">
        <v>738</v>
      </c>
      <c r="C9" s="529">
        <v>97823165.349999994</v>
      </c>
      <c r="D9" s="529">
        <v>-1165645.1926</v>
      </c>
      <c r="E9" s="529">
        <v>0</v>
      </c>
      <c r="F9" s="529">
        <v>76983.796800000011</v>
      </c>
      <c r="G9" s="529">
        <v>3911089.912</v>
      </c>
      <c r="H9" s="531">
        <v>1.4</v>
      </c>
      <c r="I9" s="532">
        <v>5583303.1923199994</v>
      </c>
      <c r="J9" s="529">
        <v>0</v>
      </c>
      <c r="K9" s="529">
        <v>0</v>
      </c>
      <c r="L9" s="529">
        <v>0</v>
      </c>
      <c r="M9" s="529">
        <v>3161849.5999999996</v>
      </c>
      <c r="N9" s="529">
        <v>0</v>
      </c>
      <c r="O9" s="529">
        <v>0</v>
      </c>
      <c r="P9" s="529">
        <v>2421453.5923199998</v>
      </c>
      <c r="Q9" s="529">
        <v>5213105.1884799991</v>
      </c>
    </row>
    <row r="10" spans="1:17" ht="14.4">
      <c r="A10" s="521"/>
      <c r="B10" s="533" t="s">
        <v>739</v>
      </c>
      <c r="C10" s="534">
        <v>0</v>
      </c>
      <c r="D10" s="534">
        <v>0</v>
      </c>
      <c r="E10" s="534">
        <v>0</v>
      </c>
      <c r="F10" s="534">
        <v>0</v>
      </c>
      <c r="G10" s="534">
        <v>0</v>
      </c>
      <c r="H10" s="531">
        <v>1.4</v>
      </c>
      <c r="I10" s="532">
        <v>0</v>
      </c>
      <c r="J10" s="535">
        <v>0</v>
      </c>
      <c r="K10" s="535">
        <v>0</v>
      </c>
      <c r="L10" s="535">
        <v>0</v>
      </c>
      <c r="M10" s="535">
        <v>0</v>
      </c>
      <c r="N10" s="535">
        <v>0</v>
      </c>
      <c r="O10" s="535">
        <v>0</v>
      </c>
      <c r="P10" s="535">
        <v>0</v>
      </c>
      <c r="Q10" s="529">
        <v>0</v>
      </c>
    </row>
    <row r="11" spans="1:17" ht="14.4">
      <c r="A11" s="521"/>
      <c r="B11" s="536" t="s">
        <v>736</v>
      </c>
      <c r="C11" s="534">
        <v>0</v>
      </c>
      <c r="D11" s="534">
        <v>0</v>
      </c>
      <c r="E11" s="534">
        <v>0</v>
      </c>
      <c r="F11" s="534">
        <v>0</v>
      </c>
      <c r="G11" s="534">
        <v>0</v>
      </c>
      <c r="H11" s="531">
        <v>1.4</v>
      </c>
      <c r="I11" s="532">
        <v>0</v>
      </c>
      <c r="J11" s="535">
        <v>0</v>
      </c>
      <c r="K11" s="535">
        <v>0</v>
      </c>
      <c r="L11" s="535">
        <v>0</v>
      </c>
      <c r="M11" s="535">
        <v>0</v>
      </c>
      <c r="N11" s="535">
        <v>0</v>
      </c>
      <c r="O11" s="535">
        <v>0</v>
      </c>
      <c r="P11" s="535">
        <v>0</v>
      </c>
      <c r="Q11" s="529">
        <v>0</v>
      </c>
    </row>
    <row r="12" spans="1:17" ht="14.4">
      <c r="A12" s="521"/>
      <c r="B12" s="536" t="s">
        <v>737</v>
      </c>
      <c r="C12" s="534">
        <v>0</v>
      </c>
      <c r="D12" s="534">
        <v>0</v>
      </c>
      <c r="E12" s="534">
        <v>0</v>
      </c>
      <c r="F12" s="534">
        <v>0</v>
      </c>
      <c r="G12" s="534">
        <v>0</v>
      </c>
      <c r="H12" s="531">
        <v>1.4</v>
      </c>
      <c r="I12" s="532">
        <v>0</v>
      </c>
      <c r="J12" s="535">
        <v>0</v>
      </c>
      <c r="K12" s="535">
        <v>0</v>
      </c>
      <c r="L12" s="535">
        <v>0</v>
      </c>
      <c r="M12" s="535">
        <v>0</v>
      </c>
      <c r="N12" s="535">
        <v>0</v>
      </c>
      <c r="O12" s="535">
        <v>0</v>
      </c>
      <c r="P12" s="535">
        <v>0</v>
      </c>
      <c r="Q12" s="529">
        <v>0</v>
      </c>
    </row>
    <row r="13" spans="1:17" ht="14.4">
      <c r="A13" s="521"/>
      <c r="B13" s="536" t="s">
        <v>738</v>
      </c>
      <c r="C13" s="534">
        <v>0</v>
      </c>
      <c r="D13" s="534">
        <v>0</v>
      </c>
      <c r="E13" s="534">
        <v>0</v>
      </c>
      <c r="F13" s="534">
        <v>0</v>
      </c>
      <c r="G13" s="534">
        <v>0</v>
      </c>
      <c r="H13" s="531">
        <v>1.4</v>
      </c>
      <c r="I13" s="532">
        <v>0</v>
      </c>
      <c r="J13" s="535">
        <v>0</v>
      </c>
      <c r="K13" s="535">
        <v>0</v>
      </c>
      <c r="L13" s="535">
        <v>0</v>
      </c>
      <c r="M13" s="535">
        <v>0</v>
      </c>
      <c r="N13" s="535">
        <v>0</v>
      </c>
      <c r="O13" s="535">
        <v>0</v>
      </c>
      <c r="P13" s="535">
        <v>0</v>
      </c>
      <c r="Q13" s="529">
        <v>0</v>
      </c>
    </row>
    <row r="14" spans="1:17" ht="14.4">
      <c r="A14" s="521"/>
      <c r="B14" s="533" t="s">
        <v>740</v>
      </c>
      <c r="C14" s="534">
        <v>0</v>
      </c>
      <c r="D14" s="534">
        <v>0</v>
      </c>
      <c r="E14" s="534">
        <v>0</v>
      </c>
      <c r="F14" s="534">
        <v>0</v>
      </c>
      <c r="G14" s="534">
        <v>0</v>
      </c>
      <c r="H14" s="531">
        <v>1.4</v>
      </c>
      <c r="I14" s="532">
        <v>0</v>
      </c>
      <c r="J14" s="535">
        <v>0</v>
      </c>
      <c r="K14" s="535">
        <v>0</v>
      </c>
      <c r="L14" s="535">
        <v>0</v>
      </c>
      <c r="M14" s="535">
        <v>0</v>
      </c>
      <c r="N14" s="535">
        <v>0</v>
      </c>
      <c r="O14" s="535">
        <v>0</v>
      </c>
      <c r="P14" s="535">
        <v>0</v>
      </c>
      <c r="Q14" s="529">
        <v>0</v>
      </c>
    </row>
    <row r="15" spans="1:17" ht="14.4">
      <c r="A15" s="521"/>
      <c r="B15" s="536" t="s">
        <v>736</v>
      </c>
      <c r="C15" s="534">
        <v>0</v>
      </c>
      <c r="D15" s="534">
        <v>0</v>
      </c>
      <c r="E15" s="534">
        <v>0</v>
      </c>
      <c r="F15" s="534">
        <v>0</v>
      </c>
      <c r="G15" s="534">
        <v>0</v>
      </c>
      <c r="H15" s="531">
        <v>1.4</v>
      </c>
      <c r="I15" s="532">
        <v>0</v>
      </c>
      <c r="J15" s="535">
        <v>0</v>
      </c>
      <c r="K15" s="535">
        <v>0</v>
      </c>
      <c r="L15" s="535">
        <v>0</v>
      </c>
      <c r="M15" s="535">
        <v>0</v>
      </c>
      <c r="N15" s="535">
        <v>0</v>
      </c>
      <c r="O15" s="535">
        <v>0</v>
      </c>
      <c r="P15" s="535">
        <v>0</v>
      </c>
      <c r="Q15" s="529">
        <v>0</v>
      </c>
    </row>
    <row r="16" spans="1:17" ht="14.4">
      <c r="A16" s="521"/>
      <c r="B16" s="536" t="s">
        <v>737</v>
      </c>
      <c r="C16" s="534">
        <v>0</v>
      </c>
      <c r="D16" s="534">
        <v>0</v>
      </c>
      <c r="E16" s="534">
        <v>0</v>
      </c>
      <c r="F16" s="534">
        <v>0</v>
      </c>
      <c r="G16" s="534">
        <v>0</v>
      </c>
      <c r="H16" s="531">
        <v>1.4</v>
      </c>
      <c r="I16" s="532">
        <v>0</v>
      </c>
      <c r="J16" s="535">
        <v>0</v>
      </c>
      <c r="K16" s="535">
        <v>0</v>
      </c>
      <c r="L16" s="535">
        <v>0</v>
      </c>
      <c r="M16" s="535">
        <v>0</v>
      </c>
      <c r="N16" s="535">
        <v>0</v>
      </c>
      <c r="O16" s="535">
        <v>0</v>
      </c>
      <c r="P16" s="535">
        <v>0</v>
      </c>
      <c r="Q16" s="529">
        <v>0</v>
      </c>
    </row>
    <row r="17" spans="1:17" ht="14.4">
      <c r="A17" s="521"/>
      <c r="B17" s="536" t="s">
        <v>738</v>
      </c>
      <c r="C17" s="534">
        <v>0</v>
      </c>
      <c r="D17" s="534">
        <v>0</v>
      </c>
      <c r="E17" s="534">
        <v>0</v>
      </c>
      <c r="F17" s="534">
        <v>0</v>
      </c>
      <c r="G17" s="534">
        <v>0</v>
      </c>
      <c r="H17" s="531">
        <v>1.4</v>
      </c>
      <c r="I17" s="532">
        <v>0</v>
      </c>
      <c r="J17" s="535">
        <v>0</v>
      </c>
      <c r="K17" s="535">
        <v>0</v>
      </c>
      <c r="L17" s="535">
        <v>0</v>
      </c>
      <c r="M17" s="535">
        <v>0</v>
      </c>
      <c r="N17" s="535">
        <v>0</v>
      </c>
      <c r="O17" s="535">
        <v>0</v>
      </c>
      <c r="P17" s="535">
        <v>0</v>
      </c>
      <c r="Q17" s="529">
        <v>0</v>
      </c>
    </row>
    <row r="18" spans="1:17" ht="14.4">
      <c r="A18" s="521"/>
      <c r="B18" s="533" t="s">
        <v>741</v>
      </c>
      <c r="C18" s="534">
        <v>0</v>
      </c>
      <c r="D18" s="534">
        <v>0</v>
      </c>
      <c r="E18" s="534">
        <v>0</v>
      </c>
      <c r="F18" s="534">
        <v>0</v>
      </c>
      <c r="G18" s="534">
        <v>0</v>
      </c>
      <c r="H18" s="531">
        <v>1.4</v>
      </c>
      <c r="I18" s="532">
        <v>0</v>
      </c>
      <c r="J18" s="535">
        <v>0</v>
      </c>
      <c r="K18" s="535">
        <v>0</v>
      </c>
      <c r="L18" s="535">
        <v>0</v>
      </c>
      <c r="M18" s="535">
        <v>0</v>
      </c>
      <c r="N18" s="535">
        <v>0</v>
      </c>
      <c r="O18" s="535">
        <v>0</v>
      </c>
      <c r="P18" s="535">
        <v>0</v>
      </c>
      <c r="Q18" s="529">
        <v>1580924.7999999998</v>
      </c>
    </row>
    <row r="19" spans="1:17" ht="14.4">
      <c r="A19" s="521"/>
      <c r="B19" s="536" t="s">
        <v>736</v>
      </c>
      <c r="C19" s="534">
        <v>0</v>
      </c>
      <c r="D19" s="534">
        <v>0</v>
      </c>
      <c r="E19" s="534">
        <v>0</v>
      </c>
      <c r="F19" s="534">
        <v>0</v>
      </c>
      <c r="G19" s="534">
        <v>0</v>
      </c>
      <c r="H19" s="531">
        <v>1.4</v>
      </c>
      <c r="I19" s="532">
        <v>0</v>
      </c>
      <c r="J19" s="535">
        <v>0</v>
      </c>
      <c r="K19" s="535">
        <v>0</v>
      </c>
      <c r="L19" s="535">
        <v>0</v>
      </c>
      <c r="M19" s="535">
        <v>0</v>
      </c>
      <c r="N19" s="535">
        <v>0</v>
      </c>
      <c r="O19" s="535">
        <v>0</v>
      </c>
      <c r="P19" s="535">
        <v>0</v>
      </c>
      <c r="Q19" s="529">
        <v>0</v>
      </c>
    </row>
    <row r="20" spans="1:17" ht="14.4">
      <c r="A20" s="521"/>
      <c r="B20" s="536" t="s">
        <v>737</v>
      </c>
      <c r="C20" s="534">
        <v>0</v>
      </c>
      <c r="D20" s="534">
        <v>0</v>
      </c>
      <c r="E20" s="534">
        <v>0</v>
      </c>
      <c r="F20" s="534">
        <v>0</v>
      </c>
      <c r="G20" s="534">
        <v>0</v>
      </c>
      <c r="H20" s="531">
        <v>1.4</v>
      </c>
      <c r="I20" s="532">
        <v>0</v>
      </c>
      <c r="J20" s="535">
        <v>0</v>
      </c>
      <c r="K20" s="535">
        <v>0</v>
      </c>
      <c r="L20" s="535">
        <v>0</v>
      </c>
      <c r="M20" s="535">
        <v>0</v>
      </c>
      <c r="N20" s="535">
        <v>0</v>
      </c>
      <c r="O20" s="535">
        <v>0</v>
      </c>
      <c r="P20" s="535">
        <v>0</v>
      </c>
      <c r="Q20" s="529">
        <v>0</v>
      </c>
    </row>
    <row r="21" spans="1:17" ht="14.4">
      <c r="A21" s="521"/>
      <c r="B21" s="536" t="s">
        <v>738</v>
      </c>
      <c r="C21" s="534">
        <v>56436584.109999999</v>
      </c>
      <c r="D21" s="534">
        <v>-1134806.7079</v>
      </c>
      <c r="E21" s="534">
        <v>0</v>
      </c>
      <c r="F21" s="534">
        <v>0</v>
      </c>
      <c r="G21" s="534">
        <v>2258464</v>
      </c>
      <c r="H21" s="531">
        <v>1.4</v>
      </c>
      <c r="I21" s="532">
        <v>3161849.5999999996</v>
      </c>
      <c r="J21" s="535">
        <v>0</v>
      </c>
      <c r="K21" s="535">
        <v>0</v>
      </c>
      <c r="L21" s="535">
        <v>0</v>
      </c>
      <c r="M21" s="535">
        <v>3161849.5999999996</v>
      </c>
      <c r="N21" s="535">
        <v>0</v>
      </c>
      <c r="O21" s="535">
        <v>0</v>
      </c>
      <c r="P21" s="535">
        <v>0</v>
      </c>
      <c r="Q21" s="529">
        <v>1580924.7999999998</v>
      </c>
    </row>
    <row r="22" spans="1:17" ht="14.4">
      <c r="A22" s="521"/>
      <c r="B22" s="533" t="s">
        <v>742</v>
      </c>
      <c r="C22" s="534">
        <v>0</v>
      </c>
      <c r="D22" s="534">
        <v>0</v>
      </c>
      <c r="E22" s="534">
        <v>0</v>
      </c>
      <c r="F22" s="534">
        <v>0</v>
      </c>
      <c r="G22" s="534">
        <v>0</v>
      </c>
      <c r="H22" s="531">
        <v>1.4</v>
      </c>
      <c r="I22" s="532">
        <v>0</v>
      </c>
      <c r="J22" s="535">
        <v>0</v>
      </c>
      <c r="K22" s="535">
        <v>0</v>
      </c>
      <c r="L22" s="535">
        <v>0</v>
      </c>
      <c r="M22" s="535">
        <v>0</v>
      </c>
      <c r="N22" s="535">
        <v>0</v>
      </c>
      <c r="O22" s="535">
        <v>0</v>
      </c>
      <c r="P22" s="535">
        <v>0</v>
      </c>
      <c r="Q22" s="529">
        <v>3632180.3884799997</v>
      </c>
    </row>
    <row r="23" spans="1:17" ht="14.4">
      <c r="A23" s="521"/>
      <c r="B23" s="536" t="s">
        <v>736</v>
      </c>
      <c r="C23" s="534">
        <v>0</v>
      </c>
      <c r="D23" s="534">
        <v>0</v>
      </c>
      <c r="E23" s="534">
        <v>0</v>
      </c>
      <c r="F23" s="534">
        <v>0</v>
      </c>
      <c r="G23" s="534">
        <v>0</v>
      </c>
      <c r="H23" s="531">
        <v>1.4</v>
      </c>
      <c r="I23" s="532">
        <v>0</v>
      </c>
      <c r="J23" s="535">
        <v>0</v>
      </c>
      <c r="K23" s="535">
        <v>0</v>
      </c>
      <c r="L23" s="535">
        <v>0</v>
      </c>
      <c r="M23" s="535">
        <v>0</v>
      </c>
      <c r="N23" s="535">
        <v>0</v>
      </c>
      <c r="O23" s="535">
        <v>0</v>
      </c>
      <c r="P23" s="535">
        <v>0</v>
      </c>
      <c r="Q23" s="529">
        <v>0</v>
      </c>
    </row>
    <row r="24" spans="1:17" ht="14.4">
      <c r="A24" s="521"/>
      <c r="B24" s="536" t="s">
        <v>737</v>
      </c>
      <c r="C24" s="534">
        <v>0</v>
      </c>
      <c r="D24" s="534">
        <v>0</v>
      </c>
      <c r="E24" s="534">
        <v>0</v>
      </c>
      <c r="F24" s="534">
        <v>0</v>
      </c>
      <c r="G24" s="534">
        <v>0</v>
      </c>
      <c r="H24" s="531">
        <v>1.4</v>
      </c>
      <c r="I24" s="532">
        <v>0</v>
      </c>
      <c r="J24" s="535">
        <v>0</v>
      </c>
      <c r="K24" s="535">
        <v>0</v>
      </c>
      <c r="L24" s="535">
        <v>0</v>
      </c>
      <c r="M24" s="535">
        <v>0</v>
      </c>
      <c r="N24" s="535">
        <v>0</v>
      </c>
      <c r="O24" s="535">
        <v>0</v>
      </c>
      <c r="P24" s="535">
        <v>0</v>
      </c>
      <c r="Q24" s="529">
        <v>0</v>
      </c>
    </row>
    <row r="25" spans="1:17" ht="14.4">
      <c r="A25" s="521"/>
      <c r="B25" s="536" t="s">
        <v>738</v>
      </c>
      <c r="C25" s="534">
        <v>41386581.240000002</v>
      </c>
      <c r="D25" s="534">
        <v>-30838.484699999994</v>
      </c>
      <c r="E25" s="534">
        <v>0</v>
      </c>
      <c r="F25" s="534">
        <v>76983.796800000011</v>
      </c>
      <c r="G25" s="534">
        <v>1652625.912</v>
      </c>
      <c r="H25" s="531">
        <v>1.4</v>
      </c>
      <c r="I25" s="532">
        <v>2421453.5923199998</v>
      </c>
      <c r="J25" s="535">
        <v>0</v>
      </c>
      <c r="K25" s="535">
        <v>0</v>
      </c>
      <c r="L25" s="535">
        <v>0</v>
      </c>
      <c r="M25" s="535">
        <v>0</v>
      </c>
      <c r="N25" s="535">
        <v>0</v>
      </c>
      <c r="O25" s="535">
        <v>0</v>
      </c>
      <c r="P25" s="535">
        <v>2421453.5923199998</v>
      </c>
      <c r="Q25" s="529">
        <v>3632180.3884799997</v>
      </c>
    </row>
    <row r="26" spans="1:17" ht="14.4">
      <c r="A26" s="521"/>
      <c r="B26" s="533" t="s">
        <v>743</v>
      </c>
      <c r="C26" s="534">
        <v>0</v>
      </c>
      <c r="D26" s="534">
        <v>0</v>
      </c>
      <c r="E26" s="534">
        <v>0</v>
      </c>
      <c r="F26" s="534">
        <v>0</v>
      </c>
      <c r="G26" s="534">
        <v>0</v>
      </c>
      <c r="H26" s="531">
        <v>1.4</v>
      </c>
      <c r="I26" s="532">
        <v>0</v>
      </c>
      <c r="J26" s="535">
        <v>0</v>
      </c>
      <c r="K26" s="535">
        <v>0</v>
      </c>
      <c r="L26" s="535">
        <v>0</v>
      </c>
      <c r="M26" s="535">
        <v>0</v>
      </c>
      <c r="N26" s="535">
        <v>0</v>
      </c>
      <c r="O26" s="535">
        <v>0</v>
      </c>
      <c r="P26" s="535">
        <v>0</v>
      </c>
      <c r="Q26" s="529">
        <v>0</v>
      </c>
    </row>
    <row r="27" spans="1:17" ht="14.4">
      <c r="A27" s="521"/>
      <c r="B27" s="536" t="s">
        <v>736</v>
      </c>
      <c r="C27" s="534">
        <v>0</v>
      </c>
      <c r="D27" s="534">
        <v>0</v>
      </c>
      <c r="E27" s="534">
        <v>0</v>
      </c>
      <c r="F27" s="534">
        <v>0</v>
      </c>
      <c r="G27" s="534">
        <v>0</v>
      </c>
      <c r="H27" s="531">
        <v>1.4</v>
      </c>
      <c r="I27" s="532">
        <v>0</v>
      </c>
      <c r="J27" s="535">
        <v>0</v>
      </c>
      <c r="K27" s="535">
        <v>0</v>
      </c>
      <c r="L27" s="535">
        <v>0</v>
      </c>
      <c r="M27" s="535">
        <v>0</v>
      </c>
      <c r="N27" s="535">
        <v>0</v>
      </c>
      <c r="O27" s="535">
        <v>0</v>
      </c>
      <c r="P27" s="535">
        <v>0</v>
      </c>
      <c r="Q27" s="529">
        <v>0</v>
      </c>
    </row>
    <row r="28" spans="1:17" ht="14.4">
      <c r="A28" s="521"/>
      <c r="B28" s="536" t="s">
        <v>737</v>
      </c>
      <c r="C28" s="534">
        <v>0</v>
      </c>
      <c r="D28" s="534">
        <v>0</v>
      </c>
      <c r="E28" s="534">
        <v>0</v>
      </c>
      <c r="F28" s="534">
        <v>0</v>
      </c>
      <c r="G28" s="534">
        <v>0</v>
      </c>
      <c r="H28" s="531">
        <v>1.4</v>
      </c>
      <c r="I28" s="532">
        <v>0</v>
      </c>
      <c r="J28" s="535">
        <v>0</v>
      </c>
      <c r="K28" s="535">
        <v>0</v>
      </c>
      <c r="L28" s="535">
        <v>0</v>
      </c>
      <c r="M28" s="535">
        <v>0</v>
      </c>
      <c r="N28" s="535">
        <v>0</v>
      </c>
      <c r="O28" s="535">
        <v>0</v>
      </c>
      <c r="P28" s="535">
        <v>0</v>
      </c>
      <c r="Q28" s="529">
        <v>0</v>
      </c>
    </row>
    <row r="29" spans="1:17" ht="14.4">
      <c r="A29" s="521"/>
      <c r="B29" s="536" t="s">
        <v>738</v>
      </c>
      <c r="C29" s="534">
        <v>0</v>
      </c>
      <c r="D29" s="534">
        <v>0</v>
      </c>
      <c r="E29" s="534">
        <v>0</v>
      </c>
      <c r="F29" s="534">
        <v>0</v>
      </c>
      <c r="G29" s="534">
        <v>0</v>
      </c>
      <c r="H29" s="531">
        <v>1.4</v>
      </c>
      <c r="I29" s="532">
        <v>0</v>
      </c>
      <c r="J29" s="535">
        <v>0</v>
      </c>
      <c r="K29" s="535">
        <v>0</v>
      </c>
      <c r="L29" s="535">
        <v>0</v>
      </c>
      <c r="M29" s="535">
        <v>0</v>
      </c>
      <c r="N29" s="535">
        <v>0</v>
      </c>
      <c r="O29" s="535">
        <v>0</v>
      </c>
      <c r="P29" s="535">
        <v>0</v>
      </c>
      <c r="Q29" s="529">
        <v>0</v>
      </c>
    </row>
    <row r="30" spans="1:17" ht="14.4">
      <c r="A30" s="521"/>
      <c r="B30" s="537" t="s">
        <v>744</v>
      </c>
      <c r="C30" s="534">
        <v>0</v>
      </c>
      <c r="D30" s="534">
        <v>0</v>
      </c>
      <c r="E30" s="534">
        <v>0</v>
      </c>
      <c r="F30" s="534">
        <v>0</v>
      </c>
      <c r="G30" s="534">
        <v>0</v>
      </c>
      <c r="H30" s="531">
        <v>1.4</v>
      </c>
      <c r="I30" s="532">
        <v>0</v>
      </c>
      <c r="J30" s="535">
        <v>0</v>
      </c>
      <c r="K30" s="535">
        <v>0</v>
      </c>
      <c r="L30" s="535">
        <v>0</v>
      </c>
      <c r="M30" s="535">
        <v>0</v>
      </c>
      <c r="N30" s="535">
        <v>0</v>
      </c>
      <c r="O30" s="535">
        <v>0</v>
      </c>
      <c r="P30" s="535">
        <v>0</v>
      </c>
      <c r="Q30" s="529">
        <v>0</v>
      </c>
    </row>
    <row r="31" spans="1:17" ht="14.4">
      <c r="A31" s="521"/>
      <c r="B31" s="536" t="s">
        <v>736</v>
      </c>
      <c r="C31" s="534">
        <v>0</v>
      </c>
      <c r="D31" s="534">
        <v>0</v>
      </c>
      <c r="E31" s="534">
        <v>0</v>
      </c>
      <c r="F31" s="534">
        <v>0</v>
      </c>
      <c r="G31" s="534">
        <v>0</v>
      </c>
      <c r="H31" s="531">
        <v>1.4</v>
      </c>
      <c r="I31" s="532">
        <v>0</v>
      </c>
      <c r="J31" s="535">
        <v>0</v>
      </c>
      <c r="K31" s="535">
        <v>0</v>
      </c>
      <c r="L31" s="535">
        <v>0</v>
      </c>
      <c r="M31" s="535">
        <v>0</v>
      </c>
      <c r="N31" s="535">
        <v>0</v>
      </c>
      <c r="O31" s="535">
        <v>0</v>
      </c>
      <c r="P31" s="535">
        <v>0</v>
      </c>
      <c r="Q31" s="529">
        <v>0</v>
      </c>
    </row>
    <row r="32" spans="1:17" ht="14.4">
      <c r="A32" s="521"/>
      <c r="B32" s="536" t="s">
        <v>737</v>
      </c>
      <c r="C32" s="534">
        <v>0</v>
      </c>
      <c r="D32" s="534">
        <v>0</v>
      </c>
      <c r="E32" s="534">
        <v>0</v>
      </c>
      <c r="F32" s="534">
        <v>0</v>
      </c>
      <c r="G32" s="534">
        <v>0</v>
      </c>
      <c r="H32" s="531">
        <v>1.4</v>
      </c>
      <c r="I32" s="532">
        <v>0</v>
      </c>
      <c r="J32" s="535">
        <v>0</v>
      </c>
      <c r="K32" s="535">
        <v>0</v>
      </c>
      <c r="L32" s="535">
        <v>0</v>
      </c>
      <c r="M32" s="535">
        <v>0</v>
      </c>
      <c r="N32" s="535">
        <v>0</v>
      </c>
      <c r="O32" s="535">
        <v>0</v>
      </c>
      <c r="P32" s="535">
        <v>0</v>
      </c>
      <c r="Q32" s="529">
        <v>0</v>
      </c>
    </row>
    <row r="33" spans="1:17" ht="14.4">
      <c r="A33" s="521"/>
      <c r="B33" s="536" t="s">
        <v>738</v>
      </c>
      <c r="C33" s="534">
        <v>0</v>
      </c>
      <c r="D33" s="534">
        <v>0</v>
      </c>
      <c r="E33" s="534">
        <v>0</v>
      </c>
      <c r="F33" s="534">
        <v>0</v>
      </c>
      <c r="G33" s="534">
        <v>0</v>
      </c>
      <c r="H33" s="531">
        <v>1.4</v>
      </c>
      <c r="I33" s="532">
        <v>0</v>
      </c>
      <c r="J33" s="535">
        <v>0</v>
      </c>
      <c r="K33" s="535">
        <v>0</v>
      </c>
      <c r="L33" s="535">
        <v>0</v>
      </c>
      <c r="M33" s="535">
        <v>0</v>
      </c>
      <c r="N33" s="535">
        <v>0</v>
      </c>
      <c r="O33" s="535">
        <v>0</v>
      </c>
      <c r="P33" s="535">
        <v>0</v>
      </c>
      <c r="Q33" s="529">
        <v>0</v>
      </c>
    </row>
    <row r="34" spans="1:17" ht="14.4">
      <c r="A34" s="521"/>
      <c r="B34" s="538" t="s">
        <v>64</v>
      </c>
      <c r="C34" s="539">
        <v>97823165.349999994</v>
      </c>
      <c r="D34" s="539" t="b">
        <v>0</v>
      </c>
      <c r="E34" s="539" t="b">
        <v>0</v>
      </c>
      <c r="F34" s="539">
        <v>76983.796800000011</v>
      </c>
      <c r="G34" s="539">
        <v>3911089.912</v>
      </c>
      <c r="H34" s="531">
        <v>1.4</v>
      </c>
      <c r="I34" s="532">
        <v>5583303.1923199994</v>
      </c>
      <c r="J34" s="539" t="b">
        <v>0</v>
      </c>
      <c r="K34" s="539" t="b">
        <v>0</v>
      </c>
      <c r="L34" s="539" t="b">
        <v>0</v>
      </c>
      <c r="M34" s="539">
        <v>3161849.5999999996</v>
      </c>
      <c r="N34" s="539" t="b">
        <v>0</v>
      </c>
      <c r="O34" s="539" t="b">
        <v>0</v>
      </c>
      <c r="P34" s="539">
        <v>2421453.5923199998</v>
      </c>
      <c r="Q34" s="539">
        <v>5213105.1884799991</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tabSelected="1" zoomScale="76" zoomScaleNormal="76" workbookViewId="0">
      <pane xSplit="1" ySplit="5" topLeftCell="B23" activePane="bottomRight" state="frozen"/>
      <selection activeCell="B27" sqref="B27"/>
      <selection pane="topRight" activeCell="B27" sqref="B27"/>
      <selection pane="bottomLeft" activeCell="B27" sqref="B27"/>
      <selection pane="bottomRight" activeCell="C36" sqref="C36"/>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9" width="14.33203125" style="5" bestFit="1" customWidth="1"/>
    <col min="10" max="10" width="13.44140625" style="5" bestFit="1" customWidth="1"/>
    <col min="11"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245">
        <v>45838</v>
      </c>
    </row>
    <row r="3" spans="1:7" ht="14.4" thickBot="1">
      <c r="A3" s="2"/>
    </row>
    <row r="4" spans="1:7" ht="15" customHeight="1" thickBot="1">
      <c r="A4" s="6" t="s">
        <v>93</v>
      </c>
      <c r="B4" s="7" t="s">
        <v>92</v>
      </c>
      <c r="C4" s="7"/>
      <c r="D4" s="565" t="s">
        <v>668</v>
      </c>
      <c r="E4" s="566"/>
      <c r="F4" s="566"/>
      <c r="G4" s="567"/>
    </row>
    <row r="5" spans="1:7">
      <c r="A5" s="8" t="s">
        <v>6</v>
      </c>
      <c r="B5" s="9"/>
      <c r="C5" s="243" t="str">
        <f>INT((MONTH($B$2))/3)&amp;"Q"&amp;"-"&amp;YEAR($B$2)</f>
        <v>2Q-2025</v>
      </c>
      <c r="D5" s="243" t="str">
        <f>IF(INT(MONTH($B$2))=3, "4"&amp;"Q"&amp;"-"&amp;YEAR($B$2)-1, IF(INT(MONTH($B$2))=6, "1"&amp;"Q"&amp;"-"&amp;YEAR($B$2), IF(INT(MONTH($B$2))=9, "2"&amp;"Q"&amp;"-"&amp;YEAR($B$2),IF(INT(MONTH($B$2))=12, "3"&amp;"Q"&amp;"-"&amp;YEAR($B$2), 0))))</f>
        <v>1Q-2025</v>
      </c>
      <c r="E5" s="243" t="str">
        <f>IF(INT(MONTH($B$2))=3, "3"&amp;"Q"&amp;"-"&amp;YEAR($B$2)-1, IF(INT(MONTH($B$2))=6, "4"&amp;"Q"&amp;"-"&amp;YEAR($B$2)-1, IF(INT(MONTH($B$2))=9, "1"&amp;"Q"&amp;"-"&amp;YEAR($B$2),IF(INT(MONTH($B$2))=12, "2"&amp;"Q"&amp;"-"&amp;YEAR($B$2), 0))))</f>
        <v>4Q-2024</v>
      </c>
      <c r="F5" s="243" t="str">
        <f>IF(INT(MONTH($B$2))=3, "2"&amp;"Q"&amp;"-"&amp;YEAR($B$2)-1, IF(INT(MONTH($B$2))=6, "3"&amp;"Q"&amp;"-"&amp;YEAR($B$2)-1, IF(INT(MONTH($B$2))=9, "4"&amp;"Q"&amp;"-"&amp;YEAR($B$2)-1,IF(INT(MONTH($B$2))=12, "1"&amp;"Q"&amp;"-"&amp;YEAR($B$2), 0))))</f>
        <v>3Q-2024</v>
      </c>
      <c r="G5" s="244" t="str">
        <f>IF(INT(MONTH($B$2))=3, "1"&amp;"Q"&amp;"-"&amp;YEAR($B$2)-1, IF(INT(MONTH($B$2))=6, "2"&amp;"Q"&amp;"-"&amp;YEAR($B$2)-1, IF(INT(MONTH($B$2))=9, "3"&amp;"Q"&amp;"-"&amp;YEAR($B$2)-1,IF(INT(MONTH($B$2))=12, "4"&amp;"Q"&amp;"-"&amp;YEAR($B$2)-1, 0))))</f>
        <v>2Q-2024</v>
      </c>
    </row>
    <row r="6" spans="1:7">
      <c r="B6" s="114" t="s">
        <v>91</v>
      </c>
      <c r="C6" s="246"/>
      <c r="D6" s="246"/>
      <c r="E6" s="246"/>
      <c r="F6" s="246"/>
      <c r="G6" s="247"/>
    </row>
    <row r="7" spans="1:7">
      <c r="A7" s="10"/>
      <c r="B7" s="115" t="s">
        <v>89</v>
      </c>
      <c r="C7" s="246"/>
      <c r="D7" s="246"/>
      <c r="E7" s="246"/>
      <c r="F7" s="246"/>
      <c r="G7" s="247"/>
    </row>
    <row r="8" spans="1:7">
      <c r="A8" s="8">
        <v>1</v>
      </c>
      <c r="B8" s="11" t="s">
        <v>331</v>
      </c>
      <c r="C8" s="12">
        <v>262427423.76565838</v>
      </c>
      <c r="D8" s="12">
        <v>256803573</v>
      </c>
      <c r="E8" s="12">
        <v>250548216</v>
      </c>
      <c r="F8" s="12">
        <v>244633525</v>
      </c>
      <c r="G8" s="480">
        <v>239736975</v>
      </c>
    </row>
    <row r="9" spans="1:7">
      <c r="A9" s="8">
        <v>2</v>
      </c>
      <c r="B9" s="11" t="s">
        <v>332</v>
      </c>
      <c r="C9" s="12">
        <v>297834223.76565838</v>
      </c>
      <c r="D9" s="12">
        <v>292778473</v>
      </c>
      <c r="E9" s="12">
        <v>287036616</v>
      </c>
      <c r="F9" s="12">
        <v>280119625</v>
      </c>
      <c r="G9" s="480">
        <v>276268275</v>
      </c>
    </row>
    <row r="10" spans="1:7">
      <c r="A10" s="8">
        <v>3</v>
      </c>
      <c r="B10" s="11" t="s">
        <v>142</v>
      </c>
      <c r="C10" s="12">
        <v>336715804.72565836</v>
      </c>
      <c r="D10" s="12">
        <v>333946551.94</v>
      </c>
      <c r="E10" s="12">
        <v>329476452.01999998</v>
      </c>
      <c r="F10" s="12">
        <v>323314010.62</v>
      </c>
      <c r="G10" s="480">
        <v>320778584.84000003</v>
      </c>
    </row>
    <row r="11" spans="1:7">
      <c r="A11" s="8">
        <v>4</v>
      </c>
      <c r="B11" s="11" t="s">
        <v>334</v>
      </c>
      <c r="C11" s="12">
        <v>226682238.46210775</v>
      </c>
      <c r="D11" s="12">
        <v>212819438.56240204</v>
      </c>
      <c r="E11" s="12">
        <v>199587233.00076327</v>
      </c>
      <c r="F11" s="12">
        <v>194269523.88297677</v>
      </c>
      <c r="G11" s="480">
        <v>190114068.06041417</v>
      </c>
    </row>
    <row r="12" spans="1:7">
      <c r="A12" s="8">
        <v>5</v>
      </c>
      <c r="B12" s="11" t="s">
        <v>335</v>
      </c>
      <c r="C12" s="12">
        <v>267764667.74739665</v>
      </c>
      <c r="D12" s="12">
        <v>253054016.98503163</v>
      </c>
      <c r="E12" s="12">
        <v>238699064.86055708</v>
      </c>
      <c r="F12" s="12">
        <v>232225153.17339414</v>
      </c>
      <c r="G12" s="480">
        <v>228158195.27350238</v>
      </c>
    </row>
    <row r="13" spans="1:7">
      <c r="A13" s="8">
        <v>6</v>
      </c>
      <c r="B13" s="11" t="s">
        <v>333</v>
      </c>
      <c r="C13" s="12">
        <v>322266695.15753138</v>
      </c>
      <c r="D13" s="12">
        <v>306431640.94079649</v>
      </c>
      <c r="E13" s="12">
        <v>290585360.91190982</v>
      </c>
      <c r="F13" s="12">
        <v>282567264.83413309</v>
      </c>
      <c r="G13" s="480">
        <v>278613852.20899355</v>
      </c>
    </row>
    <row r="14" spans="1:7">
      <c r="A14" s="10"/>
      <c r="B14" s="114" t="s">
        <v>337</v>
      </c>
      <c r="C14" s="246"/>
      <c r="D14" s="246"/>
      <c r="E14" s="246"/>
      <c r="F14" s="246"/>
      <c r="G14" s="247"/>
    </row>
    <row r="15" spans="1:7" ht="15" customHeight="1">
      <c r="A15" s="8">
        <v>7</v>
      </c>
      <c r="B15" s="11" t="s">
        <v>336</v>
      </c>
      <c r="C15" s="12">
        <v>1695557732.0674584</v>
      </c>
      <c r="D15" s="12">
        <v>1662078918.7581804</v>
      </c>
      <c r="E15" s="12">
        <v>1608765696.1714237</v>
      </c>
      <c r="F15" s="12">
        <v>1521877858.7213011</v>
      </c>
      <c r="G15" s="480">
        <v>1510860289.425081</v>
      </c>
    </row>
    <row r="16" spans="1:7">
      <c r="A16" s="10"/>
      <c r="B16" s="114" t="s">
        <v>338</v>
      </c>
      <c r="C16" s="246"/>
      <c r="D16" s="246"/>
      <c r="E16" s="246"/>
      <c r="F16" s="246"/>
      <c r="G16" s="247"/>
    </row>
    <row r="17" spans="1:7">
      <c r="A17" s="8"/>
      <c r="B17" s="115" t="s">
        <v>327</v>
      </c>
      <c r="C17" s="246"/>
      <c r="D17" s="246"/>
      <c r="E17" s="246"/>
      <c r="F17" s="246"/>
      <c r="G17" s="247"/>
    </row>
    <row r="18" spans="1:7">
      <c r="A18" s="8">
        <v>8</v>
      </c>
      <c r="B18" s="11" t="s">
        <v>331</v>
      </c>
      <c r="C18" s="459">
        <v>0.15477351127741937</v>
      </c>
      <c r="D18" s="459">
        <v>0.15450744853431531</v>
      </c>
      <c r="E18" s="459">
        <v>0.1557394072960781</v>
      </c>
      <c r="F18" s="459">
        <v>0.16074451940942477</v>
      </c>
      <c r="G18" s="481">
        <v>0.15867580654411517</v>
      </c>
    </row>
    <row r="19" spans="1:7" ht="15" customHeight="1">
      <c r="A19" s="8">
        <v>9</v>
      </c>
      <c r="B19" s="11" t="s">
        <v>332</v>
      </c>
      <c r="C19" s="459">
        <v>0.1756556076698714</v>
      </c>
      <c r="D19" s="459">
        <v>0.17615196829447122</v>
      </c>
      <c r="E19" s="459">
        <v>0.17842039812453492</v>
      </c>
      <c r="F19" s="459">
        <v>0.18406183084584704</v>
      </c>
      <c r="G19" s="481">
        <v>0.18285494491692994</v>
      </c>
    </row>
    <row r="20" spans="1:7">
      <c r="A20" s="8">
        <v>10</v>
      </c>
      <c r="B20" s="11" t="s">
        <v>142</v>
      </c>
      <c r="C20" s="459">
        <v>0.19858704800047586</v>
      </c>
      <c r="D20" s="459">
        <v>0.20092099609175457</v>
      </c>
      <c r="E20" s="459">
        <v>0.20480076918851225</v>
      </c>
      <c r="F20" s="459">
        <v>0.21244412537261834</v>
      </c>
      <c r="G20" s="481">
        <v>0.212315186973419</v>
      </c>
    </row>
    <row r="21" spans="1:7">
      <c r="A21" s="8">
        <v>11</v>
      </c>
      <c r="B21" s="11" t="s">
        <v>334</v>
      </c>
      <c r="C21" s="459">
        <v>0.13369184320589628</v>
      </c>
      <c r="D21" s="459">
        <v>0.12804412363367784</v>
      </c>
      <c r="E21" s="459">
        <v>0.12406233765162036</v>
      </c>
      <c r="F21" s="459">
        <v>0.12765119274828285</v>
      </c>
      <c r="G21" s="481">
        <v>0.12583166649562097</v>
      </c>
    </row>
    <row r="22" spans="1:7">
      <c r="A22" s="8">
        <v>12</v>
      </c>
      <c r="B22" s="11" t="s">
        <v>335</v>
      </c>
      <c r="C22" s="459">
        <v>0.15792129202283248</v>
      </c>
      <c r="D22" s="459">
        <v>0.15225150510548593</v>
      </c>
      <c r="E22" s="459">
        <v>0.14837403944441283</v>
      </c>
      <c r="F22" s="459">
        <v>0.15259118978740668</v>
      </c>
      <c r="G22" s="481">
        <v>0.15101210672518378</v>
      </c>
    </row>
    <row r="23" spans="1:7">
      <c r="A23" s="8">
        <v>13</v>
      </c>
      <c r="B23" s="11" t="s">
        <v>333</v>
      </c>
      <c r="C23" s="459">
        <v>0.19006530362406432</v>
      </c>
      <c r="D23" s="459">
        <v>0.18436648072628609</v>
      </c>
      <c r="E23" s="459">
        <v>0.18062627864545552</v>
      </c>
      <c r="F23" s="459">
        <v>0.185670133259938</v>
      </c>
      <c r="G23" s="481">
        <v>0.18440742281671382</v>
      </c>
    </row>
    <row r="24" spans="1:7">
      <c r="A24" s="10"/>
      <c r="B24" s="114" t="s">
        <v>88</v>
      </c>
      <c r="C24" s="246"/>
      <c r="D24" s="246"/>
      <c r="E24" s="246"/>
      <c r="F24" s="246"/>
      <c r="G24" s="247"/>
    </row>
    <row r="25" spans="1:7" ht="15" customHeight="1">
      <c r="A25" s="248">
        <v>14</v>
      </c>
      <c r="B25" s="11" t="s">
        <v>87</v>
      </c>
      <c r="C25" s="459">
        <v>9.9666431552975165E-2</v>
      </c>
      <c r="D25" s="459">
        <v>9.9875883716726066E-2</v>
      </c>
      <c r="E25" s="459">
        <v>0.10454735609402838</v>
      </c>
      <c r="F25" s="459">
        <v>0.10516213074970174</v>
      </c>
      <c r="G25" s="481">
        <v>0.10649896993107021</v>
      </c>
    </row>
    <row r="26" spans="1:7">
      <c r="A26" s="248">
        <v>15</v>
      </c>
      <c r="B26" s="11" t="s">
        <v>86</v>
      </c>
      <c r="C26" s="459">
        <v>5.9040814437411979E-2</v>
      </c>
      <c r="D26" s="459">
        <v>5.8280286844606038E-2</v>
      </c>
      <c r="E26" s="459">
        <v>6.2191834197445638E-2</v>
      </c>
      <c r="F26" s="459">
        <v>6.2894716580858268E-2</v>
      </c>
      <c r="G26" s="481">
        <v>6.2959847234215272E-2</v>
      </c>
    </row>
    <row r="27" spans="1:7">
      <c r="A27" s="248">
        <v>16</v>
      </c>
      <c r="B27" s="11" t="s">
        <v>85</v>
      </c>
      <c r="C27" s="459">
        <v>1.5276805351150842E-2</v>
      </c>
      <c r="D27" s="459">
        <v>1.7911666342078282E-2</v>
      </c>
      <c r="E27" s="459">
        <v>2.2533421041035503E-2</v>
      </c>
      <c r="F27" s="459">
        <v>2.2344399587762624E-2</v>
      </c>
      <c r="G27" s="481">
        <v>2.3989419694298814E-2</v>
      </c>
    </row>
    <row r="28" spans="1:7">
      <c r="A28" s="248">
        <v>17</v>
      </c>
      <c r="B28" s="11" t="s">
        <v>84</v>
      </c>
      <c r="C28" s="459">
        <v>4.0625617115563187E-2</v>
      </c>
      <c r="D28" s="459">
        <v>4.1595596872120028E-2</v>
      </c>
      <c r="E28" s="459">
        <v>4.2355521896582739E-2</v>
      </c>
      <c r="F28" s="459">
        <v>4.226741416884347E-2</v>
      </c>
      <c r="G28" s="481">
        <v>4.3539122696854934E-2</v>
      </c>
    </row>
    <row r="29" spans="1:7">
      <c r="A29" s="248">
        <v>18</v>
      </c>
      <c r="B29" s="11" t="s">
        <v>154</v>
      </c>
      <c r="C29" s="459">
        <v>1.3988373130934526E-2</v>
      </c>
      <c r="D29" s="459">
        <v>1.3085596966036648E-2</v>
      </c>
      <c r="E29" s="459">
        <v>1.6926263024213118E-2</v>
      </c>
      <c r="F29" s="459">
        <v>1.7296181641659816E-2</v>
      </c>
      <c r="G29" s="481">
        <v>1.8614427492666917E-2</v>
      </c>
    </row>
    <row r="30" spans="1:7">
      <c r="A30" s="248">
        <v>19</v>
      </c>
      <c r="B30" s="11" t="s">
        <v>155</v>
      </c>
      <c r="C30" s="459">
        <v>9.8217117149002844E-2</v>
      </c>
      <c r="D30" s="459">
        <v>9.0320737178363905E-2</v>
      </c>
      <c r="E30" s="459">
        <v>0.11469220458486735</v>
      </c>
      <c r="F30" s="459">
        <v>0.11656725982274914</v>
      </c>
      <c r="G30" s="481">
        <v>0.12463413184114855</v>
      </c>
    </row>
    <row r="31" spans="1:7">
      <c r="A31" s="10"/>
      <c r="B31" s="114" t="s">
        <v>216</v>
      </c>
      <c r="C31" s="246"/>
      <c r="D31" s="246"/>
      <c r="E31" s="246"/>
      <c r="F31" s="246"/>
      <c r="G31" s="247"/>
    </row>
    <row r="32" spans="1:7">
      <c r="A32" s="248">
        <v>20</v>
      </c>
      <c r="B32" s="11" t="s">
        <v>83</v>
      </c>
      <c r="C32" s="459">
        <v>4.8098615668396273E-2</v>
      </c>
      <c r="D32" s="459">
        <v>4.0596514786080923E-2</v>
      </c>
      <c r="E32" s="459">
        <v>3.9621333438005814E-2</v>
      </c>
      <c r="F32" s="459">
        <v>4.7431779008702414E-2</v>
      </c>
      <c r="G32" s="481">
        <v>3.912571731443109E-2</v>
      </c>
    </row>
    <row r="33" spans="1:7" ht="15" customHeight="1">
      <c r="A33" s="248">
        <v>21</v>
      </c>
      <c r="B33" s="11" t="s">
        <v>679</v>
      </c>
      <c r="C33" s="459">
        <v>2.1835849663842E-2</v>
      </c>
      <c r="D33" s="459">
        <v>2.2321580665048996E-2</v>
      </c>
      <c r="E33" s="459">
        <v>2.2439243100297331E-2</v>
      </c>
      <c r="F33" s="459">
        <v>2.2727438459850903E-2</v>
      </c>
      <c r="G33" s="481">
        <v>2.324962916881116E-2</v>
      </c>
    </row>
    <row r="34" spans="1:7">
      <c r="A34" s="248">
        <v>22</v>
      </c>
      <c r="B34" s="11" t="s">
        <v>82</v>
      </c>
      <c r="C34" s="459">
        <v>0.45701841711722641</v>
      </c>
      <c r="D34" s="459">
        <v>0.45994750002063484</v>
      </c>
      <c r="E34" s="459">
        <v>0.46296873109812192</v>
      </c>
      <c r="F34" s="459">
        <v>0.46723657943948821</v>
      </c>
      <c r="G34" s="481">
        <v>0.49327288527319241</v>
      </c>
    </row>
    <row r="35" spans="1:7" ht="15" customHeight="1">
      <c r="A35" s="248">
        <v>23</v>
      </c>
      <c r="B35" s="11" t="s">
        <v>81</v>
      </c>
      <c r="C35" s="459">
        <v>0.4121992646610852</v>
      </c>
      <c r="D35" s="459">
        <v>0.42917314428001618</v>
      </c>
      <c r="E35" s="459">
        <v>0.44235424617310637</v>
      </c>
      <c r="F35" s="459">
        <v>0.43006740449741332</v>
      </c>
      <c r="G35" s="481">
        <v>0.45791183173677646</v>
      </c>
    </row>
    <row r="36" spans="1:7">
      <c r="A36" s="248">
        <v>24</v>
      </c>
      <c r="B36" s="11" t="s">
        <v>80</v>
      </c>
      <c r="C36" s="459">
        <v>0.11073906675694589</v>
      </c>
      <c r="D36" s="459">
        <v>4.2591420461057572E-2</v>
      </c>
      <c r="E36" s="459">
        <v>9.9541644240654037E-2</v>
      </c>
      <c r="F36" s="459">
        <v>7.8088335696799627E-2</v>
      </c>
      <c r="G36" s="481">
        <v>8.2460514850536404E-2</v>
      </c>
    </row>
    <row r="37" spans="1:7" ht="15" customHeight="1">
      <c r="A37" s="10"/>
      <c r="B37" s="114" t="s">
        <v>217</v>
      </c>
      <c r="C37" s="246"/>
      <c r="D37" s="246"/>
      <c r="E37" s="246"/>
      <c r="F37" s="246"/>
      <c r="G37" s="247"/>
    </row>
    <row r="38" spans="1:7" ht="15" customHeight="1">
      <c r="A38" s="248">
        <v>25</v>
      </c>
      <c r="B38" s="11" t="s">
        <v>79</v>
      </c>
      <c r="C38" s="459">
        <v>0.14894884029811178</v>
      </c>
      <c r="D38" s="459">
        <v>0.15045243503836855</v>
      </c>
      <c r="E38" s="459">
        <v>0.18017602336038863</v>
      </c>
      <c r="F38" s="459">
        <v>0.20412188718774452</v>
      </c>
      <c r="G38" s="481">
        <v>0.17764611849943018</v>
      </c>
    </row>
    <row r="39" spans="1:7" ht="15" customHeight="1">
      <c r="A39" s="248">
        <v>26</v>
      </c>
      <c r="B39" s="11" t="s">
        <v>78</v>
      </c>
      <c r="C39" s="459">
        <v>0.44331142581907007</v>
      </c>
      <c r="D39" s="459">
        <v>0.48158372147503814</v>
      </c>
      <c r="E39" s="459">
        <v>0.50410323328582241</v>
      </c>
      <c r="F39" s="459">
        <v>0.4843465766635231</v>
      </c>
      <c r="G39" s="481">
        <v>0.47594818206769574</v>
      </c>
    </row>
    <row r="40" spans="1:7" ht="15" customHeight="1">
      <c r="A40" s="248">
        <v>27</v>
      </c>
      <c r="B40" s="11" t="s">
        <v>77</v>
      </c>
      <c r="C40" s="459">
        <v>0.22126905252826268</v>
      </c>
      <c r="D40" s="459">
        <v>0.21843157602481877</v>
      </c>
      <c r="E40" s="459">
        <v>0.23486600272147179</v>
      </c>
      <c r="F40" s="459">
        <v>0.25292697533864589</v>
      </c>
      <c r="G40" s="481">
        <v>0.26729111984435372</v>
      </c>
    </row>
    <row r="41" spans="1:7" ht="15" customHeight="1">
      <c r="A41" s="249"/>
      <c r="B41" s="114" t="s">
        <v>258</v>
      </c>
      <c r="C41" s="246"/>
      <c r="D41" s="246"/>
      <c r="E41" s="246"/>
      <c r="F41" s="246"/>
      <c r="G41" s="247"/>
    </row>
    <row r="42" spans="1:7">
      <c r="A42" s="248">
        <v>28</v>
      </c>
      <c r="B42" s="11" t="s">
        <v>241</v>
      </c>
      <c r="C42" s="12">
        <v>263602676.25679201</v>
      </c>
      <c r="D42" s="12">
        <v>301106025.62794673</v>
      </c>
      <c r="E42" s="12">
        <v>367928031.09379369</v>
      </c>
      <c r="F42" s="12">
        <v>368976452.15504378</v>
      </c>
      <c r="G42" s="480">
        <v>341430761.29778546</v>
      </c>
    </row>
    <row r="43" spans="1:7" ht="15" customHeight="1">
      <c r="A43" s="248">
        <v>29</v>
      </c>
      <c r="B43" s="11" t="s">
        <v>253</v>
      </c>
      <c r="C43" s="12">
        <v>220990177.73659828</v>
      </c>
      <c r="D43" s="12">
        <v>243166049.38853681</v>
      </c>
      <c r="E43" s="12">
        <v>300227842.38145125</v>
      </c>
      <c r="F43" s="12">
        <v>296311324.16954505</v>
      </c>
      <c r="G43" s="480">
        <v>292111831.5486002</v>
      </c>
    </row>
    <row r="44" spans="1:7" ht="15" customHeight="1">
      <c r="A44" s="282">
        <v>30</v>
      </c>
      <c r="B44" s="283" t="s">
        <v>242</v>
      </c>
      <c r="C44" s="459">
        <v>1.1928253054349964</v>
      </c>
      <c r="D44" s="459">
        <v>1.2382732967250374</v>
      </c>
      <c r="E44" s="459">
        <v>1.2254960371940677</v>
      </c>
      <c r="F44" s="459">
        <v>1.245232368992826</v>
      </c>
      <c r="G44" s="481">
        <v>1.1688357828155269</v>
      </c>
    </row>
    <row r="45" spans="1:7" ht="15" customHeight="1">
      <c r="A45" s="282"/>
      <c r="B45" s="114" t="s">
        <v>341</v>
      </c>
      <c r="C45" s="246"/>
      <c r="D45" s="246"/>
      <c r="E45" s="246"/>
      <c r="F45" s="246"/>
      <c r="G45" s="247"/>
    </row>
    <row r="46" spans="1:7" ht="15" customHeight="1">
      <c r="A46" s="282">
        <v>31</v>
      </c>
      <c r="B46" s="283" t="s">
        <v>348</v>
      </c>
      <c r="C46" s="12">
        <v>1397938569.1561573</v>
      </c>
      <c r="D46" s="12">
        <v>1395875594.1459999</v>
      </c>
      <c r="E46" s="12">
        <v>1384189480.7755005</v>
      </c>
      <c r="F46" s="12">
        <v>1386848862.0314991</v>
      </c>
      <c r="G46" s="480">
        <v>1316177425.1894994</v>
      </c>
    </row>
    <row r="47" spans="1:7" ht="15" customHeight="1">
      <c r="A47" s="282">
        <v>32</v>
      </c>
      <c r="B47" s="283" t="s">
        <v>363</v>
      </c>
      <c r="C47" s="12">
        <v>1241846029.3485625</v>
      </c>
      <c r="D47" s="12">
        <v>1161846406.4106998</v>
      </c>
      <c r="E47" s="12">
        <v>1115529545.7729547</v>
      </c>
      <c r="F47" s="12">
        <v>1096045744.4341028</v>
      </c>
      <c r="G47" s="480">
        <v>1100211719.7118375</v>
      </c>
    </row>
    <row r="48" spans="1:7" ht="14.4" thickBot="1">
      <c r="A48" s="250">
        <v>33</v>
      </c>
      <c r="B48" s="116" t="s">
        <v>381</v>
      </c>
      <c r="C48" s="482">
        <v>1.1256939557067929</v>
      </c>
      <c r="D48" s="482">
        <v>1.2014286797669651</v>
      </c>
      <c r="E48" s="482">
        <v>1.2408362342535628</v>
      </c>
      <c r="F48" s="482">
        <v>1.2653202378405659</v>
      </c>
      <c r="G48" s="483">
        <v>1.1962946782045065</v>
      </c>
    </row>
    <row r="49" spans="1:2">
      <c r="A49" s="13"/>
    </row>
    <row r="50" spans="1:2" ht="39.6">
      <c r="B50" s="169" t="s">
        <v>676</v>
      </c>
    </row>
    <row r="51" spans="1:2" ht="52.8">
      <c r="B51" s="169" t="s">
        <v>257</v>
      </c>
    </row>
    <row r="53" spans="1:2" ht="14.4">
      <c r="B53" s="16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1" customWidth="1"/>
    <col min="3" max="3" width="22.88671875" customWidth="1"/>
  </cols>
  <sheetData>
    <row r="1" spans="1:3">
      <c r="A1" s="2" t="s">
        <v>30</v>
      </c>
      <c r="B1" s="3" t="str">
        <f>Info!C2</f>
        <v>Terabank</v>
      </c>
    </row>
    <row r="2" spans="1:3">
      <c r="A2" s="2" t="s">
        <v>31</v>
      </c>
      <c r="B2" s="245">
        <f>'1. key ratios'!B2</f>
        <v>45838</v>
      </c>
    </row>
    <row r="3" spans="1:3">
      <c r="A3" s="4"/>
      <c r="B3"/>
    </row>
    <row r="4" spans="1:3">
      <c r="A4" s="521" t="s">
        <v>295</v>
      </c>
      <c r="B4" s="521" t="s">
        <v>296</v>
      </c>
      <c r="C4" s="521"/>
    </row>
    <row r="5" spans="1:3">
      <c r="A5" s="544" t="s">
        <v>297</v>
      </c>
      <c r="B5" s="545"/>
      <c r="C5" s="546"/>
    </row>
    <row r="6" spans="1:3" ht="27.6">
      <c r="A6" s="547">
        <v>1</v>
      </c>
      <c r="B6" s="548" t="s">
        <v>750</v>
      </c>
      <c r="C6" s="549">
        <v>2169576530.4248133</v>
      </c>
    </row>
    <row r="7" spans="1:3">
      <c r="A7" s="547">
        <v>2</v>
      </c>
      <c r="B7" s="548" t="s">
        <v>298</v>
      </c>
      <c r="C7" s="549">
        <v>-34346178.234341614</v>
      </c>
    </row>
    <row r="8" spans="1:3" ht="27.6">
      <c r="A8" s="550">
        <v>3</v>
      </c>
      <c r="B8" s="551" t="s">
        <v>299</v>
      </c>
      <c r="C8" s="549">
        <f>C6+C7</f>
        <v>2135230352.1904716</v>
      </c>
    </row>
    <row r="9" spans="1:3">
      <c r="A9" s="544" t="s">
        <v>300</v>
      </c>
      <c r="B9" s="545"/>
      <c r="C9" s="552"/>
    </row>
    <row r="10" spans="1:3">
      <c r="A10" s="547">
        <v>4</v>
      </c>
      <c r="B10" s="553" t="s">
        <v>751</v>
      </c>
      <c r="C10" s="549">
        <f>'15. CCR'!F34</f>
        <v>76983.796800000011</v>
      </c>
    </row>
    <row r="11" spans="1:3">
      <c r="A11" s="547">
        <v>5</v>
      </c>
      <c r="B11" s="554" t="s">
        <v>752</v>
      </c>
      <c r="C11" s="549">
        <f>'15. CCR'!G34</f>
        <v>3911089.912</v>
      </c>
    </row>
    <row r="12" spans="1:3">
      <c r="A12" s="547">
        <v>6</v>
      </c>
      <c r="B12" s="554" t="s">
        <v>753</v>
      </c>
      <c r="C12" s="549">
        <f>'15. CCR'!I34</f>
        <v>5583303.1923199994</v>
      </c>
    </row>
    <row r="13" spans="1:3">
      <c r="A13" s="555">
        <v>7</v>
      </c>
      <c r="B13" s="553" t="s">
        <v>754</v>
      </c>
      <c r="C13" s="549" t="b">
        <f>'15. CCR'!E34</f>
        <v>0</v>
      </c>
    </row>
    <row r="14" spans="1:3">
      <c r="A14" s="550">
        <v>8</v>
      </c>
      <c r="B14" s="556" t="s">
        <v>301</v>
      </c>
      <c r="C14" s="557">
        <f>C12</f>
        <v>5583303.1923199994</v>
      </c>
    </row>
    <row r="15" spans="1:3">
      <c r="A15" s="544" t="s">
        <v>302</v>
      </c>
      <c r="B15" s="545"/>
      <c r="C15" s="552"/>
    </row>
    <row r="16" spans="1:3" ht="27.6">
      <c r="A16" s="555">
        <v>9</v>
      </c>
      <c r="B16" s="553" t="s">
        <v>303</v>
      </c>
      <c r="C16" s="549">
        <v>0</v>
      </c>
    </row>
    <row r="17" spans="1:3">
      <c r="A17" s="555">
        <v>10</v>
      </c>
      <c r="B17" s="553" t="s">
        <v>304</v>
      </c>
      <c r="C17" s="549">
        <v>0</v>
      </c>
    </row>
    <row r="18" spans="1:3">
      <c r="A18" s="555">
        <v>11</v>
      </c>
      <c r="B18" s="553" t="s">
        <v>305</v>
      </c>
      <c r="C18" s="549">
        <v>0</v>
      </c>
    </row>
    <row r="19" spans="1:3" ht="27.6">
      <c r="A19" s="555">
        <v>12</v>
      </c>
      <c r="B19" s="553" t="s">
        <v>306</v>
      </c>
      <c r="C19" s="549">
        <v>0</v>
      </c>
    </row>
    <row r="20" spans="1:3">
      <c r="A20" s="555">
        <v>14</v>
      </c>
      <c r="B20" s="553" t="s">
        <v>307</v>
      </c>
      <c r="C20" s="549">
        <v>0</v>
      </c>
    </row>
    <row r="21" spans="1:3">
      <c r="A21" s="555">
        <v>14</v>
      </c>
      <c r="B21" s="553" t="s">
        <v>308</v>
      </c>
      <c r="C21" s="549">
        <v>0</v>
      </c>
    </row>
    <row r="22" spans="1:3">
      <c r="A22" s="550">
        <v>15</v>
      </c>
      <c r="B22" s="556" t="s">
        <v>309</v>
      </c>
      <c r="C22" s="557">
        <f>SUM(C16:C21)</f>
        <v>0</v>
      </c>
    </row>
    <row r="23" spans="1:3">
      <c r="A23" s="544" t="s">
        <v>310</v>
      </c>
      <c r="B23" s="545"/>
      <c r="C23" s="552"/>
    </row>
    <row r="24" spans="1:3">
      <c r="A24" s="558">
        <v>16</v>
      </c>
      <c r="B24" s="554" t="s">
        <v>311</v>
      </c>
      <c r="C24" s="549">
        <v>60721458.455660157</v>
      </c>
    </row>
    <row r="25" spans="1:3">
      <c r="A25" s="558">
        <v>17</v>
      </c>
      <c r="B25" s="554" t="s">
        <v>312</v>
      </c>
      <c r="C25" s="549">
        <v>0</v>
      </c>
    </row>
    <row r="26" spans="1:3">
      <c r="A26" s="559">
        <v>18</v>
      </c>
      <c r="B26" s="556" t="s">
        <v>313</v>
      </c>
      <c r="C26" s="557">
        <f>C24+C25</f>
        <v>60721458.455660157</v>
      </c>
    </row>
    <row r="27" spans="1:3">
      <c r="A27" s="544" t="s">
        <v>314</v>
      </c>
      <c r="B27" s="545"/>
      <c r="C27" s="552"/>
    </row>
    <row r="28" spans="1:3" ht="27.6">
      <c r="A28" s="558">
        <v>19</v>
      </c>
      <c r="B28" s="553" t="s">
        <v>315</v>
      </c>
      <c r="C28" s="549">
        <v>0</v>
      </c>
    </row>
    <row r="29" spans="1:3">
      <c r="A29" s="558">
        <v>20</v>
      </c>
      <c r="B29" s="554" t="s">
        <v>316</v>
      </c>
      <c r="C29" s="549">
        <v>297834223.76565838</v>
      </c>
    </row>
    <row r="30" spans="1:3">
      <c r="A30" s="544" t="s">
        <v>755</v>
      </c>
      <c r="B30" s="545"/>
      <c r="C30" s="552"/>
    </row>
    <row r="31" spans="1:3">
      <c r="A31" s="559">
        <v>21</v>
      </c>
      <c r="B31" s="560" t="s">
        <v>317</v>
      </c>
      <c r="C31" s="557">
        <f>'1. key ratios'!C9</f>
        <v>297834223.76565838</v>
      </c>
    </row>
    <row r="32" spans="1:3">
      <c r="A32" s="559">
        <v>22</v>
      </c>
      <c r="B32" s="556" t="s">
        <v>318</v>
      </c>
      <c r="C32" s="557">
        <f>C8+C14+C22+C26</f>
        <v>2201535113.8384519</v>
      </c>
    </row>
    <row r="33" spans="1:3">
      <c r="A33" s="544" t="s">
        <v>319</v>
      </c>
      <c r="B33" s="545"/>
      <c r="C33" s="552"/>
    </row>
    <row r="34" spans="1:3">
      <c r="A34" s="550">
        <v>23</v>
      </c>
      <c r="B34" s="556" t="s">
        <v>319</v>
      </c>
      <c r="C34" s="562">
        <f>IFERROR(C31/C32,0)</f>
        <v>0.13528479373030494</v>
      </c>
    </row>
    <row r="35" spans="1:3">
      <c r="A35" s="544" t="s">
        <v>320</v>
      </c>
      <c r="B35" s="545"/>
      <c r="C35" s="552"/>
    </row>
    <row r="36" spans="1:3">
      <c r="A36" s="561" t="s">
        <v>321</v>
      </c>
      <c r="B36" s="553" t="s">
        <v>322</v>
      </c>
      <c r="C36" s="549">
        <v>0</v>
      </c>
    </row>
    <row r="37" spans="1:3" ht="27.6">
      <c r="A37" s="561" t="s">
        <v>323</v>
      </c>
      <c r="B37" s="548" t="s">
        <v>324</v>
      </c>
      <c r="C37" s="549">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1" customWidth="1"/>
    <col min="3" max="6" width="25.33203125" customWidth="1"/>
  </cols>
  <sheetData>
    <row r="1" spans="1:6">
      <c r="A1" s="2" t="s">
        <v>30</v>
      </c>
      <c r="B1" s="3" t="str">
        <f>Info!C2</f>
        <v>Terabank</v>
      </c>
    </row>
    <row r="2" spans="1:6">
      <c r="A2" s="2" t="s">
        <v>31</v>
      </c>
      <c r="B2" s="245">
        <f>'1. key ratios'!B2</f>
        <v>45838</v>
      </c>
    </row>
    <row r="3" spans="1:6">
      <c r="A3" s="4"/>
      <c r="B3"/>
    </row>
    <row r="4" spans="1:6">
      <c r="A4" s="540" t="s">
        <v>745</v>
      </c>
    </row>
    <row r="5" spans="1:6" ht="43.2">
      <c r="B5" s="535"/>
      <c r="C5" s="541" t="s">
        <v>746</v>
      </c>
      <c r="D5" s="541" t="s">
        <v>747</v>
      </c>
      <c r="E5" s="541" t="s">
        <v>748</v>
      </c>
      <c r="F5" s="541" t="s">
        <v>749</v>
      </c>
    </row>
    <row r="6" spans="1:6">
      <c r="B6" s="542" t="s">
        <v>725</v>
      </c>
      <c r="C6" s="529">
        <v>5562246.1353465617</v>
      </c>
      <c r="D6" s="529">
        <v>56655.206245828849</v>
      </c>
      <c r="E6" s="529" t="b">
        <v>0</v>
      </c>
      <c r="F6" s="529">
        <v>708190.0780728606</v>
      </c>
    </row>
    <row r="7" spans="1:6">
      <c r="B7" s="530" t="s">
        <v>736</v>
      </c>
      <c r="C7" s="543">
        <v>0</v>
      </c>
      <c r="D7" s="543">
        <v>0</v>
      </c>
      <c r="E7" s="543">
        <v>0</v>
      </c>
      <c r="F7" s="543">
        <v>0</v>
      </c>
    </row>
    <row r="8" spans="1:6">
      <c r="B8" s="530" t="s">
        <v>737</v>
      </c>
      <c r="C8" s="543">
        <v>0</v>
      </c>
      <c r="D8" s="543">
        <v>0</v>
      </c>
      <c r="E8" s="543">
        <v>0</v>
      </c>
      <c r="F8" s="543">
        <v>0</v>
      </c>
    </row>
    <row r="9" spans="1:6">
      <c r="B9" s="530" t="s">
        <v>738</v>
      </c>
      <c r="C9" s="543">
        <v>5562246.1353465617</v>
      </c>
      <c r="D9" s="543">
        <v>56655.206245828849</v>
      </c>
      <c r="E9" s="543">
        <v>0</v>
      </c>
      <c r="F9" s="543">
        <v>708190.0780728606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5">
        <f>'1. key ratios'!B2</f>
        <v>45838</v>
      </c>
    </row>
    <row r="4" spans="1:7" ht="15" thickBot="1">
      <c r="A4" s="133" t="s">
        <v>380</v>
      </c>
      <c r="B4" s="251" t="s">
        <v>341</v>
      </c>
    </row>
    <row r="5" spans="1:7">
      <c r="A5" s="252"/>
      <c r="B5" s="253"/>
      <c r="C5" s="625" t="s">
        <v>342</v>
      </c>
      <c r="D5" s="625"/>
      <c r="E5" s="625"/>
      <c r="F5" s="625"/>
      <c r="G5" s="626" t="s">
        <v>343</v>
      </c>
    </row>
    <row r="6" spans="1:7">
      <c r="A6" s="254"/>
      <c r="B6" s="255"/>
      <c r="C6" s="256" t="s">
        <v>344</v>
      </c>
      <c r="D6" s="256" t="s">
        <v>345</v>
      </c>
      <c r="E6" s="256" t="s">
        <v>346</v>
      </c>
      <c r="F6" s="256" t="s">
        <v>347</v>
      </c>
      <c r="G6" s="627"/>
    </row>
    <row r="7" spans="1:7">
      <c r="A7" s="257"/>
      <c r="B7" s="258" t="s">
        <v>348</v>
      </c>
      <c r="C7" s="259"/>
      <c r="D7" s="259"/>
      <c r="E7" s="259"/>
      <c r="F7" s="259"/>
      <c r="G7" s="260"/>
    </row>
    <row r="8" spans="1:7">
      <c r="A8" s="261">
        <v>1</v>
      </c>
      <c r="B8" s="262" t="s">
        <v>349</v>
      </c>
      <c r="C8" s="263">
        <v>297834223.76565838</v>
      </c>
      <c r="D8" s="263">
        <v>0</v>
      </c>
      <c r="E8" s="263">
        <v>0</v>
      </c>
      <c r="F8" s="263">
        <v>318932001.80599999</v>
      </c>
      <c r="G8" s="263">
        <v>616766225.57165837</v>
      </c>
    </row>
    <row r="9" spans="1:7">
      <c r="A9" s="261">
        <v>2</v>
      </c>
      <c r="B9" s="264" t="s">
        <v>350</v>
      </c>
      <c r="C9" s="263">
        <v>297834223.76565838</v>
      </c>
      <c r="D9" s="263">
        <v>0</v>
      </c>
      <c r="E9" s="263">
        <v>0</v>
      </c>
      <c r="F9" s="263">
        <v>38881580.960000001</v>
      </c>
      <c r="G9" s="263">
        <v>336715804.72565836</v>
      </c>
    </row>
    <row r="10" spans="1:7" ht="27.6">
      <c r="A10" s="261">
        <v>3</v>
      </c>
      <c r="B10" s="264" t="s">
        <v>351</v>
      </c>
      <c r="C10" s="265"/>
      <c r="D10" s="265"/>
      <c r="E10" s="265"/>
      <c r="F10" s="263">
        <v>280050420.84600002</v>
      </c>
      <c r="G10" s="263">
        <v>280050420.84600002</v>
      </c>
    </row>
    <row r="11" spans="1:7" ht="14.4" customHeight="1">
      <c r="A11" s="261">
        <v>4</v>
      </c>
      <c r="B11" s="262" t="s">
        <v>352</v>
      </c>
      <c r="C11" s="263">
        <v>189173856.81999874</v>
      </c>
      <c r="D11" s="263">
        <v>200398112.28000009</v>
      </c>
      <c r="E11" s="263">
        <v>129855403.55000013</v>
      </c>
      <c r="F11" s="263">
        <v>7750717.6500000022</v>
      </c>
      <c r="G11" s="263">
        <v>480359438.089499</v>
      </c>
    </row>
    <row r="12" spans="1:7">
      <c r="A12" s="261">
        <v>5</v>
      </c>
      <c r="B12" s="264" t="s">
        <v>353</v>
      </c>
      <c r="C12" s="263">
        <v>169501451.32999873</v>
      </c>
      <c r="D12" s="263">
        <v>181872636.5200001</v>
      </c>
      <c r="E12" s="263">
        <v>123136986.49000013</v>
      </c>
      <c r="F12" s="263">
        <v>7200909.9700000025</v>
      </c>
      <c r="G12" s="263">
        <v>457626385.09449899</v>
      </c>
    </row>
    <row r="13" spans="1:7">
      <c r="A13" s="261">
        <v>6</v>
      </c>
      <c r="B13" s="264" t="s">
        <v>354</v>
      </c>
      <c r="C13" s="263">
        <v>19672405.490000002</v>
      </c>
      <c r="D13" s="263">
        <v>18525475.759999994</v>
      </c>
      <c r="E13" s="263">
        <v>6718417.0599999987</v>
      </c>
      <c r="F13" s="263">
        <v>549807.67999999993</v>
      </c>
      <c r="G13" s="263">
        <v>22733052.995000001</v>
      </c>
    </row>
    <row r="14" spans="1:7">
      <c r="A14" s="261">
        <v>7</v>
      </c>
      <c r="B14" s="262" t="s">
        <v>355</v>
      </c>
      <c r="C14" s="263">
        <v>254907117.58649993</v>
      </c>
      <c r="D14" s="263">
        <v>451126197.00999993</v>
      </c>
      <c r="E14" s="263">
        <v>232596888.90999997</v>
      </c>
      <c r="F14" s="263">
        <v>6010050</v>
      </c>
      <c r="G14" s="263">
        <v>300812905.49499995</v>
      </c>
    </row>
    <row r="15" spans="1:7" ht="41.4">
      <c r="A15" s="261">
        <v>8</v>
      </c>
      <c r="B15" s="264" t="s">
        <v>356</v>
      </c>
      <c r="C15" s="263">
        <v>231363675.38999993</v>
      </c>
      <c r="D15" s="263">
        <v>131648241.08999999</v>
      </c>
      <c r="E15" s="263">
        <v>135177302.38</v>
      </c>
      <c r="F15" s="263">
        <v>6010050</v>
      </c>
      <c r="G15" s="263">
        <v>252099634.42999995</v>
      </c>
    </row>
    <row r="16" spans="1:7" ht="27.6">
      <c r="A16" s="261">
        <v>9</v>
      </c>
      <c r="B16" s="264" t="s">
        <v>357</v>
      </c>
      <c r="C16" s="263">
        <v>23543442.196499996</v>
      </c>
      <c r="D16" s="263">
        <v>319477955.91999996</v>
      </c>
      <c r="E16" s="263">
        <v>97419586.529999971</v>
      </c>
      <c r="F16" s="263">
        <v>0</v>
      </c>
      <c r="G16" s="263">
        <v>48713271.064999983</v>
      </c>
    </row>
    <row r="17" spans="1:7">
      <c r="A17" s="261">
        <v>10</v>
      </c>
      <c r="B17" s="262" t="s">
        <v>358</v>
      </c>
      <c r="C17" s="263">
        <v>0</v>
      </c>
      <c r="D17" s="263">
        <v>0</v>
      </c>
      <c r="E17" s="263">
        <v>0</v>
      </c>
      <c r="F17" s="263">
        <v>0</v>
      </c>
      <c r="G17" s="263">
        <v>0</v>
      </c>
    </row>
    <row r="18" spans="1:7">
      <c r="A18" s="261">
        <v>11</v>
      </c>
      <c r="B18" s="262" t="s">
        <v>359</v>
      </c>
      <c r="C18" s="263">
        <v>0</v>
      </c>
      <c r="D18" s="263">
        <v>31660819.993694544</v>
      </c>
      <c r="E18" s="263">
        <v>5213066.4554842282</v>
      </c>
      <c r="F18" s="263">
        <v>10481921.868956022</v>
      </c>
      <c r="G18" s="263">
        <v>0</v>
      </c>
    </row>
    <row r="19" spans="1:7">
      <c r="A19" s="261">
        <v>12</v>
      </c>
      <c r="B19" s="264" t="s">
        <v>360</v>
      </c>
      <c r="C19" s="263">
        <v>0</v>
      </c>
      <c r="D19" s="263">
        <v>0</v>
      </c>
      <c r="E19" s="263">
        <v>0</v>
      </c>
      <c r="F19" s="263">
        <v>0</v>
      </c>
      <c r="G19" s="263">
        <v>0</v>
      </c>
    </row>
    <row r="20" spans="1:7">
      <c r="A20" s="261">
        <v>13</v>
      </c>
      <c r="B20" s="264" t="s">
        <v>361</v>
      </c>
      <c r="C20" s="263">
        <v>0</v>
      </c>
      <c r="D20" s="263">
        <v>31660819.993694544</v>
      </c>
      <c r="E20" s="263">
        <v>5213066.4554842282</v>
      </c>
      <c r="F20" s="263">
        <v>10481921.868956022</v>
      </c>
      <c r="G20" s="263">
        <v>0</v>
      </c>
    </row>
    <row r="21" spans="1:7">
      <c r="A21" s="266">
        <v>14</v>
      </c>
      <c r="B21" s="267" t="s">
        <v>362</v>
      </c>
      <c r="C21" s="265"/>
      <c r="D21" s="265"/>
      <c r="E21" s="265"/>
      <c r="F21" s="265"/>
      <c r="G21" s="268">
        <f>SUM(G8,G11,G14,G17,G18)</f>
        <v>1397938569.1561573</v>
      </c>
    </row>
    <row r="22" spans="1:7">
      <c r="A22" s="269"/>
      <c r="B22" s="270" t="s">
        <v>363</v>
      </c>
      <c r="C22" s="271"/>
      <c r="D22" s="272"/>
      <c r="E22" s="271"/>
      <c r="F22" s="271"/>
      <c r="G22" s="273"/>
    </row>
    <row r="23" spans="1:7">
      <c r="A23" s="261">
        <v>15</v>
      </c>
      <c r="B23" s="262" t="s">
        <v>364</v>
      </c>
      <c r="C23" s="274">
        <v>333302618.81059998</v>
      </c>
      <c r="D23" s="274">
        <v>175879701.28249997</v>
      </c>
      <c r="E23" s="274">
        <v>0</v>
      </c>
      <c r="F23" s="274">
        <v>1496729.08</v>
      </c>
      <c r="G23" s="274">
        <v>17241093.834155001</v>
      </c>
    </row>
    <row r="24" spans="1:7">
      <c r="A24" s="261">
        <v>16</v>
      </c>
      <c r="B24" s="262" t="s">
        <v>365</v>
      </c>
      <c r="C24" s="274">
        <v>76657.967400019639</v>
      </c>
      <c r="D24" s="274">
        <v>269105597.43483531</v>
      </c>
      <c r="E24" s="274">
        <v>152879350.88359979</v>
      </c>
      <c r="F24" s="274">
        <v>983355242.35839915</v>
      </c>
      <c r="G24" s="274">
        <v>1009952402.131038</v>
      </c>
    </row>
    <row r="25" spans="1:7">
      <c r="A25" s="261">
        <v>17</v>
      </c>
      <c r="B25" s="264" t="s">
        <v>366</v>
      </c>
      <c r="C25" s="274" t="s">
        <v>778</v>
      </c>
      <c r="D25" s="274">
        <v>0</v>
      </c>
      <c r="E25" s="274">
        <v>0</v>
      </c>
      <c r="F25" s="274">
        <v>0</v>
      </c>
      <c r="G25" s="274">
        <v>0</v>
      </c>
    </row>
    <row r="26" spans="1:7" ht="27.6">
      <c r="A26" s="261">
        <v>18</v>
      </c>
      <c r="B26" s="264" t="s">
        <v>367</v>
      </c>
      <c r="C26" s="274">
        <v>76657.967400019639</v>
      </c>
      <c r="D26" s="274">
        <v>39002060.976199999</v>
      </c>
      <c r="E26" s="274">
        <v>6463456.5008999994</v>
      </c>
      <c r="F26" s="274">
        <v>5964315.3661000002</v>
      </c>
      <c r="G26" s="274">
        <v>15057851.458090002</v>
      </c>
    </row>
    <row r="27" spans="1:7">
      <c r="A27" s="261">
        <v>19</v>
      </c>
      <c r="B27" s="264" t="s">
        <v>368</v>
      </c>
      <c r="C27" s="274" t="s">
        <v>778</v>
      </c>
      <c r="D27" s="274">
        <v>179917502.93910009</v>
      </c>
      <c r="E27" s="274">
        <v>114297193.93459982</v>
      </c>
      <c r="F27" s="274">
        <v>719682693.7818985</v>
      </c>
      <c r="G27" s="274">
        <v>758837638.15146363</v>
      </c>
    </row>
    <row r="28" spans="1:7">
      <c r="A28" s="261">
        <v>20</v>
      </c>
      <c r="B28" s="275" t="s">
        <v>369</v>
      </c>
      <c r="C28" s="274">
        <v>0</v>
      </c>
      <c r="D28" s="274">
        <v>0</v>
      </c>
      <c r="E28" s="274">
        <v>0</v>
      </c>
      <c r="F28" s="274">
        <v>0</v>
      </c>
      <c r="G28" s="274">
        <v>0</v>
      </c>
    </row>
    <row r="29" spans="1:7">
      <c r="A29" s="261">
        <v>21</v>
      </c>
      <c r="B29" s="264" t="s">
        <v>370</v>
      </c>
      <c r="C29" s="274" t="s">
        <v>778</v>
      </c>
      <c r="D29" s="274">
        <v>39913674.674899995</v>
      </c>
      <c r="E29" s="274">
        <v>32118700.448099982</v>
      </c>
      <c r="F29" s="274">
        <v>252350181.16040081</v>
      </c>
      <c r="G29" s="274">
        <v>226366388.85666674</v>
      </c>
    </row>
    <row r="30" spans="1:7">
      <c r="A30" s="261">
        <v>22</v>
      </c>
      <c r="B30" s="275" t="s">
        <v>369</v>
      </c>
      <c r="C30" s="274">
        <v>0</v>
      </c>
      <c r="D30" s="274">
        <v>16117511.195592824</v>
      </c>
      <c r="E30" s="274">
        <v>13243081.326072883</v>
      </c>
      <c r="F30" s="274">
        <v>120737263.45586976</v>
      </c>
      <c r="G30" s="274">
        <v>93159517.507148206</v>
      </c>
    </row>
    <row r="31" spans="1:7">
      <c r="A31" s="261">
        <v>23</v>
      </c>
      <c r="B31" s="264" t="s">
        <v>371</v>
      </c>
      <c r="C31" s="274" t="s">
        <v>778</v>
      </c>
      <c r="D31" s="274">
        <v>10272358.844635263</v>
      </c>
      <c r="E31" s="274">
        <v>0</v>
      </c>
      <c r="F31" s="274">
        <v>5358052.05</v>
      </c>
      <c r="G31" s="274">
        <v>9690523.6648176312</v>
      </c>
    </row>
    <row r="32" spans="1:7">
      <c r="A32" s="261">
        <v>24</v>
      </c>
      <c r="B32" s="262" t="s">
        <v>372</v>
      </c>
      <c r="C32" s="274">
        <v>0</v>
      </c>
      <c r="D32" s="274">
        <v>0</v>
      </c>
      <c r="E32" s="274">
        <v>0</v>
      </c>
      <c r="F32" s="274">
        <v>0</v>
      </c>
      <c r="G32" s="274">
        <v>0</v>
      </c>
    </row>
    <row r="33" spans="1:7">
      <c r="A33" s="261">
        <v>25</v>
      </c>
      <c r="B33" s="262" t="s">
        <v>373</v>
      </c>
      <c r="C33" s="274">
        <v>72313727.738077775</v>
      </c>
      <c r="D33" s="274">
        <v>16573791.244800003</v>
      </c>
      <c r="E33" s="274">
        <v>12774882.879000006</v>
      </c>
      <c r="F33" s="274">
        <v>118182094.1696381</v>
      </c>
      <c r="G33" s="274">
        <v>205170167.46961588</v>
      </c>
    </row>
    <row r="34" spans="1:7">
      <c r="A34" s="261">
        <v>26</v>
      </c>
      <c r="B34" s="264" t="s">
        <v>374</v>
      </c>
      <c r="C34" s="265"/>
      <c r="D34" s="274">
        <v>17</v>
      </c>
      <c r="E34" s="274">
        <v>0</v>
      </c>
      <c r="F34" s="274">
        <v>0</v>
      </c>
      <c r="G34" s="274">
        <v>17</v>
      </c>
    </row>
    <row r="35" spans="1:7">
      <c r="A35" s="261">
        <v>27</v>
      </c>
      <c r="B35" s="264" t="s">
        <v>375</v>
      </c>
      <c r="C35" s="274">
        <v>72313727.738077775</v>
      </c>
      <c r="D35" s="274">
        <v>16573774.244800003</v>
      </c>
      <c r="E35" s="274">
        <v>12774882.879000006</v>
      </c>
      <c r="F35" s="274">
        <v>118182094.1696381</v>
      </c>
      <c r="G35" s="274">
        <v>205170150.46961588</v>
      </c>
    </row>
    <row r="36" spans="1:7">
      <c r="A36" s="261">
        <v>28</v>
      </c>
      <c r="B36" s="262" t="s">
        <v>376</v>
      </c>
      <c r="C36" s="274">
        <v>0</v>
      </c>
      <c r="D36" s="274">
        <v>24115082.142205458</v>
      </c>
      <c r="E36" s="274">
        <v>39431598.662315756</v>
      </c>
      <c r="F36" s="274">
        <v>59826538.084443934</v>
      </c>
      <c r="G36" s="274">
        <v>9482365.91375372</v>
      </c>
    </row>
    <row r="37" spans="1:7">
      <c r="A37" s="266">
        <v>29</v>
      </c>
      <c r="B37" s="267" t="s">
        <v>377</v>
      </c>
      <c r="C37" s="265"/>
      <c r="D37" s="265"/>
      <c r="E37" s="265"/>
      <c r="F37" s="265"/>
      <c r="G37" s="268">
        <f>SUM(G23:G24,G32:G33,G36)</f>
        <v>1241846029.3485625</v>
      </c>
    </row>
    <row r="38" spans="1:7">
      <c r="A38" s="257"/>
      <c r="B38" s="276"/>
      <c r="C38" s="277"/>
      <c r="D38" s="277"/>
      <c r="E38" s="277"/>
      <c r="F38" s="277"/>
      <c r="G38" s="278"/>
    </row>
    <row r="39" spans="1:7" ht="15" thickBot="1">
      <c r="A39" s="279">
        <v>30</v>
      </c>
      <c r="B39" s="280" t="s">
        <v>378</v>
      </c>
      <c r="C39" s="192"/>
      <c r="D39" s="193"/>
      <c r="E39" s="193"/>
      <c r="F39" s="194"/>
      <c r="G39" s="281">
        <f>IFERROR(G21/G37,0)</f>
        <v>1.1256939557067929</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6" bestFit="1" customWidth="1"/>
    <col min="2" max="2" width="105.109375" style="286" bestFit="1" customWidth="1"/>
    <col min="3" max="3" width="13.88671875" style="286" bestFit="1" customWidth="1"/>
    <col min="4" max="4" width="12" style="286" bestFit="1" customWidth="1"/>
    <col min="5" max="5" width="17.44140625" style="286" bestFit="1" customWidth="1"/>
    <col min="6" max="6" width="12" style="286" bestFit="1" customWidth="1"/>
    <col min="7" max="7" width="30.44140625" style="286" customWidth="1"/>
    <col min="8" max="8" width="12" style="286" bestFit="1" customWidth="1"/>
    <col min="9" max="16384" width="9.109375" style="286"/>
  </cols>
  <sheetData>
    <row r="1" spans="1:8" ht="13.8">
      <c r="A1" s="284" t="s">
        <v>30</v>
      </c>
      <c r="B1" s="369" t="str">
        <f>Info!C2</f>
        <v>Terabank</v>
      </c>
    </row>
    <row r="2" spans="1:8">
      <c r="A2" s="284" t="s">
        <v>31</v>
      </c>
      <c r="B2" s="368">
        <f>'1. key ratios'!B2</f>
        <v>45838</v>
      </c>
    </row>
    <row r="3" spans="1:8">
      <c r="A3" s="285" t="s">
        <v>384</v>
      </c>
    </row>
    <row r="5" spans="1:8" ht="12" customHeight="1">
      <c r="A5" s="628" t="s">
        <v>385</v>
      </c>
      <c r="B5" s="629"/>
      <c r="C5" s="634" t="s">
        <v>386</v>
      </c>
      <c r="D5" s="635"/>
      <c r="E5" s="635"/>
      <c r="F5" s="635"/>
      <c r="G5" s="635"/>
      <c r="H5" s="636"/>
    </row>
    <row r="6" spans="1:8">
      <c r="A6" s="630"/>
      <c r="B6" s="631"/>
      <c r="C6" s="637"/>
      <c r="D6" s="638"/>
      <c r="E6" s="638"/>
      <c r="F6" s="638"/>
      <c r="G6" s="638"/>
      <c r="H6" s="639"/>
    </row>
    <row r="7" spans="1:8">
      <c r="A7" s="632"/>
      <c r="B7" s="633"/>
      <c r="C7" s="367" t="s">
        <v>387</v>
      </c>
      <c r="D7" s="367" t="s">
        <v>388</v>
      </c>
      <c r="E7" s="367" t="s">
        <v>389</v>
      </c>
      <c r="F7" s="367" t="s">
        <v>390</v>
      </c>
      <c r="G7" s="367" t="s">
        <v>391</v>
      </c>
      <c r="H7" s="367" t="s">
        <v>64</v>
      </c>
    </row>
    <row r="8" spans="1:8">
      <c r="A8" s="363">
        <v>1</v>
      </c>
      <c r="B8" s="362" t="s">
        <v>51</v>
      </c>
      <c r="C8" s="467">
        <v>133598081.46000001</v>
      </c>
      <c r="D8" s="467">
        <v>128149774.95</v>
      </c>
      <c r="E8" s="467">
        <v>37349720.739586711</v>
      </c>
      <c r="F8" s="467">
        <v>4994017.5401999997</v>
      </c>
      <c r="G8" s="360">
        <v>0</v>
      </c>
      <c r="H8" s="360">
        <f t="shared" ref="H8:H21" si="0">SUM(C8:G8)</f>
        <v>304091594.68978673</v>
      </c>
    </row>
    <row r="9" spans="1:8">
      <c r="A9" s="363">
        <v>2</v>
      </c>
      <c r="B9" s="362" t="s">
        <v>52</v>
      </c>
      <c r="C9" s="360">
        <v>0</v>
      </c>
      <c r="D9" s="360">
        <v>0</v>
      </c>
      <c r="E9" s="360">
        <v>0</v>
      </c>
      <c r="F9" s="360">
        <v>0</v>
      </c>
      <c r="G9" s="360">
        <v>0</v>
      </c>
      <c r="H9" s="360">
        <f t="shared" si="0"/>
        <v>0</v>
      </c>
    </row>
    <row r="10" spans="1:8">
      <c r="A10" s="363">
        <v>3</v>
      </c>
      <c r="B10" s="362" t="s">
        <v>152</v>
      </c>
      <c r="C10" s="360">
        <v>0</v>
      </c>
      <c r="D10" s="360">
        <v>0</v>
      </c>
      <c r="E10" s="360">
        <v>0</v>
      </c>
      <c r="F10" s="360">
        <v>0</v>
      </c>
      <c r="G10" s="360">
        <v>0</v>
      </c>
      <c r="H10" s="360">
        <f t="shared" si="0"/>
        <v>0</v>
      </c>
    </row>
    <row r="11" spans="1:8">
      <c r="A11" s="363">
        <v>4</v>
      </c>
      <c r="B11" s="362" t="s">
        <v>53</v>
      </c>
      <c r="C11" s="360">
        <v>0</v>
      </c>
      <c r="D11" s="360">
        <v>0</v>
      </c>
      <c r="E11" s="360">
        <v>0</v>
      </c>
      <c r="F11" s="360">
        <v>0</v>
      </c>
      <c r="G11" s="360">
        <v>0</v>
      </c>
      <c r="H11" s="360">
        <f t="shared" si="0"/>
        <v>0</v>
      </c>
    </row>
    <row r="12" spans="1:8">
      <c r="A12" s="363">
        <v>5</v>
      </c>
      <c r="B12" s="362" t="s">
        <v>54</v>
      </c>
      <c r="C12" s="360">
        <v>0</v>
      </c>
      <c r="D12" s="360">
        <v>0</v>
      </c>
      <c r="E12" s="360">
        <v>0</v>
      </c>
      <c r="F12" s="360">
        <v>0</v>
      </c>
      <c r="G12" s="360">
        <v>0</v>
      </c>
      <c r="H12" s="360">
        <f t="shared" si="0"/>
        <v>0</v>
      </c>
    </row>
    <row r="13" spans="1:8">
      <c r="A13" s="363">
        <v>6</v>
      </c>
      <c r="B13" s="362" t="s">
        <v>55</v>
      </c>
      <c r="C13" s="360">
        <v>0</v>
      </c>
      <c r="D13" s="360">
        <v>83182273.719999999</v>
      </c>
      <c r="E13" s="360">
        <v>0</v>
      </c>
      <c r="F13" s="360">
        <v>1498296.08</v>
      </c>
      <c r="G13" s="360">
        <v>0</v>
      </c>
      <c r="H13" s="360">
        <f t="shared" si="0"/>
        <v>84680569.799999997</v>
      </c>
    </row>
    <row r="14" spans="1:8">
      <c r="A14" s="363">
        <v>7</v>
      </c>
      <c r="B14" s="362" t="s">
        <v>56</v>
      </c>
      <c r="C14" s="360">
        <v>0</v>
      </c>
      <c r="D14" s="360">
        <v>76171787.306003556</v>
      </c>
      <c r="E14" s="360">
        <v>210781300.11765894</v>
      </c>
      <c r="F14" s="360">
        <v>422000661.60234177</v>
      </c>
      <c r="G14" s="468">
        <v>0</v>
      </c>
      <c r="H14" s="360">
        <f t="shared" si="0"/>
        <v>708953749.02600431</v>
      </c>
    </row>
    <row r="15" spans="1:8">
      <c r="A15" s="363">
        <v>8</v>
      </c>
      <c r="B15" s="364" t="s">
        <v>57</v>
      </c>
      <c r="C15" s="360">
        <v>0</v>
      </c>
      <c r="D15" s="360">
        <v>32383302.041733023</v>
      </c>
      <c r="E15" s="360">
        <v>204017530.35538557</v>
      </c>
      <c r="F15" s="360">
        <v>466908162.16609025</v>
      </c>
      <c r="G15" s="360" t="s">
        <v>779</v>
      </c>
      <c r="H15" s="360">
        <f t="shared" si="0"/>
        <v>703308994.56320882</v>
      </c>
    </row>
    <row r="16" spans="1:8">
      <c r="A16" s="363">
        <v>9</v>
      </c>
      <c r="B16" s="362" t="s">
        <v>58</v>
      </c>
      <c r="C16" s="360">
        <v>0</v>
      </c>
      <c r="D16" s="360">
        <v>4223958.4200100005</v>
      </c>
      <c r="E16" s="360">
        <v>20893798.742725018</v>
      </c>
      <c r="F16" s="360">
        <v>156795992.92710906</v>
      </c>
      <c r="G16" s="360">
        <v>0</v>
      </c>
      <c r="H16" s="360">
        <f t="shared" si="0"/>
        <v>181913750.08984408</v>
      </c>
    </row>
    <row r="17" spans="1:8">
      <c r="A17" s="363">
        <v>10</v>
      </c>
      <c r="B17" s="366" t="s">
        <v>399</v>
      </c>
      <c r="C17" s="360">
        <v>0</v>
      </c>
      <c r="D17" s="360">
        <v>616751.75769799971</v>
      </c>
      <c r="E17" s="360">
        <v>7737655.7291650046</v>
      </c>
      <c r="F17" s="360">
        <v>21431983.814288996</v>
      </c>
      <c r="G17" s="360">
        <v>0</v>
      </c>
      <c r="H17" s="360">
        <f t="shared" si="0"/>
        <v>29786391.301151998</v>
      </c>
    </row>
    <row r="18" spans="1:8">
      <c r="A18" s="363">
        <v>11</v>
      </c>
      <c r="B18" s="362" t="s">
        <v>60</v>
      </c>
      <c r="C18" s="360">
        <v>0</v>
      </c>
      <c r="D18" s="360">
        <v>0</v>
      </c>
      <c r="E18" s="360">
        <v>0</v>
      </c>
      <c r="F18" s="360">
        <v>0</v>
      </c>
      <c r="G18" s="360">
        <v>0</v>
      </c>
      <c r="H18" s="360">
        <f t="shared" si="0"/>
        <v>0</v>
      </c>
    </row>
    <row r="19" spans="1:8">
      <c r="A19" s="363">
        <v>12</v>
      </c>
      <c r="B19" s="362" t="s">
        <v>61</v>
      </c>
      <c r="C19" s="360">
        <v>0</v>
      </c>
      <c r="D19" s="360">
        <v>0</v>
      </c>
      <c r="E19" s="360">
        <v>0</v>
      </c>
      <c r="F19" s="360">
        <v>0</v>
      </c>
      <c r="G19" s="360">
        <v>0</v>
      </c>
      <c r="H19" s="360">
        <f t="shared" si="0"/>
        <v>0</v>
      </c>
    </row>
    <row r="20" spans="1:8">
      <c r="A20" s="365">
        <v>13</v>
      </c>
      <c r="B20" s="364" t="s">
        <v>144</v>
      </c>
      <c r="C20" s="360">
        <v>0</v>
      </c>
      <c r="D20" s="360">
        <v>0</v>
      </c>
      <c r="E20" s="360">
        <v>0</v>
      </c>
      <c r="F20" s="360">
        <v>0</v>
      </c>
      <c r="G20" s="360">
        <v>0</v>
      </c>
      <c r="H20" s="360">
        <f t="shared" si="0"/>
        <v>0</v>
      </c>
    </row>
    <row r="21" spans="1:8">
      <c r="A21" s="363">
        <v>14</v>
      </c>
      <c r="B21" s="362" t="s">
        <v>63</v>
      </c>
      <c r="C21" s="467">
        <v>75709646.338689283</v>
      </c>
      <c r="D21" s="467">
        <v>0</v>
      </c>
      <c r="E21" s="467">
        <v>0</v>
      </c>
      <c r="F21" s="467">
        <v>110918233.21000002</v>
      </c>
      <c r="G21" s="360">
        <v>0</v>
      </c>
      <c r="H21" s="360">
        <f t="shared" si="0"/>
        <v>186627879.54868931</v>
      </c>
    </row>
    <row r="22" spans="1:8">
      <c r="A22" s="361">
        <v>15</v>
      </c>
      <c r="B22" s="360" t="s">
        <v>64</v>
      </c>
      <c r="C22" s="360">
        <f>SUM(C18:C21)+SUM(C8:C16)</f>
        <v>209307727.79868931</v>
      </c>
      <c r="D22" s="360">
        <f t="shared" ref="D22:H22" si="1">SUM(D18:D21)+SUM(D8:D16)</f>
        <v>324111096.43774664</v>
      </c>
      <c r="E22" s="360">
        <f t="shared" si="1"/>
        <v>473042349.95535624</v>
      </c>
      <c r="F22" s="360">
        <f t="shared" si="1"/>
        <v>1163115363.5257411</v>
      </c>
      <c r="G22" s="360">
        <f t="shared" si="1"/>
        <v>0</v>
      </c>
      <c r="H22" s="360">
        <f t="shared" si="1"/>
        <v>2169576537.7175331</v>
      </c>
    </row>
    <row r="26" spans="1:8" ht="24">
      <c r="B26" s="289"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0" bestFit="1" customWidth="1"/>
    <col min="2" max="2" width="86.88671875" style="286" customWidth="1"/>
    <col min="3" max="4" width="31.5546875" style="286" customWidth="1"/>
    <col min="5" max="5" width="15.109375" style="286" bestFit="1" customWidth="1"/>
    <col min="6" max="6" width="11.88671875" style="286" bestFit="1" customWidth="1"/>
    <col min="7" max="7" width="21.5546875" style="286" bestFit="1" customWidth="1"/>
    <col min="8" max="8" width="41.4414062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45838</v>
      </c>
      <c r="C2" s="383"/>
      <c r="D2" s="383"/>
      <c r="E2" s="383"/>
      <c r="F2" s="383"/>
      <c r="G2" s="383"/>
      <c r="H2" s="383"/>
    </row>
    <row r="3" spans="1:8">
      <c r="A3" s="285" t="s">
        <v>392</v>
      </c>
      <c r="B3" s="383"/>
      <c r="C3" s="383"/>
      <c r="D3" s="383"/>
      <c r="E3" s="383"/>
      <c r="F3" s="383"/>
      <c r="G3" s="383"/>
      <c r="H3" s="383"/>
    </row>
    <row r="4" spans="1:8">
      <c r="A4" s="384"/>
      <c r="B4" s="383"/>
      <c r="C4" s="382" t="s">
        <v>0</v>
      </c>
      <c r="D4" s="382" t="s">
        <v>1</v>
      </c>
      <c r="E4" s="382" t="s">
        <v>2</v>
      </c>
      <c r="F4" s="382" t="s">
        <v>3</v>
      </c>
      <c r="G4" s="382" t="s">
        <v>4</v>
      </c>
      <c r="H4" s="382" t="s">
        <v>5</v>
      </c>
    </row>
    <row r="5" spans="1:8" ht="33.9" customHeight="1">
      <c r="A5" s="628" t="s">
        <v>393</v>
      </c>
      <c r="B5" s="629"/>
      <c r="C5" s="642" t="s">
        <v>394</v>
      </c>
      <c r="D5" s="642"/>
      <c r="E5" s="642" t="s">
        <v>631</v>
      </c>
      <c r="F5" s="640" t="s">
        <v>395</v>
      </c>
      <c r="G5" s="640" t="s">
        <v>396</v>
      </c>
      <c r="H5" s="380" t="s">
        <v>630</v>
      </c>
    </row>
    <row r="6" spans="1:8" ht="24">
      <c r="A6" s="632"/>
      <c r="B6" s="633"/>
      <c r="C6" s="381" t="s">
        <v>397</v>
      </c>
      <c r="D6" s="381" t="s">
        <v>398</v>
      </c>
      <c r="E6" s="642"/>
      <c r="F6" s="641"/>
      <c r="G6" s="641"/>
      <c r="H6" s="380" t="s">
        <v>629</v>
      </c>
    </row>
    <row r="7" spans="1:8">
      <c r="A7" s="378">
        <v>1</v>
      </c>
      <c r="B7" s="362" t="s">
        <v>51</v>
      </c>
      <c r="C7" s="372">
        <v>0</v>
      </c>
      <c r="D7" s="372">
        <v>304181408.46000004</v>
      </c>
      <c r="E7" s="372">
        <v>89813.770213285592</v>
      </c>
      <c r="F7" s="372">
        <v>0</v>
      </c>
      <c r="G7" s="372">
        <v>0</v>
      </c>
      <c r="H7" s="371">
        <f>C7+D7-E7-F7</f>
        <v>304091594.68978673</v>
      </c>
    </row>
    <row r="8" spans="1:8">
      <c r="A8" s="378">
        <v>2</v>
      </c>
      <c r="B8" s="362" t="s">
        <v>52</v>
      </c>
      <c r="C8" s="372">
        <v>0</v>
      </c>
      <c r="D8" s="372">
        <v>0</v>
      </c>
      <c r="E8" s="372">
        <v>0</v>
      </c>
      <c r="F8" s="372">
        <v>0</v>
      </c>
      <c r="G8" s="372">
        <v>0</v>
      </c>
      <c r="H8" s="371">
        <f t="shared" ref="H8:H20" si="0">C8+D8-E8-F8</f>
        <v>0</v>
      </c>
    </row>
    <row r="9" spans="1:8">
      <c r="A9" s="378">
        <v>3</v>
      </c>
      <c r="B9" s="362" t="s">
        <v>152</v>
      </c>
      <c r="C9" s="372">
        <v>0</v>
      </c>
      <c r="D9" s="372">
        <v>0</v>
      </c>
      <c r="E9" s="372">
        <v>0</v>
      </c>
      <c r="F9" s="372">
        <v>0</v>
      </c>
      <c r="G9" s="372">
        <v>0</v>
      </c>
      <c r="H9" s="371">
        <f t="shared" si="0"/>
        <v>0</v>
      </c>
    </row>
    <row r="10" spans="1:8">
      <c r="A10" s="378">
        <v>4</v>
      </c>
      <c r="B10" s="362" t="s">
        <v>53</v>
      </c>
      <c r="C10" s="372">
        <v>0</v>
      </c>
      <c r="D10" s="372">
        <v>0</v>
      </c>
      <c r="E10" s="372">
        <v>0</v>
      </c>
      <c r="F10" s="372">
        <v>0</v>
      </c>
      <c r="G10" s="372">
        <v>0</v>
      </c>
      <c r="H10" s="371">
        <f t="shared" si="0"/>
        <v>0</v>
      </c>
    </row>
    <row r="11" spans="1:8">
      <c r="A11" s="378">
        <v>5</v>
      </c>
      <c r="B11" s="362" t="s">
        <v>54</v>
      </c>
      <c r="C11" s="372">
        <v>0</v>
      </c>
      <c r="D11" s="372">
        <v>0</v>
      </c>
      <c r="E11" s="372">
        <v>0</v>
      </c>
      <c r="F11" s="372">
        <v>0</v>
      </c>
      <c r="G11" s="372">
        <v>0</v>
      </c>
      <c r="H11" s="371">
        <f t="shared" si="0"/>
        <v>0</v>
      </c>
    </row>
    <row r="12" spans="1:8">
      <c r="A12" s="378">
        <v>6</v>
      </c>
      <c r="B12" s="362" t="s">
        <v>55</v>
      </c>
      <c r="C12" s="372">
        <v>0</v>
      </c>
      <c r="D12" s="372">
        <v>84680569.800000012</v>
      </c>
      <c r="E12" s="372">
        <v>0</v>
      </c>
      <c r="F12" s="372">
        <v>0</v>
      </c>
      <c r="G12" s="372">
        <v>0</v>
      </c>
      <c r="H12" s="371">
        <f t="shared" si="0"/>
        <v>84680569.800000012</v>
      </c>
    </row>
    <row r="13" spans="1:8">
      <c r="A13" s="378">
        <v>7</v>
      </c>
      <c r="B13" s="362" t="s">
        <v>56</v>
      </c>
      <c r="C13" s="372">
        <v>11828455.3266</v>
      </c>
      <c r="D13" s="372">
        <v>701825148.60029995</v>
      </c>
      <c r="E13" s="372">
        <v>4699854.9008964514</v>
      </c>
      <c r="F13" s="372">
        <v>0</v>
      </c>
      <c r="G13" s="372">
        <v>0</v>
      </c>
      <c r="H13" s="371">
        <f t="shared" si="0"/>
        <v>708953749.02600348</v>
      </c>
    </row>
    <row r="14" spans="1:8">
      <c r="A14" s="378">
        <v>8</v>
      </c>
      <c r="B14" s="364" t="s">
        <v>57</v>
      </c>
      <c r="C14" s="372">
        <v>58639818.60139998</v>
      </c>
      <c r="D14" s="372">
        <v>672211339.5969038</v>
      </c>
      <c r="E14" s="372">
        <v>27542163.63509059</v>
      </c>
      <c r="F14" s="372">
        <v>0</v>
      </c>
      <c r="G14" s="372">
        <v>1116279.4130111835</v>
      </c>
      <c r="H14" s="371">
        <f t="shared" si="0"/>
        <v>703308994.56321323</v>
      </c>
    </row>
    <row r="15" spans="1:8">
      <c r="A15" s="378">
        <v>9</v>
      </c>
      <c r="B15" s="362" t="s">
        <v>58</v>
      </c>
      <c r="C15" s="372">
        <v>6396769.5411000028</v>
      </c>
      <c r="D15" s="372">
        <v>178290225.45180014</v>
      </c>
      <c r="E15" s="372">
        <v>2773244.9030560032</v>
      </c>
      <c r="F15" s="372">
        <v>0</v>
      </c>
      <c r="G15" s="372">
        <v>0</v>
      </c>
      <c r="H15" s="371">
        <f t="shared" si="0"/>
        <v>181913750.08984414</v>
      </c>
    </row>
    <row r="16" spans="1:8">
      <c r="A16" s="378">
        <v>10</v>
      </c>
      <c r="B16" s="366" t="s">
        <v>399</v>
      </c>
      <c r="C16" s="372">
        <v>45475466.169300035</v>
      </c>
      <c r="D16" s="372">
        <v>0</v>
      </c>
      <c r="E16" s="372">
        <v>15689074.868148029</v>
      </c>
      <c r="F16" s="372">
        <v>0</v>
      </c>
      <c r="G16" s="372">
        <v>1104760.5030111836</v>
      </c>
      <c r="H16" s="371">
        <f t="shared" si="0"/>
        <v>29786391.301152006</v>
      </c>
    </row>
    <row r="17" spans="1:8">
      <c r="A17" s="378">
        <v>11</v>
      </c>
      <c r="B17" s="362" t="s">
        <v>60</v>
      </c>
      <c r="C17" s="372">
        <v>0</v>
      </c>
      <c r="D17" s="372">
        <v>0</v>
      </c>
      <c r="E17" s="372">
        <v>0</v>
      </c>
      <c r="F17" s="372">
        <v>0</v>
      </c>
      <c r="G17" s="372">
        <v>0</v>
      </c>
      <c r="H17" s="371">
        <f t="shared" si="0"/>
        <v>0</v>
      </c>
    </row>
    <row r="18" spans="1:8">
      <c r="A18" s="378">
        <v>12</v>
      </c>
      <c r="B18" s="362" t="s">
        <v>61</v>
      </c>
      <c r="C18" s="372">
        <v>0</v>
      </c>
      <c r="D18" s="372">
        <v>0</v>
      </c>
      <c r="E18" s="372">
        <v>0</v>
      </c>
      <c r="F18" s="372">
        <v>0</v>
      </c>
      <c r="G18" s="372">
        <v>0</v>
      </c>
      <c r="H18" s="371">
        <f t="shared" si="0"/>
        <v>0</v>
      </c>
    </row>
    <row r="19" spans="1:8">
      <c r="A19" s="379">
        <v>13</v>
      </c>
      <c r="B19" s="364" t="s">
        <v>144</v>
      </c>
      <c r="C19" s="372">
        <v>0</v>
      </c>
      <c r="D19" s="372">
        <v>0</v>
      </c>
      <c r="E19" s="372">
        <v>0</v>
      </c>
      <c r="F19" s="372">
        <v>0</v>
      </c>
      <c r="G19" s="372">
        <v>0</v>
      </c>
      <c r="H19" s="371">
        <f t="shared" si="0"/>
        <v>0</v>
      </c>
    </row>
    <row r="20" spans="1:8">
      <c r="A20" s="378">
        <v>14</v>
      </c>
      <c r="B20" s="362" t="s">
        <v>63</v>
      </c>
      <c r="C20" s="372">
        <v>39593882.798320003</v>
      </c>
      <c r="D20" s="372">
        <v>180670149.78036931</v>
      </c>
      <c r="E20" s="372">
        <v>0</v>
      </c>
      <c r="F20" s="372">
        <v>0</v>
      </c>
      <c r="G20" s="372">
        <v>0</v>
      </c>
      <c r="H20" s="371">
        <f t="shared" si="0"/>
        <v>220264032.57868931</v>
      </c>
    </row>
    <row r="21" spans="1:8" s="375" customFormat="1">
      <c r="A21" s="377">
        <v>15</v>
      </c>
      <c r="B21" s="376" t="s">
        <v>64</v>
      </c>
      <c r="C21" s="376">
        <f t="shared" ref="C21:H21" si="1">SUM(C7:C15)+SUM(C17:C20)</f>
        <v>116458926.26741996</v>
      </c>
      <c r="D21" s="376">
        <f t="shared" si="1"/>
        <v>2121858841.6893733</v>
      </c>
      <c r="E21" s="376">
        <f t="shared" si="1"/>
        <v>35105077.209256329</v>
      </c>
      <c r="F21" s="376">
        <f t="shared" si="1"/>
        <v>0</v>
      </c>
      <c r="G21" s="376">
        <f t="shared" si="1"/>
        <v>1116279.4130111835</v>
      </c>
      <c r="H21" s="371">
        <f t="shared" si="1"/>
        <v>2203212690.7475367</v>
      </c>
    </row>
    <row r="22" spans="1:8">
      <c r="A22" s="374">
        <v>16</v>
      </c>
      <c r="B22" s="373" t="s">
        <v>400</v>
      </c>
      <c r="C22" s="372">
        <v>76865043.469099969</v>
      </c>
      <c r="D22" s="372">
        <v>1521206801.2390037</v>
      </c>
      <c r="E22" s="372">
        <v>34895256.555299811</v>
      </c>
      <c r="F22" s="372">
        <v>0</v>
      </c>
      <c r="G22" s="372">
        <v>1116279.4130111835</v>
      </c>
      <c r="H22" s="371">
        <f>C22+D22-E22-F22</f>
        <v>1563176588.1528039</v>
      </c>
    </row>
    <row r="23" spans="1:8">
      <c r="A23" s="374">
        <v>17</v>
      </c>
      <c r="B23" s="373" t="s">
        <v>401</v>
      </c>
      <c r="C23" s="476">
        <v>0</v>
      </c>
      <c r="D23" s="372">
        <v>201703239.41000003</v>
      </c>
      <c r="E23" s="372">
        <v>209828.52486473887</v>
      </c>
      <c r="F23" s="372">
        <v>0</v>
      </c>
      <c r="G23" s="372">
        <v>0</v>
      </c>
      <c r="H23" s="371">
        <f>C23+D23-E23-F23</f>
        <v>201493410.88513529</v>
      </c>
    </row>
    <row r="26" spans="1:8" ht="42.6" customHeight="1">
      <c r="B26" s="289"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6" bestFit="1" customWidth="1"/>
    <col min="2" max="2" width="93.44140625" style="286" customWidth="1"/>
    <col min="3" max="4" width="35" style="286" customWidth="1"/>
    <col min="5" max="5" width="15.109375" style="286" bestFit="1" customWidth="1"/>
    <col min="6" max="6" width="11.88671875" style="286" bestFit="1" customWidth="1"/>
    <col min="7" max="7" width="22" style="286" customWidth="1"/>
    <col min="8" max="8" width="19.8867187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45838</v>
      </c>
      <c r="C2" s="383"/>
      <c r="D2" s="383"/>
      <c r="E2" s="383"/>
      <c r="F2" s="383"/>
      <c r="G2" s="383"/>
      <c r="H2" s="383"/>
    </row>
    <row r="3" spans="1:8">
      <c r="A3" s="285" t="s">
        <v>402</v>
      </c>
      <c r="B3" s="383"/>
      <c r="C3" s="383"/>
      <c r="D3" s="383"/>
      <c r="E3" s="383"/>
      <c r="F3" s="383"/>
      <c r="G3" s="383"/>
      <c r="H3" s="383"/>
    </row>
    <row r="4" spans="1:8">
      <c r="A4" s="384"/>
      <c r="B4" s="383"/>
      <c r="C4" s="382" t="s">
        <v>0</v>
      </c>
      <c r="D4" s="382" t="s">
        <v>1</v>
      </c>
      <c r="E4" s="382" t="s">
        <v>2</v>
      </c>
      <c r="F4" s="382" t="s">
        <v>3</v>
      </c>
      <c r="G4" s="382" t="s">
        <v>4</v>
      </c>
      <c r="H4" s="382" t="s">
        <v>5</v>
      </c>
    </row>
    <row r="5" spans="1:8" ht="41.4" customHeight="1">
      <c r="A5" s="628" t="s">
        <v>393</v>
      </c>
      <c r="B5" s="629"/>
      <c r="C5" s="642" t="s">
        <v>394</v>
      </c>
      <c r="D5" s="642"/>
      <c r="E5" s="642" t="s">
        <v>631</v>
      </c>
      <c r="F5" s="640" t="s">
        <v>395</v>
      </c>
      <c r="G5" s="640" t="s">
        <v>396</v>
      </c>
      <c r="H5" s="380" t="s">
        <v>630</v>
      </c>
    </row>
    <row r="6" spans="1:8" ht="24">
      <c r="A6" s="632"/>
      <c r="B6" s="633"/>
      <c r="C6" s="381" t="s">
        <v>397</v>
      </c>
      <c r="D6" s="381" t="s">
        <v>398</v>
      </c>
      <c r="E6" s="642"/>
      <c r="F6" s="641"/>
      <c r="G6" s="641"/>
      <c r="H6" s="380" t="s">
        <v>629</v>
      </c>
    </row>
    <row r="7" spans="1:8">
      <c r="A7" s="372">
        <v>1</v>
      </c>
      <c r="B7" s="387" t="s">
        <v>490</v>
      </c>
      <c r="C7" s="372">
        <v>688902.26639999973</v>
      </c>
      <c r="D7" s="372">
        <v>381107140.49139988</v>
      </c>
      <c r="E7" s="372">
        <v>994989.37001328403</v>
      </c>
      <c r="F7" s="372">
        <v>0</v>
      </c>
      <c r="G7" s="372">
        <v>0</v>
      </c>
      <c r="H7" s="371">
        <f t="shared" ref="H7:H34" si="0">C7+D7-E7-F7</f>
        <v>380801053.38778657</v>
      </c>
    </row>
    <row r="8" spans="1:8">
      <c r="A8" s="372">
        <v>2</v>
      </c>
      <c r="B8" s="387" t="s">
        <v>403</v>
      </c>
      <c r="C8" s="372">
        <v>1016042.4876000001</v>
      </c>
      <c r="D8" s="372">
        <v>144342034.36110002</v>
      </c>
      <c r="E8" s="372">
        <v>634494.15901280975</v>
      </c>
      <c r="F8" s="372">
        <v>0</v>
      </c>
      <c r="G8" s="372">
        <v>0</v>
      </c>
      <c r="H8" s="371">
        <f t="shared" si="0"/>
        <v>144723582.68968719</v>
      </c>
    </row>
    <row r="9" spans="1:8">
      <c r="A9" s="372">
        <v>3</v>
      </c>
      <c r="B9" s="387" t="s">
        <v>404</v>
      </c>
      <c r="C9" s="372">
        <v>0</v>
      </c>
      <c r="D9" s="372">
        <v>39755755.418800004</v>
      </c>
      <c r="E9" s="372">
        <v>67.945899999999995</v>
      </c>
      <c r="F9" s="372">
        <v>0</v>
      </c>
      <c r="G9" s="372">
        <v>0</v>
      </c>
      <c r="H9" s="371">
        <f t="shared" si="0"/>
        <v>39755687.472900003</v>
      </c>
    </row>
    <row r="10" spans="1:8">
      <c r="A10" s="372">
        <v>4</v>
      </c>
      <c r="B10" s="387" t="s">
        <v>491</v>
      </c>
      <c r="C10" s="372">
        <v>9323158.3410999998</v>
      </c>
      <c r="D10" s="372">
        <v>146830594.37299994</v>
      </c>
      <c r="E10" s="372">
        <v>2403535.6642999998</v>
      </c>
      <c r="F10" s="372">
        <v>0</v>
      </c>
      <c r="G10" s="372">
        <v>0</v>
      </c>
      <c r="H10" s="371">
        <f t="shared" si="0"/>
        <v>153750217.04979995</v>
      </c>
    </row>
    <row r="11" spans="1:8">
      <c r="A11" s="372">
        <v>5</v>
      </c>
      <c r="B11" s="387" t="s">
        <v>405</v>
      </c>
      <c r="C11" s="372">
        <v>6471747.2365999995</v>
      </c>
      <c r="D11" s="372">
        <v>95692306.360500067</v>
      </c>
      <c r="E11" s="372">
        <v>1460647.7027999996</v>
      </c>
      <c r="F11" s="372">
        <v>0</v>
      </c>
      <c r="G11" s="372">
        <v>0</v>
      </c>
      <c r="H11" s="371">
        <f t="shared" si="0"/>
        <v>100703405.89430006</v>
      </c>
    </row>
    <row r="12" spans="1:8">
      <c r="A12" s="372">
        <v>6</v>
      </c>
      <c r="B12" s="387" t="s">
        <v>406</v>
      </c>
      <c r="C12" s="372">
        <v>2978916.7928000004</v>
      </c>
      <c r="D12" s="372">
        <v>37136261.166199997</v>
      </c>
      <c r="E12" s="372">
        <v>676806.77230000007</v>
      </c>
      <c r="F12" s="372">
        <v>0</v>
      </c>
      <c r="G12" s="372">
        <v>0</v>
      </c>
      <c r="H12" s="371">
        <f t="shared" si="0"/>
        <v>39438371.186700001</v>
      </c>
    </row>
    <row r="13" spans="1:8">
      <c r="A13" s="372">
        <v>7</v>
      </c>
      <c r="B13" s="387" t="s">
        <v>407</v>
      </c>
      <c r="C13" s="372">
        <v>2279717.4257999999</v>
      </c>
      <c r="D13" s="372">
        <v>102749076.50420003</v>
      </c>
      <c r="E13" s="372">
        <v>1054430.3108999997</v>
      </c>
      <c r="F13" s="372">
        <v>0</v>
      </c>
      <c r="G13" s="372">
        <v>0</v>
      </c>
      <c r="H13" s="371">
        <f t="shared" si="0"/>
        <v>103974363.61910002</v>
      </c>
    </row>
    <row r="14" spans="1:8">
      <c r="A14" s="372">
        <v>8</v>
      </c>
      <c r="B14" s="387" t="s">
        <v>408</v>
      </c>
      <c r="C14" s="372">
        <v>2034186.7008000002</v>
      </c>
      <c r="D14" s="372">
        <v>69187182.982600018</v>
      </c>
      <c r="E14" s="372">
        <v>1061150.1612000009</v>
      </c>
      <c r="F14" s="372">
        <v>0</v>
      </c>
      <c r="G14" s="372">
        <v>0</v>
      </c>
      <c r="H14" s="371">
        <f t="shared" si="0"/>
        <v>70160219.522200018</v>
      </c>
    </row>
    <row r="15" spans="1:8">
      <c r="A15" s="372">
        <v>9</v>
      </c>
      <c r="B15" s="387" t="s">
        <v>409</v>
      </c>
      <c r="C15" s="372">
        <v>1553002.13</v>
      </c>
      <c r="D15" s="372">
        <v>52197081.931699991</v>
      </c>
      <c r="E15" s="372">
        <v>532699.23599999992</v>
      </c>
      <c r="F15" s="372">
        <v>0</v>
      </c>
      <c r="G15" s="372">
        <v>0</v>
      </c>
      <c r="H15" s="371">
        <f t="shared" si="0"/>
        <v>53217384.825699992</v>
      </c>
    </row>
    <row r="16" spans="1:8">
      <c r="A16" s="372">
        <v>10</v>
      </c>
      <c r="B16" s="387" t="s">
        <v>410</v>
      </c>
      <c r="C16" s="372">
        <v>757167.01199999999</v>
      </c>
      <c r="D16" s="372">
        <v>30274106.774100006</v>
      </c>
      <c r="E16" s="372">
        <v>569239.3049000001</v>
      </c>
      <c r="F16" s="372">
        <v>0</v>
      </c>
      <c r="G16" s="372">
        <v>0</v>
      </c>
      <c r="H16" s="371">
        <f t="shared" si="0"/>
        <v>30462034.481200002</v>
      </c>
    </row>
    <row r="17" spans="1:8">
      <c r="A17" s="372">
        <v>11</v>
      </c>
      <c r="B17" s="387" t="s">
        <v>411</v>
      </c>
      <c r="C17" s="372">
        <v>966761.93110000016</v>
      </c>
      <c r="D17" s="372">
        <v>11429592.935500002</v>
      </c>
      <c r="E17" s="372">
        <v>411924.72739999974</v>
      </c>
      <c r="F17" s="372">
        <v>0</v>
      </c>
      <c r="G17" s="372">
        <v>0</v>
      </c>
      <c r="H17" s="371">
        <f t="shared" si="0"/>
        <v>11984430.139200002</v>
      </c>
    </row>
    <row r="18" spans="1:8">
      <c r="A18" s="372">
        <v>12</v>
      </c>
      <c r="B18" s="387" t="s">
        <v>412</v>
      </c>
      <c r="C18" s="372">
        <v>6026978.8829999985</v>
      </c>
      <c r="D18" s="372">
        <v>79984673.946499825</v>
      </c>
      <c r="E18" s="372">
        <v>2597429.4123386513</v>
      </c>
      <c r="F18" s="372">
        <v>0</v>
      </c>
      <c r="G18" s="372">
        <v>0</v>
      </c>
      <c r="H18" s="371">
        <f t="shared" si="0"/>
        <v>83414223.417161182</v>
      </c>
    </row>
    <row r="19" spans="1:8">
      <c r="A19" s="372">
        <v>13</v>
      </c>
      <c r="B19" s="387" t="s">
        <v>413</v>
      </c>
      <c r="C19" s="372">
        <v>1366217.71</v>
      </c>
      <c r="D19" s="372">
        <v>19838773.080300011</v>
      </c>
      <c r="E19" s="372">
        <v>544263.73520000023</v>
      </c>
      <c r="F19" s="372">
        <v>0</v>
      </c>
      <c r="G19" s="372">
        <v>0</v>
      </c>
      <c r="H19" s="371">
        <f t="shared" si="0"/>
        <v>20660727.055100013</v>
      </c>
    </row>
    <row r="20" spans="1:8">
      <c r="A20" s="372">
        <v>14</v>
      </c>
      <c r="B20" s="387" t="s">
        <v>414</v>
      </c>
      <c r="C20" s="372">
        <v>8181942.3119000001</v>
      </c>
      <c r="D20" s="372">
        <v>148132820.66870019</v>
      </c>
      <c r="E20" s="372">
        <v>2781920.0347999968</v>
      </c>
      <c r="F20" s="372">
        <v>0</v>
      </c>
      <c r="G20" s="372">
        <v>0</v>
      </c>
      <c r="H20" s="371">
        <f t="shared" si="0"/>
        <v>153532842.94580019</v>
      </c>
    </row>
    <row r="21" spans="1:8">
      <c r="A21" s="372">
        <v>15</v>
      </c>
      <c r="B21" s="387" t="s">
        <v>415</v>
      </c>
      <c r="C21" s="372">
        <v>567897.69000000006</v>
      </c>
      <c r="D21" s="372">
        <v>51615179.342499979</v>
      </c>
      <c r="E21" s="372">
        <v>713388.41150000016</v>
      </c>
      <c r="F21" s="372">
        <v>0</v>
      </c>
      <c r="G21" s="372">
        <v>0</v>
      </c>
      <c r="H21" s="371">
        <f t="shared" si="0"/>
        <v>51469688.620999977</v>
      </c>
    </row>
    <row r="22" spans="1:8">
      <c r="A22" s="372">
        <v>16</v>
      </c>
      <c r="B22" s="387" t="s">
        <v>416</v>
      </c>
      <c r="C22" s="372">
        <v>0</v>
      </c>
      <c r="D22" s="372">
        <v>152659.76359999998</v>
      </c>
      <c r="E22" s="372">
        <v>249.2296</v>
      </c>
      <c r="F22" s="372">
        <v>0</v>
      </c>
      <c r="G22" s="372">
        <v>0</v>
      </c>
      <c r="H22" s="371">
        <f t="shared" si="0"/>
        <v>152410.53399999999</v>
      </c>
    </row>
    <row r="23" spans="1:8">
      <c r="A23" s="372">
        <v>17</v>
      </c>
      <c r="B23" s="387" t="s">
        <v>494</v>
      </c>
      <c r="C23" s="372">
        <v>12027.87</v>
      </c>
      <c r="D23" s="372">
        <v>3029885.9860999994</v>
      </c>
      <c r="E23" s="372">
        <v>266142.00199999998</v>
      </c>
      <c r="F23" s="372">
        <v>0</v>
      </c>
      <c r="G23" s="372">
        <v>0</v>
      </c>
      <c r="H23" s="371">
        <f t="shared" si="0"/>
        <v>2775771.8540999996</v>
      </c>
    </row>
    <row r="24" spans="1:8">
      <c r="A24" s="372">
        <v>18</v>
      </c>
      <c r="B24" s="387" t="s">
        <v>417</v>
      </c>
      <c r="C24" s="372">
        <v>0</v>
      </c>
      <c r="D24" s="372">
        <v>3092492.6576</v>
      </c>
      <c r="E24" s="372">
        <v>12508.834500000001</v>
      </c>
      <c r="F24" s="372">
        <v>0</v>
      </c>
      <c r="G24" s="372">
        <v>0</v>
      </c>
      <c r="H24" s="371">
        <f t="shared" si="0"/>
        <v>3079983.8231000002</v>
      </c>
    </row>
    <row r="25" spans="1:8">
      <c r="A25" s="372">
        <v>19</v>
      </c>
      <c r="B25" s="387" t="s">
        <v>418</v>
      </c>
      <c r="C25" s="372">
        <v>13467.23</v>
      </c>
      <c r="D25" s="372">
        <v>4346609.4243999999</v>
      </c>
      <c r="E25" s="372">
        <v>29599.741600000005</v>
      </c>
      <c r="F25" s="372">
        <v>0</v>
      </c>
      <c r="G25" s="372">
        <v>0</v>
      </c>
      <c r="H25" s="371">
        <f t="shared" si="0"/>
        <v>4330476.9128</v>
      </c>
    </row>
    <row r="26" spans="1:8">
      <c r="A26" s="372">
        <v>20</v>
      </c>
      <c r="B26" s="387" t="s">
        <v>493</v>
      </c>
      <c r="C26" s="372">
        <v>2767963.3755999999</v>
      </c>
      <c r="D26" s="372">
        <v>38128438.8653</v>
      </c>
      <c r="E26" s="372">
        <v>755518.36829999974</v>
      </c>
      <c r="F26" s="372">
        <v>0</v>
      </c>
      <c r="G26" s="372">
        <v>0</v>
      </c>
      <c r="H26" s="371">
        <f t="shared" si="0"/>
        <v>40140883.872600004</v>
      </c>
    </row>
    <row r="27" spans="1:8">
      <c r="A27" s="372">
        <v>21</v>
      </c>
      <c r="B27" s="387" t="s">
        <v>419</v>
      </c>
      <c r="C27" s="372">
        <v>238603.66999999998</v>
      </c>
      <c r="D27" s="372">
        <v>2355519.4622999998</v>
      </c>
      <c r="E27" s="372">
        <v>78198.646399999983</v>
      </c>
      <c r="F27" s="372">
        <v>0</v>
      </c>
      <c r="G27" s="372">
        <v>0</v>
      </c>
      <c r="H27" s="371">
        <f t="shared" si="0"/>
        <v>2515924.4858999997</v>
      </c>
    </row>
    <row r="28" spans="1:8">
      <c r="A28" s="372">
        <v>22</v>
      </c>
      <c r="B28" s="387" t="s">
        <v>420</v>
      </c>
      <c r="C28" s="372">
        <v>475158.85360000003</v>
      </c>
      <c r="D28" s="372">
        <v>1549171.3900000004</v>
      </c>
      <c r="E28" s="372">
        <v>24469.278900000005</v>
      </c>
      <c r="F28" s="372">
        <v>0</v>
      </c>
      <c r="G28" s="372">
        <v>0</v>
      </c>
      <c r="H28" s="371">
        <f t="shared" si="0"/>
        <v>1999860.9647000004</v>
      </c>
    </row>
    <row r="29" spans="1:8">
      <c r="A29" s="372">
        <v>23</v>
      </c>
      <c r="B29" s="387" t="s">
        <v>421</v>
      </c>
      <c r="C29" s="372">
        <v>9834991.0749000087</v>
      </c>
      <c r="D29" s="372">
        <v>213757086.17159963</v>
      </c>
      <c r="E29" s="372">
        <v>5424104.0291000316</v>
      </c>
      <c r="F29" s="372">
        <v>0</v>
      </c>
      <c r="G29" s="372">
        <v>0</v>
      </c>
      <c r="H29" s="371">
        <f t="shared" si="0"/>
        <v>218167973.2173996</v>
      </c>
    </row>
    <row r="30" spans="1:8">
      <c r="A30" s="372">
        <v>24</v>
      </c>
      <c r="B30" s="387" t="s">
        <v>492</v>
      </c>
      <c r="C30" s="372">
        <v>11058405.211999999</v>
      </c>
      <c r="D30" s="372">
        <v>139556085.06590015</v>
      </c>
      <c r="E30" s="372">
        <v>6644588.7641000096</v>
      </c>
      <c r="F30" s="372">
        <v>0</v>
      </c>
      <c r="G30" s="372">
        <v>0</v>
      </c>
      <c r="H30" s="371">
        <f t="shared" si="0"/>
        <v>143969901.51380014</v>
      </c>
    </row>
    <row r="31" spans="1:8">
      <c r="A31" s="372">
        <v>25</v>
      </c>
      <c r="B31" s="387" t="s">
        <v>422</v>
      </c>
      <c r="C31" s="372">
        <v>3569465.8434000001</v>
      </c>
      <c r="D31" s="372">
        <v>76570432.11999996</v>
      </c>
      <c r="E31" s="372">
        <v>1764841.5634000003</v>
      </c>
      <c r="F31" s="372">
        <v>0</v>
      </c>
      <c r="G31" s="372">
        <v>0</v>
      </c>
      <c r="H31" s="371">
        <f t="shared" si="0"/>
        <v>78375056.399999961</v>
      </c>
    </row>
    <row r="32" spans="1:8">
      <c r="A32" s="372">
        <v>26</v>
      </c>
      <c r="B32" s="387" t="s">
        <v>489</v>
      </c>
      <c r="C32" s="372">
        <v>4682321.4205000009</v>
      </c>
      <c r="D32" s="372">
        <v>48377730.665099978</v>
      </c>
      <c r="E32" s="372">
        <v>3667877.6736999792</v>
      </c>
      <c r="F32" s="372">
        <v>0</v>
      </c>
      <c r="G32" s="372">
        <v>1135945.3930111835</v>
      </c>
      <c r="H32" s="371">
        <f t="shared" si="0"/>
        <v>49392174.411899999</v>
      </c>
    </row>
    <row r="33" spans="1:8">
      <c r="A33" s="372">
        <v>27</v>
      </c>
      <c r="B33" s="372" t="s">
        <v>423</v>
      </c>
      <c r="C33" s="372">
        <v>39593882.798320003</v>
      </c>
      <c r="D33" s="372">
        <v>180670149.78036931</v>
      </c>
      <c r="E33" s="372">
        <v>0</v>
      </c>
      <c r="F33" s="372">
        <v>0</v>
      </c>
      <c r="G33" s="372">
        <v>0</v>
      </c>
      <c r="H33" s="371">
        <f t="shared" si="0"/>
        <v>220264032.57868931</v>
      </c>
    </row>
    <row r="34" spans="1:8">
      <c r="A34" s="372">
        <v>28</v>
      </c>
      <c r="B34" s="376" t="s">
        <v>64</v>
      </c>
      <c r="C34" s="376">
        <f>SUM(C7:C33)</f>
        <v>116458926.26741999</v>
      </c>
      <c r="D34" s="376">
        <f>SUM(D7:D33)</f>
        <v>2121858841.6893692</v>
      </c>
      <c r="E34" s="376">
        <f>SUM(E7:E33)</f>
        <v>35105085.080164768</v>
      </c>
      <c r="F34" s="376">
        <f>SUM(F7:F33)</f>
        <v>0</v>
      </c>
      <c r="G34" s="376">
        <f>SUM(G7:G33)</f>
        <v>1135945.3930111835</v>
      </c>
      <c r="H34" s="371">
        <f t="shared" si="0"/>
        <v>2203212682.8766241</v>
      </c>
    </row>
    <row r="36" spans="1:8">
      <c r="B36" s="38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6" bestFit="1" customWidth="1"/>
    <col min="2" max="2" width="108" style="286" bestFit="1" customWidth="1"/>
    <col min="3" max="3" width="35.5546875" style="286" customWidth="1"/>
    <col min="4" max="4" width="38.44140625" style="286" customWidth="1"/>
    <col min="5" max="16384" width="9.109375" style="286"/>
  </cols>
  <sheetData>
    <row r="1" spans="1:4" ht="13.8">
      <c r="A1" s="284" t="s">
        <v>30</v>
      </c>
      <c r="B1" s="369" t="str">
        <f>Info!C2</f>
        <v>Terabank</v>
      </c>
    </row>
    <row r="2" spans="1:4">
      <c r="A2" s="284" t="s">
        <v>31</v>
      </c>
      <c r="B2" s="368">
        <f>'1. key ratios'!B2</f>
        <v>45838</v>
      </c>
    </row>
    <row r="3" spans="1:4">
      <c r="A3" s="285" t="s">
        <v>424</v>
      </c>
    </row>
    <row r="5" spans="1:4">
      <c r="A5" s="643" t="s">
        <v>638</v>
      </c>
      <c r="B5" s="643"/>
      <c r="C5" s="367" t="s">
        <v>441</v>
      </c>
      <c r="D5" s="367" t="s">
        <v>482</v>
      </c>
    </row>
    <row r="6" spans="1:4">
      <c r="A6" s="395">
        <v>1</v>
      </c>
      <c r="B6" s="388" t="s">
        <v>637</v>
      </c>
      <c r="C6" s="390">
        <v>33482906.565099999</v>
      </c>
      <c r="D6" s="390">
        <v>0</v>
      </c>
    </row>
    <row r="7" spans="1:4">
      <c r="A7" s="392">
        <v>2</v>
      </c>
      <c r="B7" s="388" t="s">
        <v>636</v>
      </c>
      <c r="C7" s="390">
        <v>10139976.435383441</v>
      </c>
      <c r="D7" s="390">
        <v>0</v>
      </c>
    </row>
    <row r="8" spans="1:4">
      <c r="A8" s="394">
        <v>2.1</v>
      </c>
      <c r="B8" s="393" t="s">
        <v>497</v>
      </c>
      <c r="C8" s="390">
        <v>2516424.6981999995</v>
      </c>
      <c r="D8" s="390">
        <v>0</v>
      </c>
    </row>
    <row r="9" spans="1:4">
      <c r="A9" s="394">
        <v>2.2000000000000002</v>
      </c>
      <c r="B9" s="393" t="s">
        <v>495</v>
      </c>
      <c r="C9" s="390">
        <v>7623551.7371834414</v>
      </c>
      <c r="D9" s="390">
        <v>0</v>
      </c>
    </row>
    <row r="10" spans="1:4">
      <c r="A10" s="395">
        <v>3</v>
      </c>
      <c r="B10" s="388" t="s">
        <v>635</v>
      </c>
      <c r="C10" s="390">
        <v>8853459.4877865128</v>
      </c>
      <c r="D10" s="390">
        <v>0</v>
      </c>
    </row>
    <row r="11" spans="1:4">
      <c r="A11" s="394">
        <v>3.1</v>
      </c>
      <c r="B11" s="393" t="s">
        <v>426</v>
      </c>
      <c r="C11" s="390">
        <v>1183869.2913166173</v>
      </c>
      <c r="D11" s="390">
        <v>0</v>
      </c>
    </row>
    <row r="12" spans="1:4">
      <c r="A12" s="394">
        <v>3.2</v>
      </c>
      <c r="B12" s="393" t="s">
        <v>634</v>
      </c>
      <c r="C12" s="390">
        <v>3246370.8512331331</v>
      </c>
      <c r="D12" s="390">
        <v>0</v>
      </c>
    </row>
    <row r="13" spans="1:4">
      <c r="A13" s="394">
        <v>3.3</v>
      </c>
      <c r="B13" s="393" t="s">
        <v>496</v>
      </c>
      <c r="C13" s="390">
        <v>4423219.3452367615</v>
      </c>
      <c r="D13" s="390">
        <v>0</v>
      </c>
    </row>
    <row r="14" spans="1:4">
      <c r="A14" s="392">
        <v>4</v>
      </c>
      <c r="B14" s="391" t="s">
        <v>633</v>
      </c>
      <c r="C14" s="390">
        <v>125850.94681000002</v>
      </c>
      <c r="D14" s="390">
        <v>0</v>
      </c>
    </row>
    <row r="15" spans="1:4">
      <c r="A15" s="389">
        <v>5</v>
      </c>
      <c r="B15" s="388" t="s">
        <v>632</v>
      </c>
      <c r="C15" s="360">
        <f>C6+C7-C10+C14</f>
        <v>34895274.459506921</v>
      </c>
      <c r="D15" s="36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6" bestFit="1" customWidth="1"/>
    <col min="2" max="2" width="128.88671875" style="286" bestFit="1" customWidth="1"/>
    <col min="3" max="3" width="37" style="286" customWidth="1"/>
    <col min="4" max="4" width="50.5546875" style="286" customWidth="1"/>
    <col min="5" max="16384" width="9.109375" style="286"/>
  </cols>
  <sheetData>
    <row r="1" spans="1:4" ht="13.8">
      <c r="A1" s="284" t="s">
        <v>30</v>
      </c>
      <c r="B1" s="369" t="str">
        <f>Info!C2</f>
        <v>Terabank</v>
      </c>
    </row>
    <row r="2" spans="1:4">
      <c r="A2" s="284" t="s">
        <v>31</v>
      </c>
      <c r="B2" s="368">
        <f>'1. key ratios'!B2</f>
        <v>45838</v>
      </c>
    </row>
    <row r="3" spans="1:4">
      <c r="A3" s="285" t="s">
        <v>428</v>
      </c>
    </row>
    <row r="4" spans="1:4">
      <c r="A4" s="285"/>
    </row>
    <row r="5" spans="1:4" ht="15" customHeight="1">
      <c r="A5" s="644" t="s">
        <v>498</v>
      </c>
      <c r="B5" s="645"/>
      <c r="C5" s="648" t="s">
        <v>429</v>
      </c>
      <c r="D5" s="648" t="s">
        <v>430</v>
      </c>
    </row>
    <row r="6" spans="1:4">
      <c r="A6" s="646"/>
      <c r="B6" s="647"/>
      <c r="C6" s="648"/>
      <c r="D6" s="648"/>
    </row>
    <row r="7" spans="1:4">
      <c r="A7" s="360">
        <v>1</v>
      </c>
      <c r="B7" s="360" t="s">
        <v>425</v>
      </c>
      <c r="C7" s="390">
        <v>61514268.601200014</v>
      </c>
      <c r="D7" s="396"/>
    </row>
    <row r="8" spans="1:4">
      <c r="A8" s="390">
        <v>2</v>
      </c>
      <c r="B8" s="390" t="s">
        <v>431</v>
      </c>
      <c r="C8" s="390">
        <v>24841996.635902971</v>
      </c>
      <c r="D8" s="396"/>
    </row>
    <row r="9" spans="1:4">
      <c r="A9" s="390">
        <v>3</v>
      </c>
      <c r="B9" s="399" t="s">
        <v>641</v>
      </c>
      <c r="C9" s="390">
        <v>589065.27020628052</v>
      </c>
      <c r="D9" s="396"/>
    </row>
    <row r="10" spans="1:4">
      <c r="A10" s="390">
        <v>4</v>
      </c>
      <c r="B10" s="390" t="s">
        <v>432</v>
      </c>
      <c r="C10" s="390">
        <v>10073165.168209223</v>
      </c>
      <c r="D10" s="396"/>
    </row>
    <row r="11" spans="1:4">
      <c r="A11" s="390">
        <v>5</v>
      </c>
      <c r="B11" s="398" t="s">
        <v>640</v>
      </c>
      <c r="C11" s="390">
        <v>2554527.39158552</v>
      </c>
      <c r="D11" s="396"/>
    </row>
    <row r="12" spans="1:4">
      <c r="A12" s="390">
        <v>6</v>
      </c>
      <c r="B12" s="398" t="s">
        <v>433</v>
      </c>
      <c r="C12" s="390">
        <v>5884553.239462385</v>
      </c>
      <c r="D12" s="396"/>
    </row>
    <row r="13" spans="1:4">
      <c r="A13" s="390">
        <v>7</v>
      </c>
      <c r="B13" s="398" t="s">
        <v>436</v>
      </c>
      <c r="C13" s="390">
        <v>1406421.1900000004</v>
      </c>
      <c r="D13" s="396"/>
    </row>
    <row r="14" spans="1:4">
      <c r="A14" s="390">
        <v>8</v>
      </c>
      <c r="B14" s="398" t="s">
        <v>434</v>
      </c>
      <c r="C14" s="390">
        <v>0</v>
      </c>
      <c r="D14" s="390"/>
    </row>
    <row r="15" spans="1:4">
      <c r="A15" s="390">
        <v>9</v>
      </c>
      <c r="B15" s="398" t="s">
        <v>435</v>
      </c>
      <c r="C15" s="390">
        <v>0</v>
      </c>
      <c r="D15" s="390"/>
    </row>
    <row r="16" spans="1:4">
      <c r="A16" s="390">
        <v>10</v>
      </c>
      <c r="B16" s="398" t="s">
        <v>437</v>
      </c>
      <c r="C16" s="390">
        <v>0</v>
      </c>
      <c r="D16" s="390"/>
    </row>
    <row r="17" spans="1:4">
      <c r="A17" s="390">
        <v>11</v>
      </c>
      <c r="B17" s="398" t="s">
        <v>639</v>
      </c>
      <c r="C17" s="390">
        <v>227663.34716132103</v>
      </c>
      <c r="D17" s="396"/>
    </row>
    <row r="18" spans="1:4">
      <c r="A18" s="360">
        <v>12</v>
      </c>
      <c r="B18" s="397" t="s">
        <v>427</v>
      </c>
      <c r="C18" s="360">
        <f>C7+C8+C9-C10</f>
        <v>76872165.339100048</v>
      </c>
      <c r="D18" s="396"/>
    </row>
    <row r="21" spans="1:4">
      <c r="B21" s="284"/>
    </row>
    <row r="22" spans="1:4">
      <c r="B22" s="284"/>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3" bestFit="1" customWidth="1"/>
    <col min="2" max="2" width="63.88671875" style="383" customWidth="1"/>
    <col min="3" max="3" width="15.5546875" style="383" customWidth="1"/>
    <col min="4" max="18" width="22.33203125" style="383" customWidth="1"/>
    <col min="19" max="19" width="23.33203125" style="383" bestFit="1" customWidth="1"/>
    <col min="20" max="26" width="22.33203125" style="383" customWidth="1"/>
    <col min="27" max="27" width="23.33203125" style="383" bestFit="1" customWidth="1"/>
    <col min="28" max="28" width="20" style="383" customWidth="1"/>
    <col min="29" max="16384" width="9.109375" style="383"/>
  </cols>
  <sheetData>
    <row r="1" spans="1:28" ht="13.8">
      <c r="A1" s="284" t="s">
        <v>30</v>
      </c>
      <c r="B1" s="369" t="str">
        <f>Info!C2</f>
        <v>Terabank</v>
      </c>
    </row>
    <row r="2" spans="1:28">
      <c r="A2" s="284" t="s">
        <v>31</v>
      </c>
      <c r="B2" s="368">
        <f>'1. key ratios'!B2</f>
        <v>45838</v>
      </c>
      <c r="C2" s="384"/>
    </row>
    <row r="3" spans="1:28">
      <c r="A3" s="285" t="s">
        <v>438</v>
      </c>
    </row>
    <row r="5" spans="1:28" ht="15" customHeight="1">
      <c r="A5" s="650" t="s">
        <v>653</v>
      </c>
      <c r="B5" s="651"/>
      <c r="C5" s="656" t="s">
        <v>439</v>
      </c>
      <c r="D5" s="657"/>
      <c r="E5" s="657"/>
      <c r="F5" s="657"/>
      <c r="G5" s="657"/>
      <c r="H5" s="657"/>
      <c r="I5" s="657"/>
      <c r="J5" s="657"/>
      <c r="K5" s="657"/>
      <c r="L5" s="657"/>
      <c r="M5" s="657"/>
      <c r="N5" s="657"/>
      <c r="O5" s="657"/>
      <c r="P5" s="657"/>
      <c r="Q5" s="657"/>
      <c r="R5" s="657"/>
      <c r="S5" s="657"/>
      <c r="T5" s="408"/>
      <c r="U5" s="408"/>
      <c r="V5" s="408"/>
      <c r="W5" s="408"/>
      <c r="X5" s="408"/>
      <c r="Y5" s="408"/>
      <c r="Z5" s="408"/>
      <c r="AA5" s="407"/>
      <c r="AB5" s="402"/>
    </row>
    <row r="6" spans="1:28" ht="12" customHeight="1">
      <c r="A6" s="652"/>
      <c r="B6" s="653"/>
      <c r="C6" s="658" t="s">
        <v>64</v>
      </c>
      <c r="D6" s="660" t="s">
        <v>652</v>
      </c>
      <c r="E6" s="660"/>
      <c r="F6" s="660"/>
      <c r="G6" s="660"/>
      <c r="H6" s="660" t="s">
        <v>651</v>
      </c>
      <c r="I6" s="660"/>
      <c r="J6" s="660"/>
      <c r="K6" s="660"/>
      <c r="L6" s="405"/>
      <c r="M6" s="661" t="s">
        <v>650</v>
      </c>
      <c r="N6" s="661"/>
      <c r="O6" s="661"/>
      <c r="P6" s="661"/>
      <c r="Q6" s="661"/>
      <c r="R6" s="661"/>
      <c r="S6" s="641"/>
      <c r="T6" s="406"/>
      <c r="U6" s="649" t="s">
        <v>649</v>
      </c>
      <c r="V6" s="649"/>
      <c r="W6" s="649"/>
      <c r="X6" s="649"/>
      <c r="Y6" s="649"/>
      <c r="Z6" s="649"/>
      <c r="AA6" s="642"/>
      <c r="AB6" s="405"/>
    </row>
    <row r="7" spans="1:28" ht="24">
      <c r="A7" s="654"/>
      <c r="B7" s="655"/>
      <c r="C7" s="659"/>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380" t="s">
        <v>642</v>
      </c>
      <c r="T7" s="403"/>
      <c r="U7" s="380" t="s">
        <v>440</v>
      </c>
      <c r="V7" s="380" t="s">
        <v>647</v>
      </c>
      <c r="W7" s="380" t="s">
        <v>646</v>
      </c>
      <c r="X7" s="380" t="s">
        <v>645</v>
      </c>
      <c r="Y7" s="380" t="s">
        <v>644</v>
      </c>
      <c r="Z7" s="380" t="s">
        <v>643</v>
      </c>
      <c r="AA7" s="380" t="s">
        <v>642</v>
      </c>
      <c r="AB7" s="402"/>
    </row>
    <row r="8" spans="1:28">
      <c r="A8" s="401">
        <v>1</v>
      </c>
      <c r="B8" s="376" t="s">
        <v>441</v>
      </c>
      <c r="C8" s="376">
        <v>1598071844.7081022</v>
      </c>
      <c r="D8" s="376">
        <v>1440725487.1138053</v>
      </c>
      <c r="E8" s="376">
        <v>58723161.836300023</v>
      </c>
      <c r="F8" s="376">
        <v>0</v>
      </c>
      <c r="G8" s="376">
        <v>0</v>
      </c>
      <c r="H8" s="376">
        <v>80481314.125200018</v>
      </c>
      <c r="I8" s="376">
        <v>15838664.787700005</v>
      </c>
      <c r="J8" s="376">
        <v>12610669.664299995</v>
      </c>
      <c r="K8" s="376">
        <v>0</v>
      </c>
      <c r="L8" s="376">
        <v>76865043.469100043</v>
      </c>
      <c r="M8" s="376">
        <v>4284126.8347999994</v>
      </c>
      <c r="N8" s="376">
        <v>7726784.6826000009</v>
      </c>
      <c r="O8" s="376">
        <v>17092070.912299998</v>
      </c>
      <c r="P8" s="376">
        <v>14104109.953300005</v>
      </c>
      <c r="Q8" s="376">
        <v>8548494.1539999992</v>
      </c>
      <c r="R8" s="376">
        <v>3757796.6538999993</v>
      </c>
      <c r="S8" s="376">
        <v>0</v>
      </c>
      <c r="T8" s="372"/>
      <c r="U8" s="372">
        <v>0</v>
      </c>
      <c r="V8" s="372">
        <v>0</v>
      </c>
      <c r="W8" s="372">
        <v>0</v>
      </c>
      <c r="X8" s="372">
        <v>0</v>
      </c>
      <c r="Y8" s="372">
        <v>0</v>
      </c>
      <c r="Z8" s="372">
        <v>0</v>
      </c>
      <c r="AA8" s="372">
        <v>0</v>
      </c>
    </row>
    <row r="9" spans="1:28">
      <c r="A9" s="372">
        <v>1.1000000000000001</v>
      </c>
      <c r="B9" s="392" t="s">
        <v>442</v>
      </c>
      <c r="C9" s="372">
        <v>0</v>
      </c>
      <c r="D9" s="372">
        <v>0</v>
      </c>
      <c r="E9" s="372">
        <v>0</v>
      </c>
      <c r="F9" s="372">
        <v>0</v>
      </c>
      <c r="G9" s="372">
        <v>0</v>
      </c>
      <c r="H9" s="372">
        <v>0</v>
      </c>
      <c r="I9" s="372">
        <v>0</v>
      </c>
      <c r="J9" s="372">
        <v>0</v>
      </c>
      <c r="K9" s="372">
        <v>0</v>
      </c>
      <c r="L9" s="372">
        <v>0</v>
      </c>
      <c r="M9" s="372">
        <v>0</v>
      </c>
      <c r="N9" s="372">
        <v>0</v>
      </c>
      <c r="O9" s="372">
        <v>0</v>
      </c>
      <c r="P9" s="372">
        <v>0</v>
      </c>
      <c r="Q9" s="372">
        <v>0</v>
      </c>
      <c r="R9" s="372">
        <v>0</v>
      </c>
      <c r="S9" s="372">
        <v>0</v>
      </c>
      <c r="T9" s="372"/>
      <c r="U9" s="372">
        <v>0</v>
      </c>
      <c r="V9" s="372">
        <v>0</v>
      </c>
      <c r="W9" s="372">
        <v>0</v>
      </c>
      <c r="X9" s="372">
        <v>0</v>
      </c>
      <c r="Y9" s="372">
        <v>0</v>
      </c>
      <c r="Z9" s="372">
        <v>0</v>
      </c>
      <c r="AA9" s="372">
        <v>0</v>
      </c>
    </row>
    <row r="10" spans="1:28">
      <c r="A10" s="372">
        <v>1.2</v>
      </c>
      <c r="B10" s="392" t="s">
        <v>443</v>
      </c>
      <c r="C10" s="372">
        <v>0</v>
      </c>
      <c r="D10" s="372">
        <v>0</v>
      </c>
      <c r="E10" s="372">
        <v>0</v>
      </c>
      <c r="F10" s="372">
        <v>0</v>
      </c>
      <c r="G10" s="372">
        <v>0</v>
      </c>
      <c r="H10" s="372">
        <v>0</v>
      </c>
      <c r="I10" s="372">
        <v>0</v>
      </c>
      <c r="J10" s="372">
        <v>0</v>
      </c>
      <c r="K10" s="372">
        <v>0</v>
      </c>
      <c r="L10" s="372">
        <v>0</v>
      </c>
      <c r="M10" s="372">
        <v>0</v>
      </c>
      <c r="N10" s="372">
        <v>0</v>
      </c>
      <c r="O10" s="372">
        <v>0</v>
      </c>
      <c r="P10" s="372">
        <v>0</v>
      </c>
      <c r="Q10" s="372">
        <v>0</v>
      </c>
      <c r="R10" s="372">
        <v>0</v>
      </c>
      <c r="S10" s="372">
        <v>0</v>
      </c>
      <c r="T10" s="372"/>
      <c r="U10" s="372">
        <v>0</v>
      </c>
      <c r="V10" s="372">
        <v>0</v>
      </c>
      <c r="W10" s="372">
        <v>0</v>
      </c>
      <c r="X10" s="372">
        <v>0</v>
      </c>
      <c r="Y10" s="372">
        <v>0</v>
      </c>
      <c r="Z10" s="372">
        <v>0</v>
      </c>
      <c r="AA10" s="372">
        <v>0</v>
      </c>
    </row>
    <row r="11" spans="1:28">
      <c r="A11" s="372">
        <v>1.3</v>
      </c>
      <c r="B11" s="392" t="s">
        <v>444</v>
      </c>
      <c r="C11" s="372">
        <v>0</v>
      </c>
      <c r="D11" s="372">
        <v>0</v>
      </c>
      <c r="E11" s="372">
        <v>0</v>
      </c>
      <c r="F11" s="372">
        <v>0</v>
      </c>
      <c r="G11" s="372">
        <v>0</v>
      </c>
      <c r="H11" s="372">
        <v>0</v>
      </c>
      <c r="I11" s="372">
        <v>0</v>
      </c>
      <c r="J11" s="372">
        <v>0</v>
      </c>
      <c r="K11" s="372">
        <v>0</v>
      </c>
      <c r="L11" s="372">
        <v>0</v>
      </c>
      <c r="M11" s="372">
        <v>0</v>
      </c>
      <c r="N11" s="372">
        <v>0</v>
      </c>
      <c r="O11" s="372">
        <v>0</v>
      </c>
      <c r="P11" s="372">
        <v>0</v>
      </c>
      <c r="Q11" s="372">
        <v>0</v>
      </c>
      <c r="R11" s="372">
        <v>0</v>
      </c>
      <c r="S11" s="372">
        <v>0</v>
      </c>
      <c r="T11" s="372"/>
      <c r="U11" s="372">
        <v>0</v>
      </c>
      <c r="V11" s="372">
        <v>0</v>
      </c>
      <c r="W11" s="372">
        <v>0</v>
      </c>
      <c r="X11" s="372">
        <v>0</v>
      </c>
      <c r="Y11" s="372">
        <v>0</v>
      </c>
      <c r="Z11" s="372">
        <v>0</v>
      </c>
      <c r="AA11" s="372">
        <v>0</v>
      </c>
    </row>
    <row r="12" spans="1:28">
      <c r="A12" s="372">
        <v>1.4</v>
      </c>
      <c r="B12" s="392" t="s">
        <v>445</v>
      </c>
      <c r="C12" s="372">
        <v>57002309.574400008</v>
      </c>
      <c r="D12" s="372">
        <v>56119541.734400004</v>
      </c>
      <c r="E12" s="372">
        <v>0</v>
      </c>
      <c r="F12" s="372">
        <v>0</v>
      </c>
      <c r="G12" s="372">
        <v>0</v>
      </c>
      <c r="H12" s="372">
        <v>0</v>
      </c>
      <c r="I12" s="372">
        <v>0</v>
      </c>
      <c r="J12" s="372">
        <v>0</v>
      </c>
      <c r="K12" s="372">
        <v>0</v>
      </c>
      <c r="L12" s="372">
        <v>882767.84000000008</v>
      </c>
      <c r="M12" s="372">
        <v>0</v>
      </c>
      <c r="N12" s="372">
        <v>836179.18</v>
      </c>
      <c r="O12" s="372">
        <v>0</v>
      </c>
      <c r="P12" s="372">
        <v>0</v>
      </c>
      <c r="Q12" s="372">
        <v>0</v>
      </c>
      <c r="R12" s="372">
        <v>0</v>
      </c>
      <c r="S12" s="372">
        <v>0</v>
      </c>
      <c r="T12" s="372"/>
      <c r="U12" s="372">
        <v>0</v>
      </c>
      <c r="V12" s="372">
        <v>0</v>
      </c>
      <c r="W12" s="372">
        <v>0</v>
      </c>
      <c r="X12" s="372">
        <v>0</v>
      </c>
      <c r="Y12" s="372">
        <v>0</v>
      </c>
      <c r="Z12" s="372">
        <v>0</v>
      </c>
      <c r="AA12" s="372">
        <v>0</v>
      </c>
    </row>
    <row r="13" spans="1:28">
      <c r="A13" s="372">
        <v>1.5</v>
      </c>
      <c r="B13" s="392" t="s">
        <v>446</v>
      </c>
      <c r="C13" s="372">
        <v>709787920.48789954</v>
      </c>
      <c r="D13" s="372">
        <v>628099307.8737998</v>
      </c>
      <c r="E13" s="372">
        <v>44651261.152800009</v>
      </c>
      <c r="F13" s="372">
        <v>0</v>
      </c>
      <c r="G13" s="372">
        <v>0</v>
      </c>
      <c r="H13" s="372">
        <v>47290783.806500003</v>
      </c>
      <c r="I13" s="372">
        <v>8589299.0523000006</v>
      </c>
      <c r="J13" s="372">
        <v>6824497.0065000001</v>
      </c>
      <c r="K13" s="372">
        <v>0</v>
      </c>
      <c r="L13" s="372">
        <v>34397828.807600006</v>
      </c>
      <c r="M13" s="372">
        <v>2078727.5745000001</v>
      </c>
      <c r="N13" s="372">
        <v>1893855.4014999997</v>
      </c>
      <c r="O13" s="372">
        <v>9101005.3290999997</v>
      </c>
      <c r="P13" s="372">
        <v>3786359.4693</v>
      </c>
      <c r="Q13" s="372">
        <v>3753210.3544000001</v>
      </c>
      <c r="R13" s="372">
        <v>2193625.6839000001</v>
      </c>
      <c r="S13" s="372">
        <v>0</v>
      </c>
      <c r="T13" s="372"/>
      <c r="U13" s="372">
        <v>0</v>
      </c>
      <c r="V13" s="372">
        <v>0</v>
      </c>
      <c r="W13" s="372">
        <v>0</v>
      </c>
      <c r="X13" s="372">
        <v>0</v>
      </c>
      <c r="Y13" s="372">
        <v>0</v>
      </c>
      <c r="Z13" s="372">
        <v>0</v>
      </c>
      <c r="AA13" s="372">
        <v>0</v>
      </c>
    </row>
    <row r="14" spans="1:28">
      <c r="A14" s="372">
        <v>1.6</v>
      </c>
      <c r="B14" s="392" t="s">
        <v>447</v>
      </c>
      <c r="C14" s="372">
        <v>831281614.64580286</v>
      </c>
      <c r="D14" s="372">
        <v>756506637.50560534</v>
      </c>
      <c r="E14" s="372">
        <v>14071900.683500016</v>
      </c>
      <c r="F14" s="372">
        <v>0</v>
      </c>
      <c r="G14" s="372">
        <v>0</v>
      </c>
      <c r="H14" s="372">
        <v>33190530.318700019</v>
      </c>
      <c r="I14" s="372">
        <v>7249365.7354000034</v>
      </c>
      <c r="J14" s="372">
        <v>5786172.6577999955</v>
      </c>
      <c r="K14" s="372">
        <v>0</v>
      </c>
      <c r="L14" s="372">
        <v>41584446.821500033</v>
      </c>
      <c r="M14" s="372">
        <v>2205399.2602999997</v>
      </c>
      <c r="N14" s="372">
        <v>4996750.1011000006</v>
      </c>
      <c r="O14" s="372">
        <v>7991065.5832000002</v>
      </c>
      <c r="P14" s="372">
        <v>10317750.484000005</v>
      </c>
      <c r="Q14" s="372">
        <v>4795283.7995999986</v>
      </c>
      <c r="R14" s="372">
        <v>1564170.9699999995</v>
      </c>
      <c r="S14" s="372">
        <v>0</v>
      </c>
      <c r="T14" s="372"/>
      <c r="U14" s="372">
        <v>0</v>
      </c>
      <c r="V14" s="372">
        <v>0</v>
      </c>
      <c r="W14" s="372">
        <v>0</v>
      </c>
      <c r="X14" s="372">
        <v>0</v>
      </c>
      <c r="Y14" s="372">
        <v>0</v>
      </c>
      <c r="Z14" s="372">
        <v>0</v>
      </c>
      <c r="AA14" s="372">
        <v>0</v>
      </c>
    </row>
    <row r="15" spans="1:28">
      <c r="A15" s="401">
        <v>2</v>
      </c>
      <c r="B15" s="376" t="s">
        <v>448</v>
      </c>
      <c r="C15" s="376">
        <v>201703239.41</v>
      </c>
      <c r="D15" s="376">
        <v>201703239.41</v>
      </c>
      <c r="E15" s="376">
        <v>0</v>
      </c>
      <c r="F15" s="376">
        <v>0</v>
      </c>
      <c r="G15" s="376">
        <v>0</v>
      </c>
      <c r="H15" s="376">
        <v>0</v>
      </c>
      <c r="I15" s="376">
        <v>0</v>
      </c>
      <c r="J15" s="376">
        <v>0</v>
      </c>
      <c r="K15" s="376">
        <v>0</v>
      </c>
      <c r="L15" s="376">
        <v>0</v>
      </c>
      <c r="M15" s="376">
        <v>0</v>
      </c>
      <c r="N15" s="376">
        <v>0</v>
      </c>
      <c r="O15" s="376">
        <v>0</v>
      </c>
      <c r="P15" s="376">
        <v>0</v>
      </c>
      <c r="Q15" s="376">
        <v>0</v>
      </c>
      <c r="R15" s="376">
        <v>0</v>
      </c>
      <c r="S15" s="376">
        <v>0</v>
      </c>
      <c r="T15" s="372"/>
      <c r="U15" s="372">
        <v>0</v>
      </c>
      <c r="V15" s="372">
        <v>0</v>
      </c>
      <c r="W15" s="372">
        <v>0</v>
      </c>
      <c r="X15" s="372">
        <v>0</v>
      </c>
      <c r="Y15" s="372">
        <v>0</v>
      </c>
      <c r="Z15" s="372">
        <v>0</v>
      </c>
      <c r="AA15" s="372">
        <v>0</v>
      </c>
    </row>
    <row r="16" spans="1:28">
      <c r="A16" s="372">
        <v>2.1</v>
      </c>
      <c r="B16" s="392" t="s">
        <v>442</v>
      </c>
      <c r="C16" s="372">
        <v>9868134.6799999997</v>
      </c>
      <c r="D16" s="372">
        <v>9868134.6799999997</v>
      </c>
      <c r="E16" s="372">
        <v>0</v>
      </c>
      <c r="F16" s="372">
        <v>0</v>
      </c>
      <c r="G16" s="372">
        <v>0</v>
      </c>
      <c r="H16" s="372">
        <v>0</v>
      </c>
      <c r="I16" s="372">
        <v>0</v>
      </c>
      <c r="J16" s="372">
        <v>0</v>
      </c>
      <c r="K16" s="372">
        <v>0</v>
      </c>
      <c r="L16" s="372">
        <v>0</v>
      </c>
      <c r="M16" s="372">
        <v>0</v>
      </c>
      <c r="N16" s="372">
        <v>0</v>
      </c>
      <c r="O16" s="372">
        <v>0</v>
      </c>
      <c r="P16" s="372">
        <v>0</v>
      </c>
      <c r="Q16" s="372">
        <v>0</v>
      </c>
      <c r="R16" s="372">
        <v>0</v>
      </c>
      <c r="S16" s="372">
        <v>0</v>
      </c>
      <c r="T16" s="372"/>
      <c r="U16" s="372">
        <v>0</v>
      </c>
      <c r="V16" s="372">
        <v>0</v>
      </c>
      <c r="W16" s="372">
        <v>0</v>
      </c>
      <c r="X16" s="372">
        <v>0</v>
      </c>
      <c r="Y16" s="372">
        <v>0</v>
      </c>
      <c r="Z16" s="372">
        <v>0</v>
      </c>
      <c r="AA16" s="372">
        <v>0</v>
      </c>
    </row>
    <row r="17" spans="1:27">
      <c r="A17" s="372">
        <v>2.2000000000000002</v>
      </c>
      <c r="B17" s="392" t="s">
        <v>443</v>
      </c>
      <c r="C17" s="372">
        <v>62364766.579999998</v>
      </c>
      <c r="D17" s="372">
        <v>62364766.579999998</v>
      </c>
      <c r="E17" s="372">
        <v>0</v>
      </c>
      <c r="F17" s="372">
        <v>0</v>
      </c>
      <c r="G17" s="372">
        <v>0</v>
      </c>
      <c r="H17" s="372">
        <v>0</v>
      </c>
      <c r="I17" s="372">
        <v>0</v>
      </c>
      <c r="J17" s="372">
        <v>0</v>
      </c>
      <c r="K17" s="372">
        <v>0</v>
      </c>
      <c r="L17" s="372">
        <v>0</v>
      </c>
      <c r="M17" s="372">
        <v>0</v>
      </c>
      <c r="N17" s="372">
        <v>0</v>
      </c>
      <c r="O17" s="372">
        <v>0</v>
      </c>
      <c r="P17" s="372">
        <v>0</v>
      </c>
      <c r="Q17" s="372">
        <v>0</v>
      </c>
      <c r="R17" s="372">
        <v>0</v>
      </c>
      <c r="S17" s="372">
        <v>0</v>
      </c>
      <c r="T17" s="372"/>
      <c r="U17" s="372">
        <v>0</v>
      </c>
      <c r="V17" s="372">
        <v>0</v>
      </c>
      <c r="W17" s="372">
        <v>0</v>
      </c>
      <c r="X17" s="372">
        <v>0</v>
      </c>
      <c r="Y17" s="372">
        <v>0</v>
      </c>
      <c r="Z17" s="372">
        <v>0</v>
      </c>
      <c r="AA17" s="372">
        <v>0</v>
      </c>
    </row>
    <row r="18" spans="1:27">
      <c r="A18" s="372">
        <v>2.2999999999999998</v>
      </c>
      <c r="B18" s="392" t="s">
        <v>444</v>
      </c>
      <c r="C18" s="372">
        <v>98350425.74000001</v>
      </c>
      <c r="D18" s="372">
        <v>98350425.74000001</v>
      </c>
      <c r="E18" s="372">
        <v>0</v>
      </c>
      <c r="F18" s="372">
        <v>0</v>
      </c>
      <c r="G18" s="372">
        <v>0</v>
      </c>
      <c r="H18" s="372">
        <v>0</v>
      </c>
      <c r="I18" s="372">
        <v>0</v>
      </c>
      <c r="J18" s="372">
        <v>0</v>
      </c>
      <c r="K18" s="372">
        <v>0</v>
      </c>
      <c r="L18" s="372">
        <v>0</v>
      </c>
      <c r="M18" s="372">
        <v>0</v>
      </c>
      <c r="N18" s="372">
        <v>0</v>
      </c>
      <c r="O18" s="372">
        <v>0</v>
      </c>
      <c r="P18" s="372">
        <v>0</v>
      </c>
      <c r="Q18" s="372">
        <v>0</v>
      </c>
      <c r="R18" s="372">
        <v>0</v>
      </c>
      <c r="S18" s="372">
        <v>0</v>
      </c>
      <c r="T18" s="372"/>
      <c r="U18" s="372">
        <v>0</v>
      </c>
      <c r="V18" s="372">
        <v>0</v>
      </c>
      <c r="W18" s="372">
        <v>0</v>
      </c>
      <c r="X18" s="372">
        <v>0</v>
      </c>
      <c r="Y18" s="372">
        <v>0</v>
      </c>
      <c r="Z18" s="372">
        <v>0</v>
      </c>
      <c r="AA18" s="372">
        <v>0</v>
      </c>
    </row>
    <row r="19" spans="1:27">
      <c r="A19" s="372">
        <v>2.4</v>
      </c>
      <c r="B19" s="392" t="s">
        <v>445</v>
      </c>
      <c r="C19" s="372">
        <v>31119912.41</v>
      </c>
      <c r="D19" s="372">
        <v>31119912.41</v>
      </c>
      <c r="E19" s="372">
        <v>0</v>
      </c>
      <c r="F19" s="372">
        <v>0</v>
      </c>
      <c r="G19" s="372">
        <v>0</v>
      </c>
      <c r="H19" s="372">
        <v>0</v>
      </c>
      <c r="I19" s="372">
        <v>0</v>
      </c>
      <c r="J19" s="372">
        <v>0</v>
      </c>
      <c r="K19" s="372">
        <v>0</v>
      </c>
      <c r="L19" s="372">
        <v>0</v>
      </c>
      <c r="M19" s="372">
        <v>0</v>
      </c>
      <c r="N19" s="372">
        <v>0</v>
      </c>
      <c r="O19" s="372">
        <v>0</v>
      </c>
      <c r="P19" s="372">
        <v>0</v>
      </c>
      <c r="Q19" s="372">
        <v>0</v>
      </c>
      <c r="R19" s="372">
        <v>0</v>
      </c>
      <c r="S19" s="372">
        <v>0</v>
      </c>
      <c r="T19" s="372"/>
      <c r="U19" s="372">
        <v>0</v>
      </c>
      <c r="V19" s="372">
        <v>0</v>
      </c>
      <c r="W19" s="372">
        <v>0</v>
      </c>
      <c r="X19" s="372">
        <v>0</v>
      </c>
      <c r="Y19" s="372">
        <v>0</v>
      </c>
      <c r="Z19" s="372">
        <v>0</v>
      </c>
      <c r="AA19" s="372">
        <v>0</v>
      </c>
    </row>
    <row r="20" spans="1:27">
      <c r="A20" s="372">
        <v>2.5</v>
      </c>
      <c r="B20" s="392" t="s">
        <v>446</v>
      </c>
      <c r="C20" s="372">
        <v>0</v>
      </c>
      <c r="D20" s="372">
        <v>0</v>
      </c>
      <c r="E20" s="372">
        <v>0</v>
      </c>
      <c r="F20" s="372">
        <v>0</v>
      </c>
      <c r="G20" s="372">
        <v>0</v>
      </c>
      <c r="H20" s="372">
        <v>0</v>
      </c>
      <c r="I20" s="372">
        <v>0</v>
      </c>
      <c r="J20" s="372">
        <v>0</v>
      </c>
      <c r="K20" s="372">
        <v>0</v>
      </c>
      <c r="L20" s="372">
        <v>0</v>
      </c>
      <c r="M20" s="372">
        <v>0</v>
      </c>
      <c r="N20" s="372">
        <v>0</v>
      </c>
      <c r="O20" s="372">
        <v>0</v>
      </c>
      <c r="P20" s="372">
        <v>0</v>
      </c>
      <c r="Q20" s="372">
        <v>0</v>
      </c>
      <c r="R20" s="372">
        <v>0</v>
      </c>
      <c r="S20" s="372">
        <v>0</v>
      </c>
      <c r="T20" s="372"/>
      <c r="U20" s="372">
        <v>0</v>
      </c>
      <c r="V20" s="372">
        <v>0</v>
      </c>
      <c r="W20" s="372">
        <v>0</v>
      </c>
      <c r="X20" s="372">
        <v>0</v>
      </c>
      <c r="Y20" s="372">
        <v>0</v>
      </c>
      <c r="Z20" s="372">
        <v>0</v>
      </c>
      <c r="AA20" s="372">
        <v>0</v>
      </c>
    </row>
    <row r="21" spans="1:27">
      <c r="A21" s="372">
        <v>2.6</v>
      </c>
      <c r="B21" s="392" t="s">
        <v>447</v>
      </c>
      <c r="C21" s="372">
        <v>0</v>
      </c>
      <c r="D21" s="372">
        <v>0</v>
      </c>
      <c r="E21" s="372">
        <v>0</v>
      </c>
      <c r="F21" s="372">
        <v>0</v>
      </c>
      <c r="G21" s="372">
        <v>0</v>
      </c>
      <c r="H21" s="372">
        <v>0</v>
      </c>
      <c r="I21" s="372">
        <v>0</v>
      </c>
      <c r="J21" s="372">
        <v>0</v>
      </c>
      <c r="K21" s="372">
        <v>0</v>
      </c>
      <c r="L21" s="372">
        <v>0</v>
      </c>
      <c r="M21" s="372">
        <v>0</v>
      </c>
      <c r="N21" s="372">
        <v>0</v>
      </c>
      <c r="O21" s="372">
        <v>0</v>
      </c>
      <c r="P21" s="372">
        <v>0</v>
      </c>
      <c r="Q21" s="372">
        <v>0</v>
      </c>
      <c r="R21" s="372">
        <v>0</v>
      </c>
      <c r="S21" s="372">
        <v>0</v>
      </c>
      <c r="T21" s="372"/>
      <c r="U21" s="372">
        <v>0</v>
      </c>
      <c r="V21" s="372">
        <v>0</v>
      </c>
      <c r="W21" s="372">
        <v>0</v>
      </c>
      <c r="X21" s="372">
        <v>0</v>
      </c>
      <c r="Y21" s="372">
        <v>0</v>
      </c>
      <c r="Z21" s="372">
        <v>0</v>
      </c>
      <c r="AA21" s="372">
        <v>0</v>
      </c>
    </row>
    <row r="22" spans="1:27">
      <c r="A22" s="401">
        <v>3</v>
      </c>
      <c r="B22" s="376" t="s">
        <v>488</v>
      </c>
      <c r="C22" s="376">
        <v>49607954.789999999</v>
      </c>
      <c r="D22" s="376">
        <v>49505329.279999994</v>
      </c>
      <c r="E22" s="400"/>
      <c r="F22" s="400"/>
      <c r="G22" s="400"/>
      <c r="H22" s="376">
        <v>102625.51</v>
      </c>
      <c r="I22" s="400"/>
      <c r="J22" s="400"/>
      <c r="K22" s="400"/>
      <c r="L22" s="376">
        <v>0</v>
      </c>
      <c r="M22" s="400"/>
      <c r="N22" s="400"/>
      <c r="O22" s="400"/>
      <c r="P22" s="400"/>
      <c r="Q22" s="400"/>
      <c r="R22" s="400"/>
      <c r="S22" s="400"/>
      <c r="T22" s="376"/>
      <c r="U22" s="400"/>
      <c r="V22" s="400"/>
      <c r="W22" s="400"/>
      <c r="X22" s="400"/>
      <c r="Y22" s="400"/>
      <c r="Z22" s="400"/>
      <c r="AA22" s="400"/>
    </row>
    <row r="23" spans="1:27">
      <c r="A23" s="372">
        <v>3.1</v>
      </c>
      <c r="B23" s="392" t="s">
        <v>442</v>
      </c>
      <c r="C23" s="376">
        <v>0</v>
      </c>
      <c r="D23" s="376">
        <v>0</v>
      </c>
      <c r="E23" s="400"/>
      <c r="F23" s="400"/>
      <c r="G23" s="400"/>
      <c r="H23" s="376">
        <v>0</v>
      </c>
      <c r="I23" s="400"/>
      <c r="J23" s="400"/>
      <c r="K23" s="400"/>
      <c r="L23" s="376">
        <v>0</v>
      </c>
      <c r="M23" s="400"/>
      <c r="N23" s="400"/>
      <c r="O23" s="400"/>
      <c r="P23" s="400"/>
      <c r="Q23" s="400"/>
      <c r="R23" s="400"/>
      <c r="S23" s="400"/>
      <c r="T23" s="376"/>
      <c r="U23" s="400"/>
      <c r="V23" s="400"/>
      <c r="W23" s="400"/>
      <c r="X23" s="400"/>
      <c r="Y23" s="400"/>
      <c r="Z23" s="400"/>
      <c r="AA23" s="400"/>
    </row>
    <row r="24" spans="1:27">
      <c r="A24" s="372">
        <v>3.2</v>
      </c>
      <c r="B24" s="392" t="s">
        <v>443</v>
      </c>
      <c r="C24" s="376">
        <v>0</v>
      </c>
      <c r="D24" s="376">
        <v>0</v>
      </c>
      <c r="E24" s="400"/>
      <c r="F24" s="400"/>
      <c r="G24" s="400"/>
      <c r="H24" s="376">
        <v>0</v>
      </c>
      <c r="I24" s="400"/>
      <c r="J24" s="400"/>
      <c r="K24" s="400"/>
      <c r="L24" s="376">
        <v>0</v>
      </c>
      <c r="M24" s="400"/>
      <c r="N24" s="400"/>
      <c r="O24" s="400"/>
      <c r="P24" s="400"/>
      <c r="Q24" s="400"/>
      <c r="R24" s="400"/>
      <c r="S24" s="400"/>
      <c r="T24" s="376"/>
      <c r="U24" s="400"/>
      <c r="V24" s="400"/>
      <c r="W24" s="400"/>
      <c r="X24" s="400"/>
      <c r="Y24" s="400"/>
      <c r="Z24" s="400"/>
      <c r="AA24" s="400"/>
    </row>
    <row r="25" spans="1:27">
      <c r="A25" s="372">
        <v>3.3</v>
      </c>
      <c r="B25" s="392" t="s">
        <v>444</v>
      </c>
      <c r="C25" s="376">
        <v>0</v>
      </c>
      <c r="D25" s="376">
        <v>0</v>
      </c>
      <c r="E25" s="400"/>
      <c r="F25" s="400"/>
      <c r="G25" s="400"/>
      <c r="H25" s="376">
        <v>0</v>
      </c>
      <c r="I25" s="400"/>
      <c r="J25" s="400"/>
      <c r="K25" s="400"/>
      <c r="L25" s="376">
        <v>0</v>
      </c>
      <c r="M25" s="400"/>
      <c r="N25" s="400"/>
      <c r="O25" s="400"/>
      <c r="P25" s="400"/>
      <c r="Q25" s="400"/>
      <c r="R25" s="400"/>
      <c r="S25" s="400"/>
      <c r="T25" s="376"/>
      <c r="U25" s="400"/>
      <c r="V25" s="400"/>
      <c r="W25" s="400"/>
      <c r="X25" s="400"/>
      <c r="Y25" s="400"/>
      <c r="Z25" s="400"/>
      <c r="AA25" s="400"/>
    </row>
    <row r="26" spans="1:27">
      <c r="A26" s="372">
        <v>3.4</v>
      </c>
      <c r="B26" s="392" t="s">
        <v>445</v>
      </c>
      <c r="C26" s="376">
        <v>70000</v>
      </c>
      <c r="D26" s="376">
        <v>70000</v>
      </c>
      <c r="E26" s="400"/>
      <c r="F26" s="400"/>
      <c r="G26" s="400"/>
      <c r="H26" s="376">
        <v>0</v>
      </c>
      <c r="I26" s="400"/>
      <c r="J26" s="400"/>
      <c r="K26" s="400"/>
      <c r="L26" s="376">
        <v>0</v>
      </c>
      <c r="M26" s="400"/>
      <c r="N26" s="400"/>
      <c r="O26" s="400"/>
      <c r="P26" s="400"/>
      <c r="Q26" s="400"/>
      <c r="R26" s="400"/>
      <c r="S26" s="400"/>
      <c r="T26" s="376"/>
      <c r="U26" s="400"/>
      <c r="V26" s="400"/>
      <c r="W26" s="400"/>
      <c r="X26" s="400"/>
      <c r="Y26" s="400"/>
      <c r="Z26" s="400"/>
      <c r="AA26" s="400"/>
    </row>
    <row r="27" spans="1:27">
      <c r="A27" s="372">
        <v>3.5</v>
      </c>
      <c r="B27" s="392" t="s">
        <v>446</v>
      </c>
      <c r="C27" s="376">
        <v>49537954.789999999</v>
      </c>
      <c r="D27" s="376">
        <v>49435329.279999994</v>
      </c>
      <c r="E27" s="400"/>
      <c r="F27" s="400"/>
      <c r="G27" s="400"/>
      <c r="H27" s="376">
        <v>102625.51</v>
      </c>
      <c r="I27" s="400"/>
      <c r="J27" s="400"/>
      <c r="K27" s="400"/>
      <c r="L27" s="376">
        <v>0</v>
      </c>
      <c r="M27" s="400"/>
      <c r="N27" s="400"/>
      <c r="O27" s="400"/>
      <c r="P27" s="400"/>
      <c r="Q27" s="400"/>
      <c r="R27" s="400"/>
      <c r="S27" s="400"/>
      <c r="T27" s="376"/>
      <c r="U27" s="400"/>
      <c r="V27" s="400"/>
      <c r="W27" s="400"/>
      <c r="X27" s="400"/>
      <c r="Y27" s="400"/>
      <c r="Z27" s="400"/>
      <c r="AA27" s="400"/>
    </row>
    <row r="28" spans="1:27">
      <c r="A28" s="372">
        <v>3.6</v>
      </c>
      <c r="B28" s="392" t="s">
        <v>447</v>
      </c>
      <c r="C28" s="376">
        <v>0</v>
      </c>
      <c r="D28" s="376">
        <v>0</v>
      </c>
      <c r="E28" s="400"/>
      <c r="F28" s="400"/>
      <c r="G28" s="400"/>
      <c r="H28" s="376">
        <v>0</v>
      </c>
      <c r="I28" s="400"/>
      <c r="J28" s="400"/>
      <c r="K28" s="400"/>
      <c r="L28" s="376">
        <v>0</v>
      </c>
      <c r="M28" s="400"/>
      <c r="N28" s="400"/>
      <c r="O28" s="400"/>
      <c r="P28" s="400"/>
      <c r="Q28" s="400"/>
      <c r="R28" s="400"/>
      <c r="S28" s="400"/>
      <c r="T28" s="376"/>
      <c r="U28" s="400"/>
      <c r="V28" s="400"/>
      <c r="W28" s="400"/>
      <c r="X28" s="400"/>
      <c r="Y28" s="400"/>
      <c r="Z28" s="400"/>
      <c r="AA28" s="4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3" bestFit="1" customWidth="1"/>
    <col min="2" max="2" width="90.33203125" style="383" bestFit="1" customWidth="1"/>
    <col min="3" max="3" width="20.109375" style="383" customWidth="1"/>
    <col min="4" max="4" width="22.33203125" style="383" customWidth="1"/>
    <col min="5" max="7" width="17.109375" style="383" customWidth="1"/>
    <col min="8" max="8" width="22.33203125" style="383" customWidth="1"/>
    <col min="9" max="10" width="17.109375" style="383" customWidth="1"/>
    <col min="11" max="27" width="22.33203125" style="383" customWidth="1"/>
    <col min="28" max="16384" width="9.109375" style="383"/>
  </cols>
  <sheetData>
    <row r="1" spans="1:27" ht="13.8">
      <c r="A1" s="284" t="s">
        <v>30</v>
      </c>
      <c r="B1" s="369" t="str">
        <f>Info!C2</f>
        <v>Terabank</v>
      </c>
    </row>
    <row r="2" spans="1:27">
      <c r="A2" s="284" t="s">
        <v>31</v>
      </c>
      <c r="B2" s="368">
        <f>'1. key ratios'!B2</f>
        <v>45838</v>
      </c>
    </row>
    <row r="3" spans="1:27">
      <c r="A3" s="285" t="s">
        <v>450</v>
      </c>
      <c r="C3" s="385"/>
    </row>
    <row r="4" spans="1:27" ht="12.6" thickBot="1">
      <c r="A4" s="285"/>
      <c r="B4" s="385"/>
      <c r="C4" s="385"/>
    </row>
    <row r="5" spans="1:27" ht="13.5" customHeight="1">
      <c r="A5" s="662" t="s">
        <v>656</v>
      </c>
      <c r="B5" s="663"/>
      <c r="C5" s="671" t="s">
        <v>655</v>
      </c>
      <c r="D5" s="672"/>
      <c r="E5" s="672"/>
      <c r="F5" s="672"/>
      <c r="G5" s="672"/>
      <c r="H5" s="672"/>
      <c r="I5" s="672"/>
      <c r="J5" s="672"/>
      <c r="K5" s="672"/>
      <c r="L5" s="672"/>
      <c r="M5" s="672"/>
      <c r="N5" s="672"/>
      <c r="O5" s="672"/>
      <c r="P5" s="672"/>
      <c r="Q5" s="672"/>
      <c r="R5" s="672"/>
      <c r="S5" s="673"/>
      <c r="T5" s="408"/>
      <c r="U5" s="408"/>
      <c r="V5" s="408"/>
      <c r="W5" s="408"/>
      <c r="X5" s="408"/>
      <c r="Y5" s="408"/>
      <c r="Z5" s="408"/>
      <c r="AA5" s="407"/>
    </row>
    <row r="6" spans="1:27" ht="12" customHeight="1">
      <c r="A6" s="664"/>
      <c r="B6" s="665"/>
      <c r="C6" s="668" t="s">
        <v>64</v>
      </c>
      <c r="D6" s="660" t="s">
        <v>652</v>
      </c>
      <c r="E6" s="660"/>
      <c r="F6" s="660"/>
      <c r="G6" s="660"/>
      <c r="H6" s="660" t="s">
        <v>651</v>
      </c>
      <c r="I6" s="660"/>
      <c r="J6" s="660"/>
      <c r="K6" s="660"/>
      <c r="L6" s="405"/>
      <c r="M6" s="661" t="s">
        <v>650</v>
      </c>
      <c r="N6" s="661"/>
      <c r="O6" s="661"/>
      <c r="P6" s="661"/>
      <c r="Q6" s="661"/>
      <c r="R6" s="661"/>
      <c r="S6" s="670"/>
      <c r="T6" s="408"/>
      <c r="U6" s="649" t="s">
        <v>649</v>
      </c>
      <c r="V6" s="649"/>
      <c r="W6" s="649"/>
      <c r="X6" s="649"/>
      <c r="Y6" s="649"/>
      <c r="Z6" s="649"/>
      <c r="AA6" s="642"/>
    </row>
    <row r="7" spans="1:27" ht="24">
      <c r="A7" s="666"/>
      <c r="B7" s="667"/>
      <c r="C7" s="669"/>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439" t="s">
        <v>642</v>
      </c>
      <c r="T7" s="438"/>
      <c r="U7" s="380" t="s">
        <v>440</v>
      </c>
      <c r="V7" s="380" t="s">
        <v>647</v>
      </c>
      <c r="W7" s="380" t="s">
        <v>646</v>
      </c>
      <c r="X7" s="380" t="s">
        <v>645</v>
      </c>
      <c r="Y7" s="380" t="s">
        <v>644</v>
      </c>
      <c r="Z7" s="380" t="s">
        <v>643</v>
      </c>
      <c r="AA7" s="380" t="s">
        <v>642</v>
      </c>
    </row>
    <row r="8" spans="1:27">
      <c r="A8" s="437">
        <v>1</v>
      </c>
      <c r="B8" s="436" t="s">
        <v>441</v>
      </c>
      <c r="C8" s="435">
        <v>1598071844.7080917</v>
      </c>
      <c r="D8" s="372">
        <v>1440725487.113786</v>
      </c>
      <c r="E8" s="372">
        <v>58723161.836299986</v>
      </c>
      <c r="F8" s="372">
        <v>0</v>
      </c>
      <c r="G8" s="372">
        <v>0</v>
      </c>
      <c r="H8" s="372">
        <v>80481314.125200003</v>
      </c>
      <c r="I8" s="372">
        <v>15838664.787699999</v>
      </c>
      <c r="J8" s="372">
        <v>12610669.664299998</v>
      </c>
      <c r="K8" s="372">
        <v>0</v>
      </c>
      <c r="L8" s="372">
        <v>76865043.469099939</v>
      </c>
      <c r="M8" s="372">
        <v>4284126.8348000022</v>
      </c>
      <c r="N8" s="372">
        <v>7726784.682599999</v>
      </c>
      <c r="O8" s="372">
        <v>17092070.912300002</v>
      </c>
      <c r="P8" s="372">
        <v>14104109.953300003</v>
      </c>
      <c r="Q8" s="372">
        <v>8548494.154000001</v>
      </c>
      <c r="R8" s="372">
        <v>3757796.6539000007</v>
      </c>
      <c r="S8" s="372">
        <v>0</v>
      </c>
      <c r="T8" s="415"/>
      <c r="U8" s="372"/>
      <c r="V8" s="372"/>
      <c r="W8" s="372"/>
      <c r="X8" s="372"/>
      <c r="Y8" s="372"/>
      <c r="Z8" s="372"/>
      <c r="AA8" s="414"/>
    </row>
    <row r="9" spans="1:27">
      <c r="A9" s="428">
        <v>1.1000000000000001</v>
      </c>
      <c r="B9" s="434" t="s">
        <v>451</v>
      </c>
      <c r="C9" s="435">
        <v>1511292107.8184938</v>
      </c>
      <c r="D9" s="372">
        <v>1358015607.4145913</v>
      </c>
      <c r="E9" s="372">
        <v>1358015607.4145913</v>
      </c>
      <c r="F9" s="372">
        <v>0</v>
      </c>
      <c r="G9" s="372">
        <v>0</v>
      </c>
      <c r="H9" s="372">
        <v>79213652.185200036</v>
      </c>
      <c r="I9" s="372">
        <v>67165604.510900021</v>
      </c>
      <c r="J9" s="372">
        <v>12048047.674299996</v>
      </c>
      <c r="K9" s="372">
        <v>0</v>
      </c>
      <c r="L9" s="372">
        <v>74062848.218699962</v>
      </c>
      <c r="M9" s="372">
        <v>25135807.59080001</v>
      </c>
      <c r="N9" s="372">
        <v>7624910.302600001</v>
      </c>
      <c r="O9" s="372">
        <v>16240719.194099994</v>
      </c>
      <c r="P9" s="372">
        <v>12818524.293300003</v>
      </c>
      <c r="Q9" s="372">
        <v>8486510.1340000015</v>
      </c>
      <c r="R9" s="372">
        <v>3756376.703900001</v>
      </c>
      <c r="S9" s="372">
        <v>0</v>
      </c>
      <c r="T9" s="415"/>
      <c r="U9" s="372"/>
      <c r="V9" s="372"/>
      <c r="W9" s="372"/>
      <c r="X9" s="372"/>
      <c r="Y9" s="372"/>
      <c r="Z9" s="372"/>
      <c r="AA9" s="414"/>
    </row>
    <row r="10" spans="1:27">
      <c r="A10" s="432" t="s">
        <v>14</v>
      </c>
      <c r="B10" s="433" t="s">
        <v>452</v>
      </c>
      <c r="C10" s="435">
        <v>1352805475.2785962</v>
      </c>
      <c r="D10" s="372">
        <v>1215313652.9994974</v>
      </c>
      <c r="E10" s="372">
        <v>1215313652.9994974</v>
      </c>
      <c r="F10" s="372">
        <v>0</v>
      </c>
      <c r="G10" s="372">
        <v>0</v>
      </c>
      <c r="H10" s="372">
        <v>74660443.065200061</v>
      </c>
      <c r="I10" s="372">
        <v>64229094.05090005</v>
      </c>
      <c r="J10" s="372">
        <v>10431349.014299998</v>
      </c>
      <c r="K10" s="372">
        <v>0</v>
      </c>
      <c r="L10" s="372">
        <v>62831379.213899992</v>
      </c>
      <c r="M10" s="372">
        <v>22970738.411600009</v>
      </c>
      <c r="N10" s="372">
        <v>6897833.6869999999</v>
      </c>
      <c r="O10" s="372">
        <v>14143207.864099996</v>
      </c>
      <c r="P10" s="372">
        <v>10133321.503299998</v>
      </c>
      <c r="Q10" s="372">
        <v>5269384.6640000008</v>
      </c>
      <c r="R10" s="372">
        <v>3416893.0839000004</v>
      </c>
      <c r="S10" s="372">
        <v>0</v>
      </c>
      <c r="T10" s="415"/>
      <c r="U10" s="372"/>
      <c r="V10" s="372"/>
      <c r="W10" s="372"/>
      <c r="X10" s="372"/>
      <c r="Y10" s="372"/>
      <c r="Z10" s="372"/>
      <c r="AA10" s="414"/>
    </row>
    <row r="11" spans="1:27">
      <c r="A11" s="430" t="s">
        <v>453</v>
      </c>
      <c r="B11" s="431" t="s">
        <v>454</v>
      </c>
      <c r="C11" s="435">
        <v>752528784.82300174</v>
      </c>
      <c r="D11" s="372">
        <v>678593276.92130196</v>
      </c>
      <c r="E11" s="372">
        <v>678593276.92130196</v>
      </c>
      <c r="F11" s="372">
        <v>0</v>
      </c>
      <c r="G11" s="372">
        <v>0</v>
      </c>
      <c r="H11" s="372">
        <v>34957319.657099985</v>
      </c>
      <c r="I11" s="372">
        <v>29926039.272799984</v>
      </c>
      <c r="J11" s="372">
        <v>5031280.384300001</v>
      </c>
      <c r="K11" s="372">
        <v>0</v>
      </c>
      <c r="L11" s="372">
        <v>38978188.244599961</v>
      </c>
      <c r="M11" s="372">
        <v>14940439.2448</v>
      </c>
      <c r="N11" s="372">
        <v>5736638.8656000001</v>
      </c>
      <c r="O11" s="372">
        <v>9869988.781200001</v>
      </c>
      <c r="P11" s="372">
        <v>0</v>
      </c>
      <c r="Q11" s="372">
        <v>0</v>
      </c>
      <c r="R11" s="372">
        <v>0</v>
      </c>
      <c r="S11" s="372">
        <v>0</v>
      </c>
      <c r="T11" s="415"/>
      <c r="U11" s="372"/>
      <c r="V11" s="372"/>
      <c r="W11" s="372"/>
      <c r="X11" s="372"/>
      <c r="Y11" s="372"/>
      <c r="Z11" s="372"/>
      <c r="AA11" s="414"/>
    </row>
    <row r="12" spans="1:27">
      <c r="A12" s="430" t="s">
        <v>455</v>
      </c>
      <c r="B12" s="431" t="s">
        <v>456</v>
      </c>
      <c r="C12" s="435">
        <v>227103748.80039987</v>
      </c>
      <c r="D12" s="372">
        <v>215647432.12819988</v>
      </c>
      <c r="E12" s="372">
        <v>215647432.12819988</v>
      </c>
      <c r="F12" s="372">
        <v>0</v>
      </c>
      <c r="G12" s="372">
        <v>0</v>
      </c>
      <c r="H12" s="372">
        <v>5075291.9445999982</v>
      </c>
      <c r="I12" s="372">
        <v>4325490.4745999994</v>
      </c>
      <c r="J12" s="372">
        <v>749801.47000000009</v>
      </c>
      <c r="K12" s="372">
        <v>0</v>
      </c>
      <c r="L12" s="372">
        <v>6381024.7276000017</v>
      </c>
      <c r="M12" s="372">
        <v>1344304.7407999998</v>
      </c>
      <c r="N12" s="372">
        <v>357853.69999999995</v>
      </c>
      <c r="O12" s="372">
        <v>1539462.7138999999</v>
      </c>
      <c r="P12" s="372">
        <v>0</v>
      </c>
      <c r="Q12" s="372">
        <v>0</v>
      </c>
      <c r="R12" s="372">
        <v>0</v>
      </c>
      <c r="S12" s="372">
        <v>0</v>
      </c>
      <c r="T12" s="415"/>
      <c r="U12" s="372"/>
      <c r="V12" s="372"/>
      <c r="W12" s="372"/>
      <c r="X12" s="372"/>
      <c r="Y12" s="372"/>
      <c r="Z12" s="372"/>
      <c r="AA12" s="414"/>
    </row>
    <row r="13" spans="1:27">
      <c r="A13" s="430" t="s">
        <v>457</v>
      </c>
      <c r="B13" s="431" t="s">
        <v>458</v>
      </c>
      <c r="C13" s="435">
        <v>149834169.00490019</v>
      </c>
      <c r="D13" s="372">
        <v>123646542.65720008</v>
      </c>
      <c r="E13" s="372">
        <v>123646542.65720008</v>
      </c>
      <c r="F13" s="372">
        <v>0</v>
      </c>
      <c r="G13" s="372">
        <v>0</v>
      </c>
      <c r="H13" s="372">
        <v>20867261.541999999</v>
      </c>
      <c r="I13" s="372">
        <v>20792395.041999999</v>
      </c>
      <c r="J13" s="372">
        <v>74866.5</v>
      </c>
      <c r="K13" s="372">
        <v>0</v>
      </c>
      <c r="L13" s="372">
        <v>5320364.8057000004</v>
      </c>
      <c r="M13" s="372">
        <v>3440640.3613</v>
      </c>
      <c r="N13" s="372">
        <v>304645.78000000003</v>
      </c>
      <c r="O13" s="372">
        <v>403826.91000000003</v>
      </c>
      <c r="P13" s="372">
        <v>0</v>
      </c>
      <c r="Q13" s="372">
        <v>0</v>
      </c>
      <c r="R13" s="372">
        <v>0</v>
      </c>
      <c r="S13" s="372">
        <v>0</v>
      </c>
      <c r="T13" s="415"/>
      <c r="U13" s="372"/>
      <c r="V13" s="372"/>
      <c r="W13" s="372"/>
      <c r="X13" s="372"/>
      <c r="Y13" s="372"/>
      <c r="Z13" s="372"/>
      <c r="AA13" s="414"/>
    </row>
    <row r="14" spans="1:27">
      <c r="A14" s="430" t="s">
        <v>459</v>
      </c>
      <c r="B14" s="431" t="s">
        <v>460</v>
      </c>
      <c r="C14" s="435">
        <v>223338772.65029994</v>
      </c>
      <c r="D14" s="372">
        <v>197426401.29280001</v>
      </c>
      <c r="E14" s="372">
        <v>197426401.29280001</v>
      </c>
      <c r="F14" s="372">
        <v>0</v>
      </c>
      <c r="G14" s="372">
        <v>0</v>
      </c>
      <c r="H14" s="372">
        <v>13760569.921499997</v>
      </c>
      <c r="I14" s="372">
        <v>9185169.261500001</v>
      </c>
      <c r="J14" s="372">
        <v>4575400.6599999992</v>
      </c>
      <c r="K14" s="372">
        <v>0</v>
      </c>
      <c r="L14" s="372">
        <v>12151801.436000001</v>
      </c>
      <c r="M14" s="372">
        <v>3245354.0646999995</v>
      </c>
      <c r="N14" s="372">
        <v>498695.34139999998</v>
      </c>
      <c r="O14" s="372">
        <v>2329929.4590000003</v>
      </c>
      <c r="P14" s="372">
        <v>2991524.2209000005</v>
      </c>
      <c r="Q14" s="372">
        <v>2521844.8899999997</v>
      </c>
      <c r="R14" s="372">
        <v>564453.46</v>
      </c>
      <c r="S14" s="372">
        <v>0</v>
      </c>
      <c r="T14" s="415"/>
      <c r="U14" s="372"/>
      <c r="V14" s="372"/>
      <c r="W14" s="372"/>
      <c r="X14" s="372"/>
      <c r="Y14" s="372"/>
      <c r="Z14" s="372"/>
      <c r="AA14" s="414"/>
    </row>
    <row r="15" spans="1:27">
      <c r="A15" s="429">
        <v>1.2</v>
      </c>
      <c r="B15" s="427" t="s">
        <v>654</v>
      </c>
      <c r="C15" s="435">
        <v>31513091.446599837</v>
      </c>
      <c r="D15" s="372">
        <v>5475290.0732000191</v>
      </c>
      <c r="E15" s="372">
        <v>5475290.0732000191</v>
      </c>
      <c r="F15" s="372">
        <v>0</v>
      </c>
      <c r="G15" s="372">
        <v>0</v>
      </c>
      <c r="H15" s="372">
        <v>4718169.2456999971</v>
      </c>
      <c r="I15" s="372">
        <v>3378471.607599996</v>
      </c>
      <c r="J15" s="372">
        <v>1339697.6380999994</v>
      </c>
      <c r="K15" s="372">
        <v>0</v>
      </c>
      <c r="L15" s="372">
        <v>21319632.127699986</v>
      </c>
      <c r="M15" s="372">
        <v>6452086.6265000012</v>
      </c>
      <c r="N15" s="372">
        <v>1995375.8557</v>
      </c>
      <c r="O15" s="372">
        <v>3929771.2958999993</v>
      </c>
      <c r="P15" s="372">
        <v>4219389.6365999999</v>
      </c>
      <c r="Q15" s="372">
        <v>3460158.3587999996</v>
      </c>
      <c r="R15" s="372">
        <v>1262850.3542000002</v>
      </c>
      <c r="S15" s="372">
        <v>0</v>
      </c>
      <c r="T15" s="415"/>
      <c r="U15" s="372"/>
      <c r="V15" s="372"/>
      <c r="W15" s="372"/>
      <c r="X15" s="372"/>
      <c r="Y15" s="372"/>
      <c r="Z15" s="372"/>
      <c r="AA15" s="414"/>
    </row>
    <row r="16" spans="1:27">
      <c r="A16" s="428">
        <v>1.3</v>
      </c>
      <c r="B16" s="427" t="s">
        <v>499</v>
      </c>
      <c r="C16" s="426"/>
      <c r="D16" s="424"/>
      <c r="E16" s="424"/>
      <c r="F16" s="424"/>
      <c r="G16" s="424"/>
      <c r="H16" s="424"/>
      <c r="I16" s="424"/>
      <c r="J16" s="424"/>
      <c r="K16" s="424"/>
      <c r="L16" s="424"/>
      <c r="M16" s="424"/>
      <c r="N16" s="424"/>
      <c r="O16" s="424"/>
      <c r="P16" s="424"/>
      <c r="Q16" s="424"/>
      <c r="R16" s="424"/>
      <c r="S16" s="423"/>
      <c r="T16" s="425"/>
      <c r="U16" s="424"/>
      <c r="V16" s="424"/>
      <c r="W16" s="424"/>
      <c r="X16" s="424"/>
      <c r="Y16" s="424"/>
      <c r="Z16" s="424"/>
      <c r="AA16" s="423"/>
    </row>
    <row r="17" spans="1:27">
      <c r="A17" s="420" t="s">
        <v>461</v>
      </c>
      <c r="B17" s="422" t="s">
        <v>462</v>
      </c>
      <c r="C17" s="435">
        <v>1483587963.4799943</v>
      </c>
      <c r="D17" s="372">
        <v>1333206456.9299905</v>
      </c>
      <c r="E17" s="372">
        <v>1333206456.9299905</v>
      </c>
      <c r="F17" s="372">
        <v>0</v>
      </c>
      <c r="G17" s="372">
        <v>0</v>
      </c>
      <c r="H17" s="372">
        <v>78289578.280000046</v>
      </c>
      <c r="I17" s="372">
        <v>66361835.050000027</v>
      </c>
      <c r="J17" s="372">
        <v>11927743.229999995</v>
      </c>
      <c r="K17" s="372">
        <v>0</v>
      </c>
      <c r="L17" s="372">
        <v>72091928.269999936</v>
      </c>
      <c r="M17" s="372">
        <v>24876768.290000007</v>
      </c>
      <c r="N17" s="372">
        <v>7574612.2200000007</v>
      </c>
      <c r="O17" s="372">
        <v>15651881.009999994</v>
      </c>
      <c r="P17" s="372">
        <v>12399361.510000002</v>
      </c>
      <c r="Q17" s="372">
        <v>7896751.7699999977</v>
      </c>
      <c r="R17" s="372">
        <v>3692553.4700000007</v>
      </c>
      <c r="S17" s="372">
        <v>0</v>
      </c>
      <c r="T17" s="415"/>
      <c r="U17" s="372"/>
      <c r="V17" s="372"/>
      <c r="W17" s="372"/>
      <c r="X17" s="372"/>
      <c r="Y17" s="372"/>
      <c r="Z17" s="372"/>
      <c r="AA17" s="414"/>
    </row>
    <row r="18" spans="1:27">
      <c r="A18" s="418" t="s">
        <v>463</v>
      </c>
      <c r="B18" s="419" t="s">
        <v>464</v>
      </c>
      <c r="C18" s="435">
        <v>1235545520.3599954</v>
      </c>
      <c r="D18" s="372">
        <v>1110630096.9099975</v>
      </c>
      <c r="E18" s="372">
        <v>1110630096.9099975</v>
      </c>
      <c r="F18" s="372">
        <v>0</v>
      </c>
      <c r="G18" s="372">
        <v>0</v>
      </c>
      <c r="H18" s="372">
        <v>68472377.38000007</v>
      </c>
      <c r="I18" s="372">
        <v>60128105.89000003</v>
      </c>
      <c r="J18" s="372">
        <v>8344271.4900000002</v>
      </c>
      <c r="K18" s="372">
        <v>0</v>
      </c>
      <c r="L18" s="372">
        <v>56443046.069999941</v>
      </c>
      <c r="M18" s="372">
        <v>20945273.760000002</v>
      </c>
      <c r="N18" s="372">
        <v>6557094.629999999</v>
      </c>
      <c r="O18" s="372">
        <v>12970396.99</v>
      </c>
      <c r="P18" s="372">
        <v>8997615.1299999971</v>
      </c>
      <c r="Q18" s="372">
        <v>3655913.2499999991</v>
      </c>
      <c r="R18" s="372">
        <v>3316752.310000001</v>
      </c>
      <c r="S18" s="372">
        <v>0</v>
      </c>
      <c r="T18" s="415"/>
      <c r="U18" s="372"/>
      <c r="V18" s="372"/>
      <c r="W18" s="372"/>
      <c r="X18" s="372"/>
      <c r="Y18" s="372"/>
      <c r="Z18" s="372"/>
      <c r="AA18" s="414"/>
    </row>
    <row r="19" spans="1:27">
      <c r="A19" s="420" t="s">
        <v>465</v>
      </c>
      <c r="B19" s="421" t="s">
        <v>466</v>
      </c>
      <c r="C19" s="435">
        <v>1608238560.1052942</v>
      </c>
      <c r="D19" s="372">
        <v>1428782067.5715992</v>
      </c>
      <c r="E19" s="372">
        <v>1428782067.5715992</v>
      </c>
      <c r="F19" s="372">
        <v>0</v>
      </c>
      <c r="G19" s="372">
        <v>0</v>
      </c>
      <c r="H19" s="372">
        <v>82645587.517899886</v>
      </c>
      <c r="I19" s="372">
        <v>73392939.843700007</v>
      </c>
      <c r="J19" s="372">
        <v>9252647.6742000002</v>
      </c>
      <c r="K19" s="372">
        <v>0</v>
      </c>
      <c r="L19" s="372">
        <v>96810905.015800044</v>
      </c>
      <c r="M19" s="372">
        <v>44014394.566500016</v>
      </c>
      <c r="N19" s="372">
        <v>16901454.306299996</v>
      </c>
      <c r="O19" s="372">
        <v>18954943.661199998</v>
      </c>
      <c r="P19" s="372">
        <v>9917581.0042999964</v>
      </c>
      <c r="Q19" s="372">
        <v>2168386.5481999996</v>
      </c>
      <c r="R19" s="372">
        <v>4854144.9293</v>
      </c>
      <c r="S19" s="372">
        <v>0</v>
      </c>
      <c r="T19" s="415"/>
      <c r="U19" s="372"/>
      <c r="V19" s="372"/>
      <c r="W19" s="372"/>
      <c r="X19" s="372"/>
      <c r="Y19" s="372"/>
      <c r="Z19" s="372"/>
      <c r="AA19" s="414"/>
    </row>
    <row r="20" spans="1:27">
      <c r="A20" s="418" t="s">
        <v>467</v>
      </c>
      <c r="B20" s="419" t="s">
        <v>464</v>
      </c>
      <c r="C20" s="435">
        <v>1344396301.7091</v>
      </c>
      <c r="D20" s="372">
        <v>1183423296.2015982</v>
      </c>
      <c r="E20" s="372">
        <v>1183423296.2015982</v>
      </c>
      <c r="F20" s="372">
        <v>0</v>
      </c>
      <c r="G20" s="372">
        <v>0</v>
      </c>
      <c r="H20" s="372">
        <v>72944712.726699978</v>
      </c>
      <c r="I20" s="372">
        <v>66674734.048599996</v>
      </c>
      <c r="J20" s="372">
        <v>6269978.678100002</v>
      </c>
      <c r="K20" s="372">
        <v>0</v>
      </c>
      <c r="L20" s="372">
        <v>88028292.78079994</v>
      </c>
      <c r="M20" s="372">
        <v>40839755.412000008</v>
      </c>
      <c r="N20" s="372">
        <v>15830162.213000001</v>
      </c>
      <c r="O20" s="372">
        <v>17479498.423600003</v>
      </c>
      <c r="P20" s="372">
        <v>7528166.9474999998</v>
      </c>
      <c r="Q20" s="372">
        <v>1627863.4810000001</v>
      </c>
      <c r="R20" s="372">
        <v>4722846.3036999991</v>
      </c>
      <c r="S20" s="372">
        <v>0</v>
      </c>
      <c r="T20" s="415"/>
      <c r="U20" s="372"/>
      <c r="V20" s="372"/>
      <c r="W20" s="372"/>
      <c r="X20" s="372"/>
      <c r="Y20" s="372"/>
      <c r="Z20" s="372"/>
      <c r="AA20" s="414"/>
    </row>
    <row r="21" spans="1:27">
      <c r="A21" s="417">
        <v>1.4</v>
      </c>
      <c r="B21" s="416" t="s">
        <v>468</v>
      </c>
      <c r="C21" s="435">
        <v>89325004.159999982</v>
      </c>
      <c r="D21" s="372">
        <v>77144745.409999982</v>
      </c>
      <c r="E21" s="372">
        <v>77144745.409999982</v>
      </c>
      <c r="F21" s="372">
        <v>0</v>
      </c>
      <c r="G21" s="372">
        <v>0</v>
      </c>
      <c r="H21" s="372">
        <v>5735048.7800000003</v>
      </c>
      <c r="I21" s="372">
        <v>3616697.88</v>
      </c>
      <c r="J21" s="372">
        <v>2118350.9</v>
      </c>
      <c r="K21" s="372">
        <v>0</v>
      </c>
      <c r="L21" s="372">
        <v>6445209.9699999979</v>
      </c>
      <c r="M21" s="372">
        <v>1942277.82</v>
      </c>
      <c r="N21" s="372">
        <v>168191.72</v>
      </c>
      <c r="O21" s="372">
        <v>1331504.7000000002</v>
      </c>
      <c r="P21" s="372">
        <v>599394.17999999993</v>
      </c>
      <c r="Q21" s="372">
        <v>2178149</v>
      </c>
      <c r="R21" s="372">
        <v>225692.55</v>
      </c>
      <c r="S21" s="372">
        <v>0</v>
      </c>
      <c r="T21" s="415"/>
      <c r="U21" s="372"/>
      <c r="V21" s="372"/>
      <c r="W21" s="372"/>
      <c r="X21" s="372"/>
      <c r="Y21" s="372"/>
      <c r="Z21" s="372"/>
      <c r="AA21" s="414"/>
    </row>
    <row r="22" spans="1:27" ht="12.6" thickBot="1">
      <c r="A22" s="413">
        <v>1.5</v>
      </c>
      <c r="B22" s="412" t="s">
        <v>469</v>
      </c>
      <c r="C22" s="469">
        <v>0</v>
      </c>
      <c r="D22" s="470">
        <v>0</v>
      </c>
      <c r="E22" s="470">
        <v>0</v>
      </c>
      <c r="F22" s="470">
        <v>0</v>
      </c>
      <c r="G22" s="470">
        <v>0</v>
      </c>
      <c r="H22" s="470">
        <v>0</v>
      </c>
      <c r="I22" s="470">
        <v>0</v>
      </c>
      <c r="J22" s="470">
        <v>0</v>
      </c>
      <c r="K22" s="470">
        <v>0</v>
      </c>
      <c r="L22" s="470">
        <v>0</v>
      </c>
      <c r="M22" s="470">
        <v>0</v>
      </c>
      <c r="N22" s="470">
        <v>0</v>
      </c>
      <c r="O22" s="470">
        <v>0</v>
      </c>
      <c r="P22" s="470">
        <v>0</v>
      </c>
      <c r="Q22" s="470">
        <v>0</v>
      </c>
      <c r="R22" s="470">
        <v>0</v>
      </c>
      <c r="S22" s="470">
        <v>0</v>
      </c>
      <c r="T22" s="411"/>
      <c r="U22" s="410"/>
      <c r="V22" s="410"/>
      <c r="W22" s="410"/>
      <c r="X22" s="410"/>
      <c r="Y22" s="410"/>
      <c r="Z22" s="410"/>
      <c r="AA22" s="409"/>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80" zoomScaleNormal="80" workbookViewId="0"/>
  </sheetViews>
  <sheetFormatPr defaultRowHeight="14.4"/>
  <cols>
    <col min="1" max="1" width="8.6640625" style="321"/>
    <col min="2" max="2" width="69.33203125" style="322"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5">
        <f>'1. key ratios'!B2</f>
        <v>45838</v>
      </c>
      <c r="C2" s="3"/>
      <c r="D2" s="4"/>
      <c r="E2" s="4"/>
      <c r="F2" s="4"/>
      <c r="G2" s="4"/>
    </row>
    <row r="3" spans="1:8" s="5" customFormat="1" ht="13.8">
      <c r="A3" s="2"/>
      <c r="B3" s="3"/>
      <c r="C3" s="3"/>
      <c r="D3" s="4"/>
      <c r="E3" s="4"/>
      <c r="F3" s="4"/>
      <c r="G3" s="4"/>
    </row>
    <row r="4" spans="1:8" ht="21" customHeight="1">
      <c r="A4" s="571" t="s">
        <v>6</v>
      </c>
      <c r="B4" s="572" t="s">
        <v>525</v>
      </c>
      <c r="C4" s="574" t="s">
        <v>526</v>
      </c>
      <c r="D4" s="574"/>
      <c r="E4" s="574"/>
      <c r="F4" s="574" t="s">
        <v>527</v>
      </c>
      <c r="G4" s="574"/>
      <c r="H4" s="575"/>
    </row>
    <row r="5" spans="1:8" ht="21" customHeight="1">
      <c r="A5" s="571"/>
      <c r="B5" s="573"/>
      <c r="C5" s="291" t="s">
        <v>32</v>
      </c>
      <c r="D5" s="291" t="s">
        <v>33</v>
      </c>
      <c r="E5" s="291" t="s">
        <v>34</v>
      </c>
      <c r="F5" s="291" t="s">
        <v>32</v>
      </c>
      <c r="G5" s="291" t="s">
        <v>33</v>
      </c>
      <c r="H5" s="291" t="s">
        <v>34</v>
      </c>
    </row>
    <row r="6" spans="1:8" ht="26.4" customHeight="1">
      <c r="A6" s="571"/>
      <c r="B6" s="292" t="s">
        <v>528</v>
      </c>
      <c r="C6" s="576"/>
      <c r="D6" s="577"/>
      <c r="E6" s="577"/>
      <c r="F6" s="577"/>
      <c r="G6" s="577"/>
      <c r="H6" s="578"/>
    </row>
    <row r="7" spans="1:8" ht="23.1" customHeight="1">
      <c r="A7" s="293">
        <v>1</v>
      </c>
      <c r="B7" s="294" t="s">
        <v>529</v>
      </c>
      <c r="C7" s="290">
        <v>110781319.3</v>
      </c>
      <c r="D7" s="290">
        <v>166695979.42000002</v>
      </c>
      <c r="E7" s="290">
        <v>277477298.72000003</v>
      </c>
      <c r="F7" s="290">
        <v>50098178.119999997</v>
      </c>
      <c r="G7" s="290">
        <v>150548812.28</v>
      </c>
      <c r="H7" s="290">
        <v>200646990.40000001</v>
      </c>
    </row>
    <row r="8" spans="1:8">
      <c r="A8" s="293">
        <v>1.1000000000000001</v>
      </c>
      <c r="B8" s="295" t="s">
        <v>530</v>
      </c>
      <c r="C8" s="290">
        <v>30213294.050000001</v>
      </c>
      <c r="D8" s="290">
        <v>30483649.5</v>
      </c>
      <c r="E8" s="290">
        <v>60696943.549999997</v>
      </c>
      <c r="F8" s="290">
        <v>21264417.149999999</v>
      </c>
      <c r="G8" s="290">
        <v>28753096.599999998</v>
      </c>
      <c r="H8" s="290">
        <v>50017513.75</v>
      </c>
    </row>
    <row r="9" spans="1:8">
      <c r="A9" s="293">
        <v>1.2</v>
      </c>
      <c r="B9" s="295" t="s">
        <v>531</v>
      </c>
      <c r="C9" s="290">
        <v>21232848.09</v>
      </c>
      <c r="D9" s="290">
        <v>112365233.37</v>
      </c>
      <c r="E9" s="290">
        <v>133598081.46000001</v>
      </c>
      <c r="F9" s="290">
        <v>12316168.32</v>
      </c>
      <c r="G9" s="290">
        <v>92600195.679999992</v>
      </c>
      <c r="H9" s="290">
        <v>104916364</v>
      </c>
    </row>
    <row r="10" spans="1:8">
      <c r="A10" s="293">
        <v>1.3</v>
      </c>
      <c r="B10" s="295" t="s">
        <v>532</v>
      </c>
      <c r="C10" s="290">
        <v>59335177.159999996</v>
      </c>
      <c r="D10" s="290">
        <v>23847096.550000004</v>
      </c>
      <c r="E10" s="290">
        <v>83182273.710000008</v>
      </c>
      <c r="F10" s="290">
        <v>16517592.65</v>
      </c>
      <c r="G10" s="290">
        <v>29195520.000000004</v>
      </c>
      <c r="H10" s="290">
        <v>45713112.650000006</v>
      </c>
    </row>
    <row r="11" spans="1:8">
      <c r="A11" s="293">
        <v>2</v>
      </c>
      <c r="B11" s="296" t="s">
        <v>533</v>
      </c>
      <c r="C11" s="290">
        <v>0</v>
      </c>
      <c r="D11" s="290">
        <v>0</v>
      </c>
      <c r="E11" s="290">
        <v>0</v>
      </c>
      <c r="F11" s="290">
        <v>0</v>
      </c>
      <c r="G11" s="290">
        <v>0</v>
      </c>
      <c r="H11" s="290">
        <v>0</v>
      </c>
    </row>
    <row r="12" spans="1:8">
      <c r="A12" s="293">
        <v>2.1</v>
      </c>
      <c r="B12" s="297" t="s">
        <v>534</v>
      </c>
      <c r="C12" s="290">
        <v>0</v>
      </c>
      <c r="D12" s="290">
        <v>0</v>
      </c>
      <c r="E12" s="290">
        <v>0</v>
      </c>
      <c r="F12" s="290">
        <v>0</v>
      </c>
      <c r="G12" s="290">
        <v>0</v>
      </c>
      <c r="H12" s="290">
        <v>0</v>
      </c>
    </row>
    <row r="13" spans="1:8" ht="26.4" customHeight="1">
      <c r="A13" s="293">
        <v>3</v>
      </c>
      <c r="B13" s="298" t="s">
        <v>535</v>
      </c>
      <c r="C13" s="290">
        <v>0</v>
      </c>
      <c r="D13" s="290">
        <v>0</v>
      </c>
      <c r="E13" s="290">
        <v>0</v>
      </c>
      <c r="F13" s="290">
        <v>0</v>
      </c>
      <c r="G13" s="290">
        <v>0</v>
      </c>
      <c r="H13" s="290">
        <v>0</v>
      </c>
    </row>
    <row r="14" spans="1:8" ht="26.4" customHeight="1">
      <c r="A14" s="293">
        <v>4</v>
      </c>
      <c r="B14" s="299" t="s">
        <v>536</v>
      </c>
      <c r="C14" s="290">
        <v>0</v>
      </c>
      <c r="D14" s="290">
        <v>0</v>
      </c>
      <c r="E14" s="290">
        <v>0</v>
      </c>
      <c r="F14" s="290">
        <v>0</v>
      </c>
      <c r="G14" s="290">
        <v>0</v>
      </c>
      <c r="H14" s="290">
        <v>0</v>
      </c>
    </row>
    <row r="15" spans="1:8" ht="24.6" customHeight="1">
      <c r="A15" s="293">
        <v>5</v>
      </c>
      <c r="B15" s="300" t="s">
        <v>537</v>
      </c>
      <c r="C15" s="290">
        <v>0</v>
      </c>
      <c r="D15" s="290">
        <v>0</v>
      </c>
      <c r="E15" s="290">
        <v>0</v>
      </c>
      <c r="F15" s="290">
        <v>0</v>
      </c>
      <c r="G15" s="290">
        <v>0</v>
      </c>
      <c r="H15" s="290">
        <v>0</v>
      </c>
    </row>
    <row r="16" spans="1:8">
      <c r="A16" s="293">
        <v>5.0999999999999996</v>
      </c>
      <c r="B16" s="301" t="s">
        <v>538</v>
      </c>
      <c r="C16" s="290">
        <v>0</v>
      </c>
      <c r="D16" s="290">
        <v>0</v>
      </c>
      <c r="E16" s="290">
        <v>0</v>
      </c>
      <c r="F16" s="290">
        <v>0</v>
      </c>
      <c r="G16" s="290">
        <v>0</v>
      </c>
      <c r="H16" s="290">
        <v>0</v>
      </c>
    </row>
    <row r="17" spans="1:8">
      <c r="A17" s="293">
        <v>5.2</v>
      </c>
      <c r="B17" s="301" t="s">
        <v>539</v>
      </c>
      <c r="C17" s="290">
        <v>0</v>
      </c>
      <c r="D17" s="290">
        <v>0</v>
      </c>
      <c r="E17" s="290">
        <v>0</v>
      </c>
      <c r="F17" s="290">
        <v>0</v>
      </c>
      <c r="G17" s="290">
        <v>0</v>
      </c>
      <c r="H17" s="290">
        <v>0</v>
      </c>
    </row>
    <row r="18" spans="1:8">
      <c r="A18" s="293">
        <v>5.3</v>
      </c>
      <c r="B18" s="302" t="s">
        <v>540</v>
      </c>
      <c r="C18" s="290">
        <v>0</v>
      </c>
      <c r="D18" s="290">
        <v>0</v>
      </c>
      <c r="E18" s="290">
        <v>0</v>
      </c>
      <c r="F18" s="290">
        <v>0</v>
      </c>
      <c r="G18" s="290">
        <v>0</v>
      </c>
      <c r="H18" s="290">
        <v>0</v>
      </c>
    </row>
    <row r="19" spans="1:8">
      <c r="A19" s="293">
        <v>6</v>
      </c>
      <c r="B19" s="298" t="s">
        <v>541</v>
      </c>
      <c r="C19" s="290">
        <v>1045286237.9946439</v>
      </c>
      <c r="D19" s="290">
        <v>719383761.04552734</v>
      </c>
      <c r="E19" s="290">
        <v>1764669999.0401711</v>
      </c>
      <c r="F19" s="290">
        <v>858597447.38065672</v>
      </c>
      <c r="G19" s="290">
        <v>685813711.55468631</v>
      </c>
      <c r="H19" s="290">
        <v>1544411158.935343</v>
      </c>
    </row>
    <row r="20" spans="1:8">
      <c r="A20" s="293">
        <v>6.1</v>
      </c>
      <c r="B20" s="301" t="s">
        <v>539</v>
      </c>
      <c r="C20" s="290">
        <v>201493410.88513526</v>
      </c>
      <c r="D20" s="290">
        <v>0</v>
      </c>
      <c r="E20" s="290">
        <v>201493410.88513526</v>
      </c>
      <c r="F20" s="290">
        <v>160812853.93924615</v>
      </c>
      <c r="G20" s="290">
        <v>0</v>
      </c>
      <c r="H20" s="290">
        <v>160812853.93924615</v>
      </c>
    </row>
    <row r="21" spans="1:8">
      <c r="A21" s="293">
        <v>6.2</v>
      </c>
      <c r="B21" s="302" t="s">
        <v>540</v>
      </c>
      <c r="C21" s="290">
        <v>843792827.10950863</v>
      </c>
      <c r="D21" s="290">
        <v>719383761.04552734</v>
      </c>
      <c r="E21" s="290">
        <v>1563176588.155036</v>
      </c>
      <c r="F21" s="290">
        <v>697784593.44141054</v>
      </c>
      <c r="G21" s="290">
        <v>685813711.55468631</v>
      </c>
      <c r="H21" s="290">
        <v>1383598304.9960968</v>
      </c>
    </row>
    <row r="22" spans="1:8">
      <c r="A22" s="293">
        <v>7</v>
      </c>
      <c r="B22" s="296" t="s">
        <v>542</v>
      </c>
      <c r="C22" s="290">
        <v>5502538</v>
      </c>
      <c r="D22" s="290">
        <v>0</v>
      </c>
      <c r="E22" s="290">
        <v>5502538</v>
      </c>
      <c r="F22" s="290">
        <v>2538</v>
      </c>
      <c r="G22" s="290">
        <v>0</v>
      </c>
      <c r="H22" s="290">
        <v>2538</v>
      </c>
    </row>
    <row r="23" spans="1:8">
      <c r="A23" s="293">
        <v>8</v>
      </c>
      <c r="B23" s="303" t="s">
        <v>543</v>
      </c>
      <c r="C23" s="290">
        <v>0</v>
      </c>
      <c r="D23" s="290">
        <v>0</v>
      </c>
      <c r="E23" s="290">
        <v>0</v>
      </c>
      <c r="F23" s="290">
        <v>0</v>
      </c>
      <c r="G23" s="290">
        <v>0</v>
      </c>
      <c r="H23" s="290">
        <v>0</v>
      </c>
    </row>
    <row r="24" spans="1:8">
      <c r="A24" s="293">
        <v>9</v>
      </c>
      <c r="B24" s="299" t="s">
        <v>544</v>
      </c>
      <c r="C24" s="290">
        <v>30673204</v>
      </c>
      <c r="D24" s="290">
        <v>0</v>
      </c>
      <c r="E24" s="290">
        <v>30673204</v>
      </c>
      <c r="F24" s="290">
        <v>26166155</v>
      </c>
      <c r="G24" s="290">
        <v>0</v>
      </c>
      <c r="H24" s="290">
        <v>26166155</v>
      </c>
    </row>
    <row r="25" spans="1:8">
      <c r="A25" s="293">
        <v>9.1</v>
      </c>
      <c r="B25" s="301" t="s">
        <v>545</v>
      </c>
      <c r="C25" s="290">
        <v>30673204</v>
      </c>
      <c r="D25" s="290">
        <v>0</v>
      </c>
      <c r="E25" s="290">
        <v>30673204</v>
      </c>
      <c r="F25" s="290">
        <v>26166155</v>
      </c>
      <c r="G25" s="290">
        <v>0</v>
      </c>
      <c r="H25" s="290">
        <v>26166155</v>
      </c>
    </row>
    <row r="26" spans="1:8">
      <c r="A26" s="293">
        <v>9.1999999999999993</v>
      </c>
      <c r="B26" s="301" t="s">
        <v>546</v>
      </c>
      <c r="C26" s="290">
        <v>0</v>
      </c>
      <c r="D26" s="290">
        <v>0</v>
      </c>
      <c r="E26" s="290">
        <v>0</v>
      </c>
      <c r="F26" s="290">
        <v>0</v>
      </c>
      <c r="G26" s="290">
        <v>0</v>
      </c>
      <c r="H26" s="290">
        <v>0</v>
      </c>
    </row>
    <row r="27" spans="1:8">
      <c r="A27" s="293">
        <v>10</v>
      </c>
      <c r="B27" s="299" t="s">
        <v>547</v>
      </c>
      <c r="C27" s="290">
        <v>33636153</v>
      </c>
      <c r="D27" s="290">
        <v>0</v>
      </c>
      <c r="E27" s="290">
        <v>33636153</v>
      </c>
      <c r="F27" s="290">
        <v>28133899</v>
      </c>
      <c r="G27" s="290">
        <v>0</v>
      </c>
      <c r="H27" s="290">
        <v>28133899</v>
      </c>
    </row>
    <row r="28" spans="1:8">
      <c r="A28" s="293">
        <v>10.1</v>
      </c>
      <c r="B28" s="301" t="s">
        <v>548</v>
      </c>
      <c r="C28" s="290">
        <v>20374000</v>
      </c>
      <c r="D28" s="290">
        <v>0</v>
      </c>
      <c r="E28" s="290">
        <v>20374000</v>
      </c>
      <c r="F28" s="290">
        <v>20374000</v>
      </c>
      <c r="G28" s="290">
        <v>0</v>
      </c>
      <c r="H28" s="290">
        <v>20374000</v>
      </c>
    </row>
    <row r="29" spans="1:8">
      <c r="A29" s="293">
        <v>10.199999999999999</v>
      </c>
      <c r="B29" s="301" t="s">
        <v>549</v>
      </c>
      <c r="C29" s="290">
        <v>13262153</v>
      </c>
      <c r="D29" s="290">
        <v>0</v>
      </c>
      <c r="E29" s="290">
        <v>13262153</v>
      </c>
      <c r="F29" s="290">
        <v>7759899</v>
      </c>
      <c r="G29" s="290">
        <v>0</v>
      </c>
      <c r="H29" s="290">
        <v>7759899</v>
      </c>
    </row>
    <row r="30" spans="1:8">
      <c r="A30" s="293">
        <v>11</v>
      </c>
      <c r="B30" s="299" t="s">
        <v>550</v>
      </c>
      <c r="C30" s="290">
        <v>2046640.4802407476</v>
      </c>
      <c r="D30" s="290">
        <v>0</v>
      </c>
      <c r="E30" s="290">
        <v>2046640.4802407476</v>
      </c>
      <c r="F30" s="290">
        <v>2315075.9006483536</v>
      </c>
      <c r="G30" s="290">
        <v>0</v>
      </c>
      <c r="H30" s="290">
        <v>2315075.9006483536</v>
      </c>
    </row>
    <row r="31" spans="1:8">
      <c r="A31" s="293">
        <v>11.1</v>
      </c>
      <c r="B31" s="301" t="s">
        <v>551</v>
      </c>
      <c r="C31" s="290">
        <v>2046640.4802407476</v>
      </c>
      <c r="D31" s="290">
        <v>0</v>
      </c>
      <c r="E31" s="290">
        <v>2046640.4802407476</v>
      </c>
      <c r="F31" s="290">
        <v>2315075.9006483536</v>
      </c>
      <c r="G31" s="290">
        <v>0</v>
      </c>
      <c r="H31" s="290">
        <v>2315075.9006483536</v>
      </c>
    </row>
    <row r="32" spans="1:8">
      <c r="A32" s="293">
        <v>11.2</v>
      </c>
      <c r="B32" s="301" t="s">
        <v>552</v>
      </c>
      <c r="C32" s="290">
        <v>0</v>
      </c>
      <c r="D32" s="290">
        <v>0</v>
      </c>
      <c r="E32" s="290">
        <v>0</v>
      </c>
      <c r="F32" s="290">
        <v>0</v>
      </c>
      <c r="G32" s="290">
        <v>0</v>
      </c>
      <c r="H32" s="290">
        <v>0</v>
      </c>
    </row>
    <row r="33" spans="1:8">
      <c r="A33" s="293">
        <v>13</v>
      </c>
      <c r="B33" s="299" t="s">
        <v>553</v>
      </c>
      <c r="C33" s="290">
        <v>47352586.838448532</v>
      </c>
      <c r="D33" s="290">
        <v>8218109.7600000007</v>
      </c>
      <c r="E33" s="290">
        <v>55570696.59844853</v>
      </c>
      <c r="F33" s="290">
        <v>29637769.838448536</v>
      </c>
      <c r="G33" s="290">
        <v>4090912.5800000005</v>
      </c>
      <c r="H33" s="290">
        <v>33728682.418448538</v>
      </c>
    </row>
    <row r="34" spans="1:8">
      <c r="A34" s="293">
        <v>13.1</v>
      </c>
      <c r="B34" s="304" t="s">
        <v>554</v>
      </c>
      <c r="C34" s="290">
        <v>39593883</v>
      </c>
      <c r="D34" s="290">
        <v>0</v>
      </c>
      <c r="E34" s="290">
        <v>39593883</v>
      </c>
      <c r="F34" s="290">
        <v>25105068</v>
      </c>
      <c r="G34" s="290">
        <v>0</v>
      </c>
      <c r="H34" s="290">
        <v>25105068</v>
      </c>
    </row>
    <row r="35" spans="1:8">
      <c r="A35" s="293">
        <v>13.2</v>
      </c>
      <c r="B35" s="304" t="s">
        <v>555</v>
      </c>
      <c r="C35" s="290">
        <v>0</v>
      </c>
      <c r="D35" s="290">
        <v>0</v>
      </c>
      <c r="E35" s="290">
        <v>0</v>
      </c>
      <c r="F35" s="290">
        <v>0</v>
      </c>
      <c r="G35" s="290">
        <v>0</v>
      </c>
      <c r="H35" s="290">
        <v>0</v>
      </c>
    </row>
    <row r="36" spans="1:8">
      <c r="A36" s="293">
        <v>14</v>
      </c>
      <c r="B36" s="305" t="s">
        <v>556</v>
      </c>
      <c r="C36" s="290">
        <v>1275278679.6133332</v>
      </c>
      <c r="D36" s="290">
        <v>894297850.22552729</v>
      </c>
      <c r="E36" s="290">
        <v>2169576529.8388605</v>
      </c>
      <c r="F36" s="290">
        <v>994951063.2397536</v>
      </c>
      <c r="G36" s="290">
        <v>840453436.41468632</v>
      </c>
      <c r="H36" s="290">
        <v>1835404499.6544399</v>
      </c>
    </row>
    <row r="37" spans="1:8" ht="22.5" customHeight="1">
      <c r="A37" s="293"/>
      <c r="B37" s="306" t="s">
        <v>557</v>
      </c>
      <c r="C37" s="576"/>
      <c r="D37" s="577"/>
      <c r="E37" s="577"/>
      <c r="F37" s="577"/>
      <c r="G37" s="577"/>
      <c r="H37" s="578"/>
    </row>
    <row r="38" spans="1:8">
      <c r="A38" s="293">
        <v>15</v>
      </c>
      <c r="B38" s="307" t="s">
        <v>558</v>
      </c>
      <c r="C38" s="308">
        <v>0</v>
      </c>
      <c r="D38" s="308">
        <v>0</v>
      </c>
      <c r="E38" s="308">
        <v>0</v>
      </c>
      <c r="F38" s="308">
        <v>0</v>
      </c>
      <c r="G38" s="308">
        <v>0</v>
      </c>
      <c r="H38" s="308">
        <v>0</v>
      </c>
    </row>
    <row r="39" spans="1:8">
      <c r="A39" s="309">
        <v>15.1</v>
      </c>
      <c r="B39" s="310" t="s">
        <v>534</v>
      </c>
      <c r="C39" s="308">
        <v>0</v>
      </c>
      <c r="D39" s="308">
        <v>0</v>
      </c>
      <c r="E39" s="308">
        <v>0</v>
      </c>
      <c r="F39" s="308">
        <v>0</v>
      </c>
      <c r="G39" s="308">
        <v>0</v>
      </c>
      <c r="H39" s="308">
        <v>0</v>
      </c>
    </row>
    <row r="40" spans="1:8" ht="24" customHeight="1">
      <c r="A40" s="309">
        <v>16</v>
      </c>
      <c r="B40" s="296" t="s">
        <v>559</v>
      </c>
      <c r="C40" s="308">
        <v>1169470.9500000002</v>
      </c>
      <c r="D40" s="308">
        <v>0</v>
      </c>
      <c r="E40" s="308">
        <v>1169470.9500000002</v>
      </c>
      <c r="F40" s="308">
        <v>277685.93000000017</v>
      </c>
      <c r="G40" s="308">
        <v>0</v>
      </c>
      <c r="H40" s="308">
        <v>277685.93000000017</v>
      </c>
    </row>
    <row r="41" spans="1:8">
      <c r="A41" s="309">
        <v>17</v>
      </c>
      <c r="B41" s="296" t="s">
        <v>560</v>
      </c>
      <c r="C41" s="308">
        <v>1037567711.3865689</v>
      </c>
      <c r="D41" s="308">
        <v>737265301.32920039</v>
      </c>
      <c r="E41" s="308">
        <v>1774833012.7157693</v>
      </c>
      <c r="F41" s="308">
        <v>817852731.68155873</v>
      </c>
      <c r="G41" s="308">
        <v>639628130.00999987</v>
      </c>
      <c r="H41" s="308">
        <v>1457480861.6915586</v>
      </c>
    </row>
    <row r="42" spans="1:8">
      <c r="A42" s="309">
        <v>17.100000000000001</v>
      </c>
      <c r="B42" s="311" t="s">
        <v>561</v>
      </c>
      <c r="C42" s="308">
        <v>749919217.15082848</v>
      </c>
      <c r="D42" s="308">
        <v>560657776.71920037</v>
      </c>
      <c r="E42" s="308">
        <v>1310576993.870029</v>
      </c>
      <c r="F42" s="308">
        <v>694731708.63002729</v>
      </c>
      <c r="G42" s="308">
        <v>542361050.77999997</v>
      </c>
      <c r="H42" s="308">
        <v>1237092759.4100273</v>
      </c>
    </row>
    <row r="43" spans="1:8">
      <c r="A43" s="309">
        <v>17.2</v>
      </c>
      <c r="B43" s="312" t="s">
        <v>562</v>
      </c>
      <c r="C43" s="308">
        <v>273935113.43000001</v>
      </c>
      <c r="D43" s="308">
        <v>160738684.76000002</v>
      </c>
      <c r="E43" s="308">
        <v>434673798.19000006</v>
      </c>
      <c r="F43" s="308">
        <v>109207144.59999999</v>
      </c>
      <c r="G43" s="308">
        <v>91049286.670000002</v>
      </c>
      <c r="H43" s="308">
        <v>200256431.26999998</v>
      </c>
    </row>
    <row r="44" spans="1:8">
      <c r="A44" s="309">
        <v>17.3</v>
      </c>
      <c r="B44" s="311" t="s">
        <v>563</v>
      </c>
      <c r="C44" s="308">
        <v>0</v>
      </c>
      <c r="D44" s="308">
        <v>0</v>
      </c>
      <c r="E44" s="308">
        <v>0</v>
      </c>
      <c r="F44" s="308">
        <v>0</v>
      </c>
      <c r="G44" s="308">
        <v>0</v>
      </c>
      <c r="H44" s="308">
        <v>0</v>
      </c>
    </row>
    <row r="45" spans="1:8">
      <c r="A45" s="309">
        <v>17.399999999999999</v>
      </c>
      <c r="B45" s="311" t="s">
        <v>564</v>
      </c>
      <c r="C45" s="308">
        <v>13713380.805740457</v>
      </c>
      <c r="D45" s="466">
        <v>15868839.850000001</v>
      </c>
      <c r="E45" s="308">
        <v>29582220.655740459</v>
      </c>
      <c r="F45" s="308">
        <v>13913878.451531438</v>
      </c>
      <c r="G45" s="466">
        <v>6217792.5600000005</v>
      </c>
      <c r="H45" s="308">
        <v>20131671.011531439</v>
      </c>
    </row>
    <row r="46" spans="1:8">
      <c r="A46" s="309">
        <v>18</v>
      </c>
      <c r="B46" s="299" t="s">
        <v>565</v>
      </c>
      <c r="C46" s="308">
        <v>417019.59889244009</v>
      </c>
      <c r="D46" s="308">
        <v>0</v>
      </c>
      <c r="E46" s="308">
        <v>417019.59889244009</v>
      </c>
      <c r="F46" s="308">
        <v>890824.20100162912</v>
      </c>
      <c r="G46" s="308">
        <v>0</v>
      </c>
      <c r="H46" s="308">
        <v>890824.20100162912</v>
      </c>
    </row>
    <row r="47" spans="1:8">
      <c r="A47" s="309">
        <v>19</v>
      </c>
      <c r="B47" s="299" t="s">
        <v>566</v>
      </c>
      <c r="C47" s="308">
        <v>3413790</v>
      </c>
      <c r="D47" s="308">
        <v>0</v>
      </c>
      <c r="E47" s="308">
        <v>3413790</v>
      </c>
      <c r="F47" s="308">
        <v>2447606</v>
      </c>
      <c r="G47" s="308">
        <v>0</v>
      </c>
      <c r="H47" s="308">
        <v>2447606</v>
      </c>
    </row>
    <row r="48" spans="1:8">
      <c r="A48" s="309">
        <v>19.100000000000001</v>
      </c>
      <c r="B48" s="313" t="s">
        <v>567</v>
      </c>
      <c r="C48" s="308">
        <v>0</v>
      </c>
      <c r="D48" s="308">
        <v>0</v>
      </c>
      <c r="E48" s="308">
        <v>0</v>
      </c>
      <c r="F48" s="308">
        <v>0</v>
      </c>
      <c r="G48" s="308">
        <v>0</v>
      </c>
      <c r="H48" s="308">
        <v>0</v>
      </c>
    </row>
    <row r="49" spans="1:8">
      <c r="A49" s="309">
        <v>19.2</v>
      </c>
      <c r="B49" s="314" t="s">
        <v>568</v>
      </c>
      <c r="C49" s="308">
        <v>3413790</v>
      </c>
      <c r="D49" s="308">
        <v>0</v>
      </c>
      <c r="E49" s="308">
        <v>3413790</v>
      </c>
      <c r="F49" s="308">
        <v>2447606</v>
      </c>
      <c r="G49" s="308">
        <v>0</v>
      </c>
      <c r="H49" s="308">
        <v>2447606</v>
      </c>
    </row>
    <row r="50" spans="1:8">
      <c r="A50" s="309">
        <v>20</v>
      </c>
      <c r="B50" s="315" t="s">
        <v>569</v>
      </c>
      <c r="C50" s="308">
        <v>0</v>
      </c>
      <c r="D50" s="308">
        <v>92907552.909999996</v>
      </c>
      <c r="E50" s="308">
        <v>92907552.909999996</v>
      </c>
      <c r="F50" s="308">
        <v>0</v>
      </c>
      <c r="G50" s="308">
        <v>106184500.63999999</v>
      </c>
      <c r="H50" s="308">
        <v>106184500.63999999</v>
      </c>
    </row>
    <row r="51" spans="1:8">
      <c r="A51" s="309">
        <v>21</v>
      </c>
      <c r="B51" s="303" t="s">
        <v>570</v>
      </c>
      <c r="C51" s="308">
        <v>0</v>
      </c>
      <c r="D51" s="308">
        <v>62082.230000000367</v>
      </c>
      <c r="E51" s="308">
        <v>62082.230000000367</v>
      </c>
      <c r="F51" s="308">
        <v>0</v>
      </c>
      <c r="G51" s="308">
        <v>252150.27999999991</v>
      </c>
      <c r="H51" s="308">
        <v>252150.27999999991</v>
      </c>
    </row>
    <row r="52" spans="1:8">
      <c r="A52" s="309">
        <v>21.1</v>
      </c>
      <c r="B52" s="312" t="s">
        <v>571</v>
      </c>
      <c r="C52" s="308">
        <v>0</v>
      </c>
      <c r="D52" s="308">
        <v>0</v>
      </c>
      <c r="E52" s="308">
        <v>0</v>
      </c>
      <c r="F52" s="308">
        <v>0</v>
      </c>
      <c r="G52" s="308">
        <v>0</v>
      </c>
      <c r="H52" s="308">
        <v>0</v>
      </c>
    </row>
    <row r="53" spans="1:8">
      <c r="A53" s="309">
        <v>22</v>
      </c>
      <c r="B53" s="316" t="s">
        <v>572</v>
      </c>
      <c r="C53" s="308">
        <v>1042567991.9354614</v>
      </c>
      <c r="D53" s="308">
        <v>830234936.46920037</v>
      </c>
      <c r="E53" s="308">
        <v>1872802928.4046617</v>
      </c>
      <c r="F53" s="308">
        <v>821468847.81256032</v>
      </c>
      <c r="G53" s="308">
        <v>746064780.92999983</v>
      </c>
      <c r="H53" s="308">
        <v>1567533628.7425601</v>
      </c>
    </row>
    <row r="54" spans="1:8" ht="24" customHeight="1">
      <c r="A54" s="309"/>
      <c r="B54" s="317" t="s">
        <v>573</v>
      </c>
      <c r="C54" s="568"/>
      <c r="D54" s="569"/>
      <c r="E54" s="569"/>
      <c r="F54" s="569"/>
      <c r="G54" s="569"/>
      <c r="H54" s="570"/>
    </row>
    <row r="55" spans="1:8">
      <c r="A55" s="309">
        <v>23</v>
      </c>
      <c r="B55" s="315" t="s">
        <v>724</v>
      </c>
      <c r="C55" s="308">
        <v>121372000</v>
      </c>
      <c r="D55" s="308">
        <v>0</v>
      </c>
      <c r="E55" s="308">
        <v>121372000</v>
      </c>
      <c r="F55" s="308">
        <v>121372000</v>
      </c>
      <c r="G55" s="308">
        <v>0</v>
      </c>
      <c r="H55" s="308">
        <v>121372000</v>
      </c>
    </row>
    <row r="56" spans="1:8">
      <c r="A56" s="309">
        <v>24</v>
      </c>
      <c r="B56" s="315" t="s">
        <v>575</v>
      </c>
      <c r="C56" s="308">
        <v>0</v>
      </c>
      <c r="D56" s="308">
        <v>0</v>
      </c>
      <c r="E56" s="308">
        <v>0</v>
      </c>
      <c r="F56" s="308">
        <v>0</v>
      </c>
      <c r="G56" s="308">
        <v>0</v>
      </c>
      <c r="H56" s="308">
        <v>0</v>
      </c>
    </row>
    <row r="57" spans="1:8">
      <c r="A57" s="309">
        <v>25</v>
      </c>
      <c r="B57" s="299" t="s">
        <v>576</v>
      </c>
      <c r="C57" s="308">
        <v>0</v>
      </c>
      <c r="D57" s="308">
        <v>0</v>
      </c>
      <c r="E57" s="308">
        <v>0</v>
      </c>
      <c r="F57" s="308">
        <v>0</v>
      </c>
      <c r="G57" s="308">
        <v>0</v>
      </c>
      <c r="H57" s="308">
        <v>0</v>
      </c>
    </row>
    <row r="58" spans="1:8">
      <c r="A58" s="309">
        <v>26</v>
      </c>
      <c r="B58" s="299" t="s">
        <v>577</v>
      </c>
      <c r="C58" s="308">
        <v>0</v>
      </c>
      <c r="D58" s="308">
        <v>0</v>
      </c>
      <c r="E58" s="308">
        <v>0</v>
      </c>
      <c r="F58" s="308">
        <v>0</v>
      </c>
      <c r="G58" s="308">
        <v>0</v>
      </c>
      <c r="H58" s="308">
        <v>0</v>
      </c>
    </row>
    <row r="59" spans="1:8">
      <c r="A59" s="309">
        <v>27</v>
      </c>
      <c r="B59" s="299" t="s">
        <v>578</v>
      </c>
      <c r="C59" s="308">
        <v>0</v>
      </c>
      <c r="D59" s="308">
        <v>0</v>
      </c>
      <c r="E59" s="308">
        <v>0</v>
      </c>
      <c r="F59" s="308">
        <v>0</v>
      </c>
      <c r="G59" s="308">
        <v>0</v>
      </c>
      <c r="H59" s="308">
        <v>0</v>
      </c>
    </row>
    <row r="60" spans="1:8">
      <c r="A60" s="309">
        <v>27.1</v>
      </c>
      <c r="B60" s="311" t="s">
        <v>579</v>
      </c>
      <c r="C60" s="308">
        <v>0</v>
      </c>
      <c r="D60" s="308">
        <v>0</v>
      </c>
      <c r="E60" s="308">
        <v>0</v>
      </c>
      <c r="F60" s="308">
        <v>0</v>
      </c>
      <c r="G60" s="308">
        <v>0</v>
      </c>
      <c r="H60" s="308">
        <v>0</v>
      </c>
    </row>
    <row r="61" spans="1:8">
      <c r="A61" s="309">
        <v>27.2</v>
      </c>
      <c r="B61" s="311" t="s">
        <v>580</v>
      </c>
      <c r="C61" s="308">
        <v>0</v>
      </c>
      <c r="D61" s="308">
        <v>0</v>
      </c>
      <c r="E61" s="308">
        <v>0</v>
      </c>
      <c r="F61" s="308">
        <v>0</v>
      </c>
      <c r="G61" s="308">
        <v>0</v>
      </c>
      <c r="H61" s="308">
        <v>0</v>
      </c>
    </row>
    <row r="62" spans="1:8">
      <c r="A62" s="309">
        <v>28</v>
      </c>
      <c r="B62" s="318" t="s">
        <v>581</v>
      </c>
      <c r="C62" s="308">
        <v>0</v>
      </c>
      <c r="D62" s="308">
        <v>0</v>
      </c>
      <c r="E62" s="308">
        <v>0</v>
      </c>
      <c r="F62" s="308">
        <v>0</v>
      </c>
      <c r="G62" s="308">
        <v>0</v>
      </c>
      <c r="H62" s="308">
        <v>0</v>
      </c>
    </row>
    <row r="63" spans="1:8">
      <c r="A63" s="309">
        <v>29</v>
      </c>
      <c r="B63" s="299" t="s">
        <v>582</v>
      </c>
      <c r="C63" s="308">
        <v>0</v>
      </c>
      <c r="D63" s="308">
        <v>0</v>
      </c>
      <c r="E63" s="308">
        <v>0</v>
      </c>
      <c r="F63" s="308">
        <v>0</v>
      </c>
      <c r="G63" s="308">
        <v>0</v>
      </c>
      <c r="H63" s="308">
        <v>0</v>
      </c>
    </row>
    <row r="64" spans="1:8">
      <c r="A64" s="309">
        <v>29.1</v>
      </c>
      <c r="B64" s="302" t="s">
        <v>583</v>
      </c>
      <c r="C64" s="308">
        <v>0</v>
      </c>
      <c r="D64" s="308">
        <v>0</v>
      </c>
      <c r="E64" s="308">
        <v>0</v>
      </c>
      <c r="F64" s="308">
        <v>0</v>
      </c>
      <c r="G64" s="308">
        <v>0</v>
      </c>
      <c r="H64" s="308">
        <v>0</v>
      </c>
    </row>
    <row r="65" spans="1:8" ht="24.9" customHeight="1">
      <c r="A65" s="309">
        <v>29.2</v>
      </c>
      <c r="B65" s="313" t="s">
        <v>584</v>
      </c>
      <c r="C65" s="308">
        <v>0</v>
      </c>
      <c r="D65" s="308">
        <v>0</v>
      </c>
      <c r="E65" s="308">
        <v>0</v>
      </c>
      <c r="F65" s="308">
        <v>0</v>
      </c>
      <c r="G65" s="308">
        <v>0</v>
      </c>
      <c r="H65" s="308">
        <v>0</v>
      </c>
    </row>
    <row r="66" spans="1:8" ht="22.5" customHeight="1">
      <c r="A66" s="309">
        <v>29.3</v>
      </c>
      <c r="B66" s="313" t="s">
        <v>585</v>
      </c>
      <c r="C66" s="308">
        <v>0</v>
      </c>
      <c r="D66" s="308">
        <v>0</v>
      </c>
      <c r="E66" s="308">
        <v>0</v>
      </c>
      <c r="F66" s="308">
        <v>0</v>
      </c>
      <c r="G66" s="308">
        <v>0</v>
      </c>
      <c r="H66" s="308">
        <v>0</v>
      </c>
    </row>
    <row r="67" spans="1:8">
      <c r="A67" s="309">
        <v>30</v>
      </c>
      <c r="B67" s="299" t="s">
        <v>586</v>
      </c>
      <c r="C67" s="308">
        <v>175401602</v>
      </c>
      <c r="D67" s="308">
        <v>0</v>
      </c>
      <c r="E67" s="308">
        <v>175401602</v>
      </c>
      <c r="F67" s="308">
        <v>146498874</v>
      </c>
      <c r="G67" s="308">
        <v>0</v>
      </c>
      <c r="H67" s="308">
        <v>146498874</v>
      </c>
    </row>
    <row r="68" spans="1:8">
      <c r="A68" s="309">
        <v>31</v>
      </c>
      <c r="B68" s="319" t="s">
        <v>587</v>
      </c>
      <c r="C68" s="308">
        <v>296773602</v>
      </c>
      <c r="D68" s="308">
        <v>0</v>
      </c>
      <c r="E68" s="308">
        <v>296773602</v>
      </c>
      <c r="F68" s="308">
        <v>267870874</v>
      </c>
      <c r="G68" s="308">
        <v>0</v>
      </c>
      <c r="H68" s="308">
        <v>267870874</v>
      </c>
    </row>
    <row r="69" spans="1:8">
      <c r="A69" s="309">
        <v>32</v>
      </c>
      <c r="B69" s="320" t="s">
        <v>588</v>
      </c>
      <c r="C69" s="308">
        <v>1339341593.9354615</v>
      </c>
      <c r="D69" s="308">
        <v>830234936.46920037</v>
      </c>
      <c r="E69" s="308">
        <v>2169576530.4046621</v>
      </c>
      <c r="F69" s="308">
        <v>1089339721.8125603</v>
      </c>
      <c r="G69" s="308">
        <v>746064780.92999983</v>
      </c>
      <c r="H69" s="308">
        <v>1835404502.7425601</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3" bestFit="1" customWidth="1"/>
    <col min="2" max="2" width="93.44140625" style="383" customWidth="1"/>
    <col min="3" max="3" width="14.5546875" style="383" customWidth="1"/>
    <col min="4" max="5" width="16.109375" style="383" customWidth="1"/>
    <col min="6" max="6" width="16.109375" style="402" customWidth="1"/>
    <col min="7" max="7" width="25.33203125" style="402" customWidth="1"/>
    <col min="8" max="8" width="16.109375" style="383" customWidth="1"/>
    <col min="9" max="11" width="16.109375" style="402" customWidth="1"/>
    <col min="12" max="12" width="26.33203125" style="402" customWidth="1"/>
    <col min="13" max="16384" width="9.109375" style="383"/>
  </cols>
  <sheetData>
    <row r="1" spans="1:12" ht="13.8">
      <c r="A1" s="284" t="s">
        <v>30</v>
      </c>
      <c r="B1" s="369" t="str">
        <f>Info!C2</f>
        <v>Terabank</v>
      </c>
      <c r="F1" s="383"/>
      <c r="G1" s="383"/>
      <c r="I1" s="383"/>
      <c r="J1" s="383"/>
      <c r="K1" s="383"/>
      <c r="L1" s="383"/>
    </row>
    <row r="2" spans="1:12">
      <c r="A2" s="284" t="s">
        <v>31</v>
      </c>
      <c r="B2" s="368">
        <f>'1. key ratios'!B2</f>
        <v>45838</v>
      </c>
      <c r="F2" s="383"/>
      <c r="G2" s="383"/>
      <c r="I2" s="383"/>
      <c r="J2" s="383"/>
      <c r="K2" s="383"/>
      <c r="L2" s="383"/>
    </row>
    <row r="3" spans="1:12">
      <c r="A3" s="285" t="s">
        <v>470</v>
      </c>
      <c r="F3" s="383"/>
      <c r="G3" s="383"/>
      <c r="I3" s="383"/>
      <c r="J3" s="383"/>
      <c r="K3" s="383"/>
      <c r="L3" s="383"/>
    </row>
    <row r="4" spans="1:12">
      <c r="F4" s="383"/>
      <c r="G4" s="383"/>
      <c r="I4" s="383"/>
      <c r="J4" s="383"/>
      <c r="K4" s="383"/>
      <c r="L4" s="383"/>
    </row>
    <row r="5" spans="1:12" ht="37.5" customHeight="1">
      <c r="A5" s="628" t="s">
        <v>487</v>
      </c>
      <c r="B5" s="629"/>
      <c r="C5" s="674" t="s">
        <v>471</v>
      </c>
      <c r="D5" s="675"/>
      <c r="E5" s="675"/>
      <c r="F5" s="675"/>
      <c r="G5" s="675"/>
      <c r="H5" s="674" t="s">
        <v>631</v>
      </c>
      <c r="I5" s="676"/>
      <c r="J5" s="676"/>
      <c r="K5" s="676"/>
      <c r="L5" s="677"/>
    </row>
    <row r="6" spans="1:12" ht="39.6" customHeight="1">
      <c r="A6" s="632"/>
      <c r="B6" s="633"/>
      <c r="C6" s="287"/>
      <c r="D6" s="381" t="s">
        <v>652</v>
      </c>
      <c r="E6" s="381" t="s">
        <v>651</v>
      </c>
      <c r="F6" s="381" t="s">
        <v>650</v>
      </c>
      <c r="G6" s="381" t="s">
        <v>649</v>
      </c>
      <c r="H6" s="403"/>
      <c r="I6" s="381" t="s">
        <v>652</v>
      </c>
      <c r="J6" s="381" t="s">
        <v>651</v>
      </c>
      <c r="K6" s="381" t="s">
        <v>650</v>
      </c>
      <c r="L6" s="381" t="s">
        <v>649</v>
      </c>
    </row>
    <row r="7" spans="1:12">
      <c r="A7" s="372">
        <v>1</v>
      </c>
      <c r="B7" s="387" t="s">
        <v>490</v>
      </c>
      <c r="C7" s="387">
        <v>77614634.297799766</v>
      </c>
      <c r="D7" s="387">
        <v>75784262.054299772</v>
      </c>
      <c r="E7" s="387">
        <v>1141469.9770999998</v>
      </c>
      <c r="F7" s="387">
        <v>688902.26639999973</v>
      </c>
      <c r="G7" s="387">
        <v>0</v>
      </c>
      <c r="H7" s="387">
        <v>905175.59979999927</v>
      </c>
      <c r="I7" s="387">
        <v>319076.36999999941</v>
      </c>
      <c r="J7" s="387">
        <v>161022.74469999995</v>
      </c>
      <c r="K7" s="387">
        <v>425076.48509999999</v>
      </c>
      <c r="L7" s="387">
        <v>0</v>
      </c>
    </row>
    <row r="8" spans="1:12">
      <c r="A8" s="372">
        <v>2</v>
      </c>
      <c r="B8" s="387" t="s">
        <v>403</v>
      </c>
      <c r="C8" s="387">
        <v>34581935.888700008</v>
      </c>
      <c r="D8" s="387">
        <v>33290881.701100007</v>
      </c>
      <c r="E8" s="387">
        <v>275011.7</v>
      </c>
      <c r="F8" s="387">
        <v>1016042.4876000001</v>
      </c>
      <c r="G8" s="387">
        <v>0</v>
      </c>
      <c r="H8" s="387">
        <v>533758.51030000008</v>
      </c>
      <c r="I8" s="387">
        <v>115937.47749999999</v>
      </c>
      <c r="J8" s="387">
        <v>33266.800600000002</v>
      </c>
      <c r="K8" s="387">
        <v>384554.23220000009</v>
      </c>
      <c r="L8" s="387">
        <v>0</v>
      </c>
    </row>
    <row r="9" spans="1:12">
      <c r="A9" s="372">
        <v>3</v>
      </c>
      <c r="B9" s="387" t="s">
        <v>404</v>
      </c>
      <c r="C9" s="387">
        <v>39755755.418800004</v>
      </c>
      <c r="D9" s="387">
        <v>39755755.418800004</v>
      </c>
      <c r="E9" s="387">
        <v>0</v>
      </c>
      <c r="F9" s="387">
        <v>0</v>
      </c>
      <c r="G9" s="387">
        <v>0</v>
      </c>
      <c r="H9" s="387">
        <v>67.945899999999995</v>
      </c>
      <c r="I9" s="387">
        <v>67.945899999999995</v>
      </c>
      <c r="J9" s="387">
        <v>0</v>
      </c>
      <c r="K9" s="387">
        <v>0</v>
      </c>
      <c r="L9" s="387">
        <v>0</v>
      </c>
    </row>
    <row r="10" spans="1:12">
      <c r="A10" s="372">
        <v>4</v>
      </c>
      <c r="B10" s="387" t="s">
        <v>491</v>
      </c>
      <c r="C10" s="387">
        <v>156153752.71409994</v>
      </c>
      <c r="D10" s="387">
        <v>146199667.13299993</v>
      </c>
      <c r="E10" s="387">
        <v>630927.24</v>
      </c>
      <c r="F10" s="387">
        <v>9323158.3410999998</v>
      </c>
      <c r="G10" s="387">
        <v>0</v>
      </c>
      <c r="H10" s="387">
        <v>2403535.6642999998</v>
      </c>
      <c r="I10" s="387">
        <v>501957.51099999982</v>
      </c>
      <c r="J10" s="387">
        <v>67346.943499999994</v>
      </c>
      <c r="K10" s="387">
        <v>1834231.2098000001</v>
      </c>
      <c r="L10" s="387">
        <v>0</v>
      </c>
    </row>
    <row r="11" spans="1:12">
      <c r="A11" s="372">
        <v>5</v>
      </c>
      <c r="B11" s="387" t="s">
        <v>405</v>
      </c>
      <c r="C11" s="387">
        <v>102164053.59710006</v>
      </c>
      <c r="D11" s="387">
        <v>93888047.696000069</v>
      </c>
      <c r="E11" s="387">
        <v>1804258.6645</v>
      </c>
      <c r="F11" s="387">
        <v>6471747.2365999995</v>
      </c>
      <c r="G11" s="387">
        <v>0</v>
      </c>
      <c r="H11" s="387">
        <v>1460647.7027999994</v>
      </c>
      <c r="I11" s="387">
        <v>397589.68669999955</v>
      </c>
      <c r="J11" s="387">
        <v>156205.5318</v>
      </c>
      <c r="K11" s="387">
        <v>906852.48429999989</v>
      </c>
      <c r="L11" s="387">
        <v>0</v>
      </c>
    </row>
    <row r="12" spans="1:12">
      <c r="A12" s="372">
        <v>6</v>
      </c>
      <c r="B12" s="387" t="s">
        <v>406</v>
      </c>
      <c r="C12" s="387">
        <v>40115177.959000021</v>
      </c>
      <c r="D12" s="387">
        <v>30580916.719100017</v>
      </c>
      <c r="E12" s="387">
        <v>6555344.4470999995</v>
      </c>
      <c r="F12" s="387">
        <v>2978916.7928000004</v>
      </c>
      <c r="G12" s="387">
        <v>0</v>
      </c>
      <c r="H12" s="387">
        <v>676806.77229999995</v>
      </c>
      <c r="I12" s="387">
        <v>108509.01419999999</v>
      </c>
      <c r="J12" s="387">
        <v>126963.18329999999</v>
      </c>
      <c r="K12" s="387">
        <v>441334.5748</v>
      </c>
      <c r="L12" s="387">
        <v>0</v>
      </c>
    </row>
    <row r="13" spans="1:12">
      <c r="A13" s="372">
        <v>7</v>
      </c>
      <c r="B13" s="387" t="s">
        <v>407</v>
      </c>
      <c r="C13" s="387">
        <v>105028793.92999999</v>
      </c>
      <c r="D13" s="387">
        <v>97041781.528599992</v>
      </c>
      <c r="E13" s="387">
        <v>5707294.9756000005</v>
      </c>
      <c r="F13" s="387">
        <v>2279717.4257999999</v>
      </c>
      <c r="G13" s="387">
        <v>0</v>
      </c>
      <c r="H13" s="387">
        <v>1054430.3108999999</v>
      </c>
      <c r="I13" s="387">
        <v>383888.3720999998</v>
      </c>
      <c r="J13" s="387">
        <v>271841.51359999995</v>
      </c>
      <c r="K13" s="387">
        <v>398700.42520000006</v>
      </c>
      <c r="L13" s="387">
        <v>0</v>
      </c>
    </row>
    <row r="14" spans="1:12">
      <c r="A14" s="372">
        <v>8</v>
      </c>
      <c r="B14" s="387" t="s">
        <v>408</v>
      </c>
      <c r="C14" s="387">
        <v>71221369.683400035</v>
      </c>
      <c r="D14" s="387">
        <v>68196132.047200039</v>
      </c>
      <c r="E14" s="387">
        <v>991050.93540000007</v>
      </c>
      <c r="F14" s="387">
        <v>2034186.7008000002</v>
      </c>
      <c r="G14" s="387">
        <v>0</v>
      </c>
      <c r="H14" s="387">
        <v>1061150.1612</v>
      </c>
      <c r="I14" s="387">
        <v>276656.53849999997</v>
      </c>
      <c r="J14" s="387">
        <v>105592.6952</v>
      </c>
      <c r="K14" s="387">
        <v>678900.92749999999</v>
      </c>
      <c r="L14" s="387">
        <v>0</v>
      </c>
    </row>
    <row r="15" spans="1:12">
      <c r="A15" s="372">
        <v>9</v>
      </c>
      <c r="B15" s="387" t="s">
        <v>409</v>
      </c>
      <c r="C15" s="387">
        <v>53750084.061699986</v>
      </c>
      <c r="D15" s="387">
        <v>46389893.466599986</v>
      </c>
      <c r="E15" s="387">
        <v>5807188.4650999997</v>
      </c>
      <c r="F15" s="387">
        <v>1553002.13</v>
      </c>
      <c r="G15" s="387">
        <v>0</v>
      </c>
      <c r="H15" s="387">
        <v>532699.23599999992</v>
      </c>
      <c r="I15" s="387">
        <v>183844.59099999999</v>
      </c>
      <c r="J15" s="387">
        <v>122375.16840000001</v>
      </c>
      <c r="K15" s="387">
        <v>226479.47659999994</v>
      </c>
      <c r="L15" s="387">
        <v>0</v>
      </c>
    </row>
    <row r="16" spans="1:12">
      <c r="A16" s="372">
        <v>10</v>
      </c>
      <c r="B16" s="387" t="s">
        <v>410</v>
      </c>
      <c r="C16" s="387">
        <v>31031273.786100004</v>
      </c>
      <c r="D16" s="387">
        <v>30199702.044100005</v>
      </c>
      <c r="E16" s="387">
        <v>74404.73</v>
      </c>
      <c r="F16" s="387">
        <v>757167.01199999999</v>
      </c>
      <c r="G16" s="387">
        <v>0</v>
      </c>
      <c r="H16" s="387">
        <v>569239.30489999999</v>
      </c>
      <c r="I16" s="387">
        <v>109847.84590000001</v>
      </c>
      <c r="J16" s="387">
        <v>16179.802600000001</v>
      </c>
      <c r="K16" s="387">
        <v>443211.65639999998</v>
      </c>
      <c r="L16" s="387">
        <v>0</v>
      </c>
    </row>
    <row r="17" spans="1:12">
      <c r="A17" s="372">
        <v>11</v>
      </c>
      <c r="B17" s="387" t="s">
        <v>411</v>
      </c>
      <c r="C17" s="387">
        <v>12396354.866600003</v>
      </c>
      <c r="D17" s="387">
        <v>11111905.765500003</v>
      </c>
      <c r="E17" s="387">
        <v>317687.17000000004</v>
      </c>
      <c r="F17" s="387">
        <v>966761.93110000016</v>
      </c>
      <c r="G17" s="387">
        <v>0</v>
      </c>
      <c r="H17" s="387">
        <v>411924.72739999997</v>
      </c>
      <c r="I17" s="387">
        <v>51270.197699999982</v>
      </c>
      <c r="J17" s="387">
        <v>24312.740399999999</v>
      </c>
      <c r="K17" s="387">
        <v>336341.7893</v>
      </c>
      <c r="L17" s="387">
        <v>0</v>
      </c>
    </row>
    <row r="18" spans="1:12">
      <c r="A18" s="372">
        <v>12</v>
      </c>
      <c r="B18" s="387" t="s">
        <v>412</v>
      </c>
      <c r="C18" s="387">
        <v>80987311.579499826</v>
      </c>
      <c r="D18" s="387">
        <v>73860486.164899826</v>
      </c>
      <c r="E18" s="387">
        <v>1099846.5316000001</v>
      </c>
      <c r="F18" s="387">
        <v>6026978.8829999985</v>
      </c>
      <c r="G18" s="387">
        <v>0</v>
      </c>
      <c r="H18" s="387">
        <v>2578150.3063999983</v>
      </c>
      <c r="I18" s="387">
        <v>325783.71519999969</v>
      </c>
      <c r="J18" s="387">
        <v>93440.673300000009</v>
      </c>
      <c r="K18" s="387">
        <v>2158925.9178999984</v>
      </c>
      <c r="L18" s="387">
        <v>0</v>
      </c>
    </row>
    <row r="19" spans="1:12">
      <c r="A19" s="372">
        <v>13</v>
      </c>
      <c r="B19" s="387" t="s">
        <v>413</v>
      </c>
      <c r="C19" s="387">
        <v>21204990.790300012</v>
      </c>
      <c r="D19" s="387">
        <v>19136069.621700011</v>
      </c>
      <c r="E19" s="387">
        <v>702703.45860000001</v>
      </c>
      <c r="F19" s="387">
        <v>1366217.71</v>
      </c>
      <c r="G19" s="387">
        <v>0</v>
      </c>
      <c r="H19" s="387">
        <v>544263.7352</v>
      </c>
      <c r="I19" s="387">
        <v>82759.542299999986</v>
      </c>
      <c r="J19" s="387">
        <v>101863.4626</v>
      </c>
      <c r="K19" s="387">
        <v>359640.7303</v>
      </c>
      <c r="L19" s="387">
        <v>0</v>
      </c>
    </row>
    <row r="20" spans="1:12">
      <c r="A20" s="372">
        <v>14</v>
      </c>
      <c r="B20" s="387" t="s">
        <v>414</v>
      </c>
      <c r="C20" s="387">
        <v>156314762.98060012</v>
      </c>
      <c r="D20" s="387">
        <v>133551556.59020014</v>
      </c>
      <c r="E20" s="387">
        <v>14581264.078499995</v>
      </c>
      <c r="F20" s="387">
        <v>8181942.3119000001</v>
      </c>
      <c r="G20" s="387">
        <v>0</v>
      </c>
      <c r="H20" s="387">
        <v>2781920.0348000005</v>
      </c>
      <c r="I20" s="387">
        <v>512049.95280000014</v>
      </c>
      <c r="J20" s="387">
        <v>638451.87580000004</v>
      </c>
      <c r="K20" s="387">
        <v>1631418.2062000001</v>
      </c>
      <c r="L20" s="387">
        <v>0</v>
      </c>
    </row>
    <row r="21" spans="1:12">
      <c r="A21" s="372">
        <v>15</v>
      </c>
      <c r="B21" s="387" t="s">
        <v>415</v>
      </c>
      <c r="C21" s="387">
        <v>52183077.032499999</v>
      </c>
      <c r="D21" s="387">
        <v>35678028.962300003</v>
      </c>
      <c r="E21" s="387">
        <v>15937150.3802</v>
      </c>
      <c r="F21" s="387">
        <v>567897.69000000006</v>
      </c>
      <c r="G21" s="387">
        <v>0</v>
      </c>
      <c r="H21" s="387">
        <v>713388.41149999993</v>
      </c>
      <c r="I21" s="387">
        <v>150603.35679999998</v>
      </c>
      <c r="J21" s="387">
        <v>400828.6361</v>
      </c>
      <c r="K21" s="387">
        <v>161956.4186</v>
      </c>
      <c r="L21" s="387">
        <v>0</v>
      </c>
    </row>
    <row r="22" spans="1:12">
      <c r="A22" s="372">
        <v>16</v>
      </c>
      <c r="B22" s="387" t="s">
        <v>416</v>
      </c>
      <c r="C22" s="387">
        <v>152659.76359999998</v>
      </c>
      <c r="D22" s="387">
        <v>152659.76359999998</v>
      </c>
      <c r="E22" s="387">
        <v>0</v>
      </c>
      <c r="F22" s="387">
        <v>0</v>
      </c>
      <c r="G22" s="387">
        <v>0</v>
      </c>
      <c r="H22" s="387">
        <v>249.2296</v>
      </c>
      <c r="I22" s="387">
        <v>249.2296</v>
      </c>
      <c r="J22" s="387">
        <v>0</v>
      </c>
      <c r="K22" s="387">
        <v>0</v>
      </c>
      <c r="L22" s="387">
        <v>0</v>
      </c>
    </row>
    <row r="23" spans="1:12">
      <c r="A23" s="372">
        <v>17</v>
      </c>
      <c r="B23" s="387" t="s">
        <v>494</v>
      </c>
      <c r="C23" s="387">
        <v>3041913.8561</v>
      </c>
      <c r="D23" s="387">
        <v>1667338.1251999999</v>
      </c>
      <c r="E23" s="387">
        <v>1362547.8609</v>
      </c>
      <c r="F23" s="387">
        <v>12027.87</v>
      </c>
      <c r="G23" s="387">
        <v>0</v>
      </c>
      <c r="H23" s="387">
        <v>266142.00200000004</v>
      </c>
      <c r="I23" s="387">
        <v>7263.6395000000002</v>
      </c>
      <c r="J23" s="387">
        <v>246850.49250000002</v>
      </c>
      <c r="K23" s="387">
        <v>12027.87</v>
      </c>
      <c r="L23" s="387">
        <v>0</v>
      </c>
    </row>
    <row r="24" spans="1:12">
      <c r="A24" s="372">
        <v>18</v>
      </c>
      <c r="B24" s="387" t="s">
        <v>417</v>
      </c>
      <c r="C24" s="387">
        <v>3092492.6576</v>
      </c>
      <c r="D24" s="387">
        <v>3092492.6576</v>
      </c>
      <c r="E24" s="387">
        <v>0</v>
      </c>
      <c r="F24" s="387">
        <v>0</v>
      </c>
      <c r="G24" s="387">
        <v>0</v>
      </c>
      <c r="H24" s="387">
        <v>12508.834500000001</v>
      </c>
      <c r="I24" s="387">
        <v>12508.834500000001</v>
      </c>
      <c r="J24" s="387">
        <v>0</v>
      </c>
      <c r="K24" s="387">
        <v>0</v>
      </c>
      <c r="L24" s="387">
        <v>0</v>
      </c>
    </row>
    <row r="25" spans="1:12">
      <c r="A25" s="372">
        <v>19</v>
      </c>
      <c r="B25" s="387" t="s">
        <v>418</v>
      </c>
      <c r="C25" s="387">
        <v>4360076.6543999994</v>
      </c>
      <c r="D25" s="387">
        <v>4328925.8643999994</v>
      </c>
      <c r="E25" s="387">
        <v>17683.560000000001</v>
      </c>
      <c r="F25" s="387">
        <v>13467.23</v>
      </c>
      <c r="G25" s="387">
        <v>0</v>
      </c>
      <c r="H25" s="387">
        <v>29599.741599999998</v>
      </c>
      <c r="I25" s="387">
        <v>18566.861499999999</v>
      </c>
      <c r="J25" s="387">
        <v>542.83529999999996</v>
      </c>
      <c r="K25" s="387">
        <v>10490.0448</v>
      </c>
      <c r="L25" s="387">
        <v>0</v>
      </c>
    </row>
    <row r="26" spans="1:12">
      <c r="A26" s="372">
        <v>20</v>
      </c>
      <c r="B26" s="387" t="s">
        <v>493</v>
      </c>
      <c r="C26" s="387">
        <v>40896402.240900002</v>
      </c>
      <c r="D26" s="387">
        <v>38072254.195299998</v>
      </c>
      <c r="E26" s="387">
        <v>56184.67</v>
      </c>
      <c r="F26" s="387">
        <v>2767963.3755999999</v>
      </c>
      <c r="G26" s="387">
        <v>0</v>
      </c>
      <c r="H26" s="387">
        <v>755518.36829999997</v>
      </c>
      <c r="I26" s="387">
        <v>144098.40989999994</v>
      </c>
      <c r="J26" s="387">
        <v>8829.0277999999998</v>
      </c>
      <c r="K26" s="387">
        <v>602590.93059999996</v>
      </c>
      <c r="L26" s="387">
        <v>0</v>
      </c>
    </row>
    <row r="27" spans="1:12">
      <c r="A27" s="372">
        <v>21</v>
      </c>
      <c r="B27" s="387" t="s">
        <v>419</v>
      </c>
      <c r="C27" s="387">
        <v>2594123.1322999997</v>
      </c>
      <c r="D27" s="387">
        <v>1619494.6724999999</v>
      </c>
      <c r="E27" s="387">
        <v>736024.78980000014</v>
      </c>
      <c r="F27" s="387">
        <v>238603.66999999998</v>
      </c>
      <c r="G27" s="387">
        <v>0</v>
      </c>
      <c r="H27" s="387">
        <v>78198.646399999998</v>
      </c>
      <c r="I27" s="387">
        <v>7407.299</v>
      </c>
      <c r="J27" s="387">
        <v>40104.928</v>
      </c>
      <c r="K27" s="387">
        <v>30686.419400000002</v>
      </c>
      <c r="L27" s="387">
        <v>0</v>
      </c>
    </row>
    <row r="28" spans="1:12">
      <c r="A28" s="372">
        <v>22</v>
      </c>
      <c r="B28" s="387" t="s">
        <v>420</v>
      </c>
      <c r="C28" s="387">
        <v>2024330.2436000004</v>
      </c>
      <c r="D28" s="387">
        <v>1549171.3900000004</v>
      </c>
      <c r="E28" s="387">
        <v>0</v>
      </c>
      <c r="F28" s="387">
        <v>475158.85360000003</v>
      </c>
      <c r="G28" s="387">
        <v>0</v>
      </c>
      <c r="H28" s="387">
        <v>24469.278899999998</v>
      </c>
      <c r="I28" s="387">
        <v>5885.6320000000005</v>
      </c>
      <c r="J28" s="387">
        <v>52.873199999999997</v>
      </c>
      <c r="K28" s="387">
        <v>18530.773699999998</v>
      </c>
      <c r="L28" s="387">
        <v>0</v>
      </c>
    </row>
    <row r="29" spans="1:12">
      <c r="A29" s="372">
        <v>23</v>
      </c>
      <c r="B29" s="387" t="s">
        <v>421</v>
      </c>
      <c r="C29" s="387">
        <v>223592077.24649999</v>
      </c>
      <c r="D29" s="387">
        <v>202875483.7561</v>
      </c>
      <c r="E29" s="387">
        <v>10881602.415499996</v>
      </c>
      <c r="F29" s="387">
        <v>9834991.0749000087</v>
      </c>
      <c r="G29" s="387">
        <v>0</v>
      </c>
      <c r="H29" s="387">
        <v>5424104.0291000009</v>
      </c>
      <c r="I29" s="387">
        <v>919921.53289999813</v>
      </c>
      <c r="J29" s="387">
        <v>847470.67719999969</v>
      </c>
      <c r="K29" s="387">
        <v>3656711.8190000029</v>
      </c>
      <c r="L29" s="387">
        <v>0</v>
      </c>
    </row>
    <row r="30" spans="1:12">
      <c r="A30" s="372">
        <v>24</v>
      </c>
      <c r="B30" s="387" t="s">
        <v>492</v>
      </c>
      <c r="C30" s="387">
        <v>150614490.27790016</v>
      </c>
      <c r="D30" s="387">
        <v>131136404.53060015</v>
      </c>
      <c r="E30" s="387">
        <v>8419680.5352999996</v>
      </c>
      <c r="F30" s="387">
        <v>11058405.211999999</v>
      </c>
      <c r="G30" s="387">
        <v>0</v>
      </c>
      <c r="H30" s="387">
        <v>6644588.7640999993</v>
      </c>
      <c r="I30" s="387">
        <v>811320.49409999978</v>
      </c>
      <c r="J30" s="387">
        <v>873135.28460000001</v>
      </c>
      <c r="K30" s="387">
        <v>4960132.9853999997</v>
      </c>
      <c r="L30" s="387">
        <v>0</v>
      </c>
    </row>
    <row r="31" spans="1:12">
      <c r="A31" s="372">
        <v>25</v>
      </c>
      <c r="B31" s="387" t="s">
        <v>422</v>
      </c>
      <c r="C31" s="387">
        <v>80139897.963399962</v>
      </c>
      <c r="D31" s="387">
        <v>75426103.229999959</v>
      </c>
      <c r="E31" s="387">
        <v>1144328.8899999999</v>
      </c>
      <c r="F31" s="387">
        <v>3569465.8434000001</v>
      </c>
      <c r="G31" s="387">
        <v>0</v>
      </c>
      <c r="H31" s="387">
        <v>1764841.5633999999</v>
      </c>
      <c r="I31" s="387">
        <v>228190.17789999992</v>
      </c>
      <c r="J31" s="387">
        <v>259127.38070000001</v>
      </c>
      <c r="K31" s="387">
        <v>1277524.0048</v>
      </c>
      <c r="L31" s="387">
        <v>0</v>
      </c>
    </row>
    <row r="32" spans="1:12">
      <c r="A32" s="372">
        <v>26</v>
      </c>
      <c r="B32" s="387" t="s">
        <v>489</v>
      </c>
      <c r="C32" s="387">
        <v>53060052.085600011</v>
      </c>
      <c r="D32" s="387">
        <v>46140072.01510001</v>
      </c>
      <c r="E32" s="387">
        <v>2237658.6499999994</v>
      </c>
      <c r="F32" s="387">
        <v>4682321.4205000009</v>
      </c>
      <c r="G32" s="387">
        <v>0</v>
      </c>
      <c r="H32" s="387">
        <v>3667877.6737000002</v>
      </c>
      <c r="I32" s="387">
        <v>297383.64069999999</v>
      </c>
      <c r="J32" s="387">
        <v>369053.36329999991</v>
      </c>
      <c r="K32" s="387">
        <v>3001440.6697</v>
      </c>
      <c r="L32" s="387">
        <v>0</v>
      </c>
    </row>
    <row r="33" spans="1:12">
      <c r="A33" s="372">
        <v>27</v>
      </c>
      <c r="B33" s="441" t="s">
        <v>64</v>
      </c>
      <c r="C33" s="387">
        <v>1598071844.7080996</v>
      </c>
      <c r="D33" s="387">
        <v>1440725487.1138</v>
      </c>
      <c r="E33" s="387">
        <v>80481314.125200003</v>
      </c>
      <c r="F33" s="387">
        <v>76865043.469099998</v>
      </c>
      <c r="G33" s="387">
        <v>0</v>
      </c>
      <c r="H33" s="387">
        <v>34895256.555299997</v>
      </c>
      <c r="I33" s="387">
        <v>5972637.8691999968</v>
      </c>
      <c r="J33" s="387">
        <v>4964858.6344999997</v>
      </c>
      <c r="K33" s="387">
        <v>23957760.051599998</v>
      </c>
      <c r="L33" s="387">
        <v>0</v>
      </c>
    </row>
    <row r="35" spans="1:12">
      <c r="B35" s="440"/>
      <c r="C35" s="44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2" bestFit="1" customWidth="1"/>
    <col min="2" max="2" width="68.6640625" style="442" customWidth="1"/>
    <col min="3" max="11" width="28.33203125" style="442" customWidth="1"/>
    <col min="12" max="16384" width="8.6640625" style="442"/>
  </cols>
  <sheetData>
    <row r="1" spans="1:11" s="383" customFormat="1" ht="13.8">
      <c r="A1" s="284" t="s">
        <v>30</v>
      </c>
      <c r="B1" s="369" t="str">
        <f>Info!C2</f>
        <v>Terabank</v>
      </c>
    </row>
    <row r="2" spans="1:11" s="383" customFormat="1">
      <c r="A2" s="284" t="s">
        <v>31</v>
      </c>
      <c r="B2" s="368">
        <f>'1. key ratios'!B2</f>
        <v>45838</v>
      </c>
    </row>
    <row r="3" spans="1:11" s="383" customFormat="1">
      <c r="A3" s="285" t="s">
        <v>472</v>
      </c>
    </row>
    <row r="4" spans="1:11">
      <c r="C4" s="446" t="s">
        <v>666</v>
      </c>
      <c r="D4" s="446" t="s">
        <v>665</v>
      </c>
      <c r="E4" s="446" t="s">
        <v>664</v>
      </c>
      <c r="F4" s="446" t="s">
        <v>663</v>
      </c>
      <c r="G4" s="446" t="s">
        <v>662</v>
      </c>
      <c r="H4" s="446" t="s">
        <v>661</v>
      </c>
      <c r="I4" s="446" t="s">
        <v>660</v>
      </c>
      <c r="J4" s="446" t="s">
        <v>659</v>
      </c>
      <c r="K4" s="446" t="s">
        <v>658</v>
      </c>
    </row>
    <row r="5" spans="1:11" ht="104.1" customHeight="1">
      <c r="A5" s="678" t="s">
        <v>657</v>
      </c>
      <c r="B5" s="679"/>
      <c r="C5" s="445" t="s">
        <v>473</v>
      </c>
      <c r="D5" s="445" t="s">
        <v>474</v>
      </c>
      <c r="E5" s="445" t="s">
        <v>475</v>
      </c>
      <c r="F5" s="445" t="s">
        <v>476</v>
      </c>
      <c r="G5" s="445" t="s">
        <v>477</v>
      </c>
      <c r="H5" s="445" t="s">
        <v>478</v>
      </c>
      <c r="I5" s="445" t="s">
        <v>479</v>
      </c>
      <c r="J5" s="445" t="s">
        <v>480</v>
      </c>
      <c r="K5" s="445" t="s">
        <v>481</v>
      </c>
    </row>
    <row r="6" spans="1:11">
      <c r="A6" s="372">
        <v>1</v>
      </c>
      <c r="B6" s="372" t="s">
        <v>441</v>
      </c>
      <c r="C6" s="372">
        <v>31238692.890000008</v>
      </c>
      <c r="D6" s="372">
        <v>89325004.159999982</v>
      </c>
      <c r="E6" s="372">
        <v>0</v>
      </c>
      <c r="F6" s="372">
        <v>21388293.82</v>
      </c>
      <c r="G6" s="372">
        <v>1235545520.3599954</v>
      </c>
      <c r="H6" s="372">
        <v>0</v>
      </c>
      <c r="I6" s="372">
        <v>106090452.24999978</v>
      </c>
      <c r="J6" s="372">
        <v>18673579.960000001</v>
      </c>
      <c r="K6" s="372">
        <v>95810301.268096685</v>
      </c>
    </row>
    <row r="7" spans="1:11">
      <c r="A7" s="372">
        <v>2</v>
      </c>
      <c r="B7" s="372" t="s">
        <v>482</v>
      </c>
      <c r="C7" s="372">
        <v>0</v>
      </c>
      <c r="D7" s="372">
        <v>0</v>
      </c>
      <c r="E7" s="372">
        <v>0</v>
      </c>
      <c r="F7" s="372">
        <v>0</v>
      </c>
      <c r="G7" s="372">
        <v>0</v>
      </c>
      <c r="H7" s="372">
        <v>0</v>
      </c>
      <c r="I7" s="372">
        <v>0</v>
      </c>
      <c r="J7" s="372">
        <v>0</v>
      </c>
      <c r="K7" s="372">
        <v>31119912.41</v>
      </c>
    </row>
    <row r="8" spans="1:11">
      <c r="A8" s="372">
        <v>3</v>
      </c>
      <c r="B8" s="372" t="s">
        <v>449</v>
      </c>
      <c r="C8" s="372">
        <v>10609110</v>
      </c>
      <c r="D8" s="372">
        <v>0</v>
      </c>
      <c r="E8" s="372">
        <v>0</v>
      </c>
      <c r="F8" s="372">
        <v>0</v>
      </c>
      <c r="G8" s="372">
        <v>29534851.829999998</v>
      </c>
      <c r="H8" s="372">
        <v>0</v>
      </c>
      <c r="I8" s="372">
        <v>4940945.9000000004</v>
      </c>
      <c r="J8" s="372">
        <v>2815169.4099999997</v>
      </c>
      <c r="K8" s="372">
        <v>1707877.650000006</v>
      </c>
    </row>
    <row r="9" spans="1:11">
      <c r="A9" s="372">
        <v>4</v>
      </c>
      <c r="B9" s="392" t="s">
        <v>483</v>
      </c>
      <c r="C9" s="372">
        <v>165218.53</v>
      </c>
      <c r="D9" s="372">
        <v>6445209.9699999979</v>
      </c>
      <c r="E9" s="372">
        <v>0</v>
      </c>
      <c r="F9" s="372">
        <v>0</v>
      </c>
      <c r="G9" s="372">
        <v>56443046.069999941</v>
      </c>
      <c r="H9" s="372">
        <v>0</v>
      </c>
      <c r="I9" s="372">
        <v>9038453.7000000011</v>
      </c>
      <c r="J9" s="372">
        <v>1224928.9100000001</v>
      </c>
      <c r="K9" s="372">
        <v>3548186.2891000062</v>
      </c>
    </row>
    <row r="10" spans="1:11">
      <c r="A10" s="372">
        <v>5</v>
      </c>
      <c r="B10" s="392" t="s">
        <v>484</v>
      </c>
      <c r="C10" s="372">
        <v>0</v>
      </c>
      <c r="D10" s="372">
        <v>0</v>
      </c>
      <c r="E10" s="372">
        <v>0</v>
      </c>
      <c r="F10" s="372">
        <v>0</v>
      </c>
      <c r="G10" s="372">
        <v>0</v>
      </c>
      <c r="H10" s="372">
        <v>0</v>
      </c>
      <c r="I10" s="372">
        <v>0</v>
      </c>
      <c r="J10" s="372">
        <v>0</v>
      </c>
      <c r="K10" s="372">
        <v>0</v>
      </c>
    </row>
    <row r="11" spans="1:11">
      <c r="A11" s="372">
        <v>6</v>
      </c>
      <c r="B11" s="392" t="s">
        <v>485</v>
      </c>
      <c r="C11" s="372">
        <v>0</v>
      </c>
      <c r="D11" s="372">
        <v>0</v>
      </c>
      <c r="E11" s="372">
        <v>0</v>
      </c>
      <c r="F11" s="372">
        <v>0</v>
      </c>
      <c r="G11" s="372">
        <v>0</v>
      </c>
      <c r="H11" s="372">
        <v>0</v>
      </c>
      <c r="I11" s="372">
        <v>0</v>
      </c>
      <c r="J11" s="372">
        <v>0</v>
      </c>
      <c r="K11" s="372">
        <v>7121.87</v>
      </c>
    </row>
    <row r="13" spans="1:11" ht="13.8">
      <c r="B13" s="443"/>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7" bestFit="1" customWidth="1"/>
    <col min="2" max="2" width="71.6640625" style="447" customWidth="1"/>
    <col min="3" max="3" width="10.5546875" style="447" bestFit="1" customWidth="1"/>
    <col min="4" max="7" width="15.5546875" style="447" customWidth="1"/>
    <col min="8" max="8" width="10.5546875" style="447" bestFit="1" customWidth="1"/>
    <col min="9" max="12" width="17.33203125" style="447" customWidth="1"/>
    <col min="13" max="13" width="10.5546875" style="447" bestFit="1" customWidth="1"/>
    <col min="14" max="17" width="16.109375" style="447" customWidth="1"/>
    <col min="18" max="18" width="12.33203125" style="447" bestFit="1" customWidth="1"/>
    <col min="19" max="19" width="46.88671875" style="447" bestFit="1" customWidth="1"/>
    <col min="20" max="20" width="43.44140625" style="447" bestFit="1" customWidth="1"/>
    <col min="21" max="21" width="45.88671875" style="447" bestFit="1" customWidth="1"/>
    <col min="22" max="22" width="43.44140625" style="447" bestFit="1" customWidth="1"/>
    <col min="23" max="16384" width="8.6640625" style="447"/>
  </cols>
  <sheetData>
    <row r="1" spans="1:22">
      <c r="A1" s="284" t="s">
        <v>30</v>
      </c>
      <c r="B1" s="369" t="str">
        <f>Info!C2</f>
        <v>Terabank</v>
      </c>
    </row>
    <row r="2" spans="1:22">
      <c r="A2" s="284" t="s">
        <v>31</v>
      </c>
      <c r="B2" s="368">
        <f>'1. key ratios'!B2</f>
        <v>45838</v>
      </c>
    </row>
    <row r="3" spans="1:22">
      <c r="A3" s="285" t="s">
        <v>500</v>
      </c>
      <c r="B3" s="383"/>
    </row>
    <row r="4" spans="1:22">
      <c r="A4" s="285"/>
      <c r="B4" s="383"/>
    </row>
    <row r="5" spans="1:22" ht="24" customHeight="1">
      <c r="A5" s="680" t="s">
        <v>501</v>
      </c>
      <c r="B5" s="681"/>
      <c r="C5" s="685" t="s">
        <v>667</v>
      </c>
      <c r="D5" s="685"/>
      <c r="E5" s="685"/>
      <c r="F5" s="685"/>
      <c r="G5" s="685"/>
      <c r="H5" s="685" t="s">
        <v>519</v>
      </c>
      <c r="I5" s="685"/>
      <c r="J5" s="685"/>
      <c r="K5" s="685"/>
      <c r="L5" s="685"/>
      <c r="M5" s="685" t="s">
        <v>631</v>
      </c>
      <c r="N5" s="685"/>
      <c r="O5" s="685"/>
      <c r="P5" s="685"/>
      <c r="Q5" s="685"/>
      <c r="R5" s="684" t="s">
        <v>502</v>
      </c>
      <c r="S5" s="684" t="s">
        <v>516</v>
      </c>
      <c r="T5" s="684" t="s">
        <v>517</v>
      </c>
      <c r="U5" s="684" t="s">
        <v>677</v>
      </c>
      <c r="V5" s="684" t="s">
        <v>678</v>
      </c>
    </row>
    <row r="6" spans="1:22" ht="36" customHeight="1">
      <c r="A6" s="682"/>
      <c r="B6" s="683"/>
      <c r="C6" s="456"/>
      <c r="D6" s="381" t="s">
        <v>652</v>
      </c>
      <c r="E6" s="381" t="s">
        <v>651</v>
      </c>
      <c r="F6" s="381" t="s">
        <v>650</v>
      </c>
      <c r="G6" s="381" t="s">
        <v>649</v>
      </c>
      <c r="H6" s="456"/>
      <c r="I6" s="381" t="s">
        <v>652</v>
      </c>
      <c r="J6" s="381" t="s">
        <v>651</v>
      </c>
      <c r="K6" s="381" t="s">
        <v>650</v>
      </c>
      <c r="L6" s="381" t="s">
        <v>649</v>
      </c>
      <c r="M6" s="456"/>
      <c r="N6" s="381" t="s">
        <v>652</v>
      </c>
      <c r="O6" s="381" t="s">
        <v>651</v>
      </c>
      <c r="P6" s="381" t="s">
        <v>650</v>
      </c>
      <c r="Q6" s="381" t="s">
        <v>649</v>
      </c>
      <c r="R6" s="684"/>
      <c r="S6" s="684"/>
      <c r="T6" s="684"/>
      <c r="U6" s="684"/>
      <c r="V6" s="684"/>
    </row>
    <row r="7" spans="1:22">
      <c r="A7" s="451">
        <v>1</v>
      </c>
      <c r="B7" s="455" t="s">
        <v>510</v>
      </c>
      <c r="C7" s="444">
        <v>2857558.7546999999</v>
      </c>
      <c r="D7" s="444">
        <v>1715878.2549999999</v>
      </c>
      <c r="E7" s="444">
        <v>418126.66</v>
      </c>
      <c r="F7" s="444">
        <v>723553.83970000001</v>
      </c>
      <c r="G7" s="444">
        <v>0</v>
      </c>
      <c r="H7" s="444">
        <v>2880323.7867999999</v>
      </c>
      <c r="I7" s="444">
        <v>1715460.4927999999</v>
      </c>
      <c r="J7" s="444">
        <v>429203.55</v>
      </c>
      <c r="K7" s="444">
        <v>735659.74399999995</v>
      </c>
      <c r="L7" s="444">
        <v>0</v>
      </c>
      <c r="M7" s="444">
        <v>224604.50379369999</v>
      </c>
      <c r="N7" s="444">
        <v>23678.532742340001</v>
      </c>
      <c r="O7" s="444">
        <v>151080.43058320999</v>
      </c>
      <c r="P7" s="444">
        <v>49845.54046815</v>
      </c>
      <c r="Q7" s="444">
        <v>0</v>
      </c>
      <c r="R7" s="444">
        <v>18</v>
      </c>
      <c r="S7" s="464">
        <v>0.14894359614352526</v>
      </c>
      <c r="T7" s="471">
        <v>0.16883091624961105</v>
      </c>
      <c r="U7" s="444">
        <v>0.13122439999999999</v>
      </c>
      <c r="V7" s="465">
        <v>44.111899999999999</v>
      </c>
    </row>
    <row r="8" spans="1:22">
      <c r="A8" s="451">
        <v>2</v>
      </c>
      <c r="B8" s="454" t="s">
        <v>509</v>
      </c>
      <c r="C8" s="444">
        <v>157684886.21849999</v>
      </c>
      <c r="D8" s="444">
        <v>147508050.47239998</v>
      </c>
      <c r="E8" s="444">
        <v>3868205.125</v>
      </c>
      <c r="F8" s="444">
        <v>6308630.6211000001</v>
      </c>
      <c r="G8" s="444">
        <v>0</v>
      </c>
      <c r="H8" s="444">
        <v>160474979.34319988</v>
      </c>
      <c r="I8" s="444">
        <v>148842006.39399987</v>
      </c>
      <c r="J8" s="444">
        <v>4008890.9770999998</v>
      </c>
      <c r="K8" s="444">
        <v>7624081.9720999999</v>
      </c>
      <c r="L8" s="444">
        <v>0</v>
      </c>
      <c r="M8" s="444">
        <v>6512858.5541212102</v>
      </c>
      <c r="N8" s="444">
        <v>980797.66835188994</v>
      </c>
      <c r="O8" s="444">
        <v>720774.85420574003</v>
      </c>
      <c r="P8" s="444">
        <v>4811286.03156358</v>
      </c>
      <c r="Q8" s="444">
        <v>0</v>
      </c>
      <c r="R8" s="444">
        <v>9311</v>
      </c>
      <c r="S8" s="464">
        <v>0.25049003541302661</v>
      </c>
      <c r="T8" s="471">
        <v>0.30004682379770575</v>
      </c>
      <c r="U8" s="444">
        <v>0.20450117000000001</v>
      </c>
      <c r="V8" s="465">
        <v>47.393000000000001</v>
      </c>
    </row>
    <row r="9" spans="1:22">
      <c r="A9" s="451">
        <v>3</v>
      </c>
      <c r="B9" s="454" t="s">
        <v>508</v>
      </c>
      <c r="C9" s="444">
        <v>0</v>
      </c>
      <c r="D9" s="444">
        <v>0</v>
      </c>
      <c r="E9" s="444">
        <v>0</v>
      </c>
      <c r="F9" s="444">
        <v>0</v>
      </c>
      <c r="G9" s="444">
        <v>0</v>
      </c>
      <c r="H9" s="444">
        <v>0</v>
      </c>
      <c r="I9" s="444">
        <v>0</v>
      </c>
      <c r="J9" s="444">
        <v>0</v>
      </c>
      <c r="K9" s="444">
        <v>0</v>
      </c>
      <c r="L9" s="444">
        <v>0</v>
      </c>
      <c r="M9" s="444">
        <v>0</v>
      </c>
      <c r="N9" s="444">
        <v>0</v>
      </c>
      <c r="O9" s="444">
        <v>0</v>
      </c>
      <c r="P9" s="444">
        <v>0</v>
      </c>
      <c r="Q9" s="444">
        <v>0</v>
      </c>
      <c r="R9" s="444">
        <v>0</v>
      </c>
      <c r="S9" s="464" t="s">
        <v>777</v>
      </c>
      <c r="T9" s="471" t="s">
        <v>777</v>
      </c>
      <c r="U9" s="444">
        <v>0</v>
      </c>
      <c r="V9" s="465">
        <v>0</v>
      </c>
    </row>
    <row r="10" spans="1:22">
      <c r="A10" s="451">
        <v>4</v>
      </c>
      <c r="B10" s="454" t="s">
        <v>507</v>
      </c>
      <c r="C10" s="444">
        <v>15119.45</v>
      </c>
      <c r="D10" s="444">
        <v>15119.45</v>
      </c>
      <c r="E10" s="444">
        <v>0</v>
      </c>
      <c r="F10" s="444">
        <v>0</v>
      </c>
      <c r="G10" s="444">
        <v>0</v>
      </c>
      <c r="H10" s="444">
        <v>15119.45</v>
      </c>
      <c r="I10" s="444">
        <v>15119.45</v>
      </c>
      <c r="J10" s="444">
        <v>0</v>
      </c>
      <c r="K10" s="444">
        <v>0</v>
      </c>
      <c r="L10" s="444">
        <v>0</v>
      </c>
      <c r="M10" s="444">
        <v>133.38644873999999</v>
      </c>
      <c r="N10" s="444">
        <v>133.38644873999999</v>
      </c>
      <c r="O10" s="444">
        <v>0</v>
      </c>
      <c r="P10" s="444">
        <v>0</v>
      </c>
      <c r="Q10" s="444">
        <v>0</v>
      </c>
      <c r="R10" s="444">
        <v>14</v>
      </c>
      <c r="S10" s="464">
        <v>0</v>
      </c>
      <c r="T10" s="471">
        <v>0.23158122706670306</v>
      </c>
      <c r="U10" s="444">
        <v>0</v>
      </c>
      <c r="V10" s="465">
        <v>9.3234999999999992</v>
      </c>
    </row>
    <row r="11" spans="1:22">
      <c r="A11" s="451">
        <v>5</v>
      </c>
      <c r="B11" s="454" t="s">
        <v>506</v>
      </c>
      <c r="C11" s="444">
        <v>1655725.0993999999</v>
      </c>
      <c r="D11" s="444">
        <v>1550555.85</v>
      </c>
      <c r="E11" s="444">
        <v>30826.880000000001</v>
      </c>
      <c r="F11" s="444">
        <v>74342.369400000011</v>
      </c>
      <c r="G11" s="444">
        <v>0</v>
      </c>
      <c r="H11" s="444">
        <v>1662047.7893999999</v>
      </c>
      <c r="I11" s="444">
        <v>1554722.42</v>
      </c>
      <c r="J11" s="444">
        <v>31380.93</v>
      </c>
      <c r="K11" s="444">
        <v>75944.439400000003</v>
      </c>
      <c r="L11" s="444">
        <v>0</v>
      </c>
      <c r="M11" s="444">
        <v>83118.395187300019</v>
      </c>
      <c r="N11" s="444">
        <v>9097.0090997499992</v>
      </c>
      <c r="O11" s="444">
        <v>2949.6609630399998</v>
      </c>
      <c r="P11" s="444">
        <v>71071.72512451002</v>
      </c>
      <c r="Q11" s="444">
        <v>0</v>
      </c>
      <c r="R11" s="444">
        <v>1677</v>
      </c>
      <c r="S11" s="464">
        <v>0.1377709234442219</v>
      </c>
      <c r="T11" s="471">
        <v>0.14725951791972441</v>
      </c>
      <c r="U11" s="444">
        <v>0.13737543999999999</v>
      </c>
      <c r="V11" s="465">
        <v>23.2376</v>
      </c>
    </row>
    <row r="12" spans="1:22">
      <c r="A12" s="451">
        <v>6</v>
      </c>
      <c r="B12" s="454" t="s">
        <v>505</v>
      </c>
      <c r="C12" s="444">
        <v>1764424.5729999996</v>
      </c>
      <c r="D12" s="444">
        <v>1604126.3687999998</v>
      </c>
      <c r="E12" s="444">
        <v>66389.64</v>
      </c>
      <c r="F12" s="444">
        <v>93908.564200000008</v>
      </c>
      <c r="G12" s="444">
        <v>0</v>
      </c>
      <c r="H12" s="444">
        <v>1797791.6057</v>
      </c>
      <c r="I12" s="444">
        <v>1623020.3174999999</v>
      </c>
      <c r="J12" s="444">
        <v>67859.73</v>
      </c>
      <c r="K12" s="444">
        <v>106911.5582</v>
      </c>
      <c r="L12" s="444">
        <v>0</v>
      </c>
      <c r="M12" s="444">
        <v>131237.36080913001</v>
      </c>
      <c r="N12" s="444">
        <v>29557.926378559998</v>
      </c>
      <c r="O12" s="444">
        <v>12217.068742269999</v>
      </c>
      <c r="P12" s="444">
        <v>89462.365688300008</v>
      </c>
      <c r="Q12" s="444">
        <v>0</v>
      </c>
      <c r="R12" s="444">
        <v>1762</v>
      </c>
      <c r="S12" s="464">
        <v>0.25682280223482862</v>
      </c>
      <c r="T12" s="471">
        <v>0.32363164392378641</v>
      </c>
      <c r="U12" s="444">
        <v>0.26734777999999998</v>
      </c>
      <c r="V12" s="465">
        <v>21.585699999999999</v>
      </c>
    </row>
    <row r="13" spans="1:22">
      <c r="A13" s="451">
        <v>7</v>
      </c>
      <c r="B13" s="454" t="s">
        <v>504</v>
      </c>
      <c r="C13" s="444">
        <v>128422140.41800001</v>
      </c>
      <c r="D13" s="444">
        <v>123861755.03530002</v>
      </c>
      <c r="E13" s="444">
        <v>875185.97800000012</v>
      </c>
      <c r="F13" s="444">
        <v>3685199.4046999998</v>
      </c>
      <c r="G13" s="444">
        <v>0</v>
      </c>
      <c r="H13" s="444">
        <v>128791220.82580008</v>
      </c>
      <c r="I13" s="444">
        <v>124077769.29850008</v>
      </c>
      <c r="J13" s="444">
        <v>888524.40820000018</v>
      </c>
      <c r="K13" s="444">
        <v>3824927.1190999998</v>
      </c>
      <c r="L13" s="444">
        <v>0</v>
      </c>
      <c r="M13" s="444">
        <v>752137.56725605007</v>
      </c>
      <c r="N13" s="444">
        <v>137047.97180080001</v>
      </c>
      <c r="O13" s="444">
        <v>46158.397358529997</v>
      </c>
      <c r="P13" s="444">
        <v>568931.19809672004</v>
      </c>
      <c r="Q13" s="444">
        <v>0</v>
      </c>
      <c r="R13" s="444">
        <v>1431</v>
      </c>
      <c r="S13" s="464">
        <v>0.12205677624602738</v>
      </c>
      <c r="T13" s="471">
        <v>0.134684380379786</v>
      </c>
      <c r="U13" s="444">
        <v>0.10636204</v>
      </c>
      <c r="V13" s="465">
        <v>120.59569999999999</v>
      </c>
    </row>
    <row r="14" spans="1:22">
      <c r="A14" s="449">
        <v>7.1</v>
      </c>
      <c r="B14" s="448" t="s">
        <v>513</v>
      </c>
      <c r="C14" s="444">
        <v>96936365.908399999</v>
      </c>
      <c r="D14" s="444">
        <v>92951511.171599999</v>
      </c>
      <c r="E14" s="444">
        <v>586935.57799999998</v>
      </c>
      <c r="F14" s="444">
        <v>3397919.1588000003</v>
      </c>
      <c r="G14" s="444">
        <v>0</v>
      </c>
      <c r="H14" s="444">
        <v>97209006.179100081</v>
      </c>
      <c r="I14" s="444">
        <v>93077038.41610007</v>
      </c>
      <c r="J14" s="444">
        <v>598284.17819999997</v>
      </c>
      <c r="K14" s="444">
        <v>3533683.5847999998</v>
      </c>
      <c r="L14" s="444">
        <v>0</v>
      </c>
      <c r="M14" s="444">
        <v>655942.04435741995</v>
      </c>
      <c r="N14" s="444">
        <v>102389.04064029001</v>
      </c>
      <c r="O14" s="444">
        <v>29201.984147660001</v>
      </c>
      <c r="P14" s="444">
        <v>524351.01956946997</v>
      </c>
      <c r="Q14" s="444">
        <v>0</v>
      </c>
      <c r="R14" s="444">
        <v>980</v>
      </c>
      <c r="S14" s="464">
        <v>0.12163948055026313</v>
      </c>
      <c r="T14" s="471">
        <v>0.13487390569521721</v>
      </c>
      <c r="U14" s="444">
        <v>0.10605218</v>
      </c>
      <c r="V14" s="465">
        <v>122.91889999999999</v>
      </c>
    </row>
    <row r="15" spans="1:22">
      <c r="A15" s="449">
        <v>7.2</v>
      </c>
      <c r="B15" s="448" t="s">
        <v>515</v>
      </c>
      <c r="C15" s="444">
        <v>18947320.196600001</v>
      </c>
      <c r="D15" s="444">
        <v>18655551.440699998</v>
      </c>
      <c r="E15" s="444">
        <v>189267.35</v>
      </c>
      <c r="F15" s="444">
        <v>102501.4059</v>
      </c>
      <c r="G15" s="444">
        <v>0</v>
      </c>
      <c r="H15" s="444">
        <v>19014705.070699997</v>
      </c>
      <c r="I15" s="444">
        <v>18721718.166399997</v>
      </c>
      <c r="J15" s="444">
        <v>189726.54</v>
      </c>
      <c r="K15" s="444">
        <v>103260.3643</v>
      </c>
      <c r="L15" s="444">
        <v>0</v>
      </c>
      <c r="M15" s="444">
        <v>29190.058659850001</v>
      </c>
      <c r="N15" s="444">
        <v>20374.74319872</v>
      </c>
      <c r="O15" s="444">
        <v>8815.3154611299997</v>
      </c>
      <c r="P15" s="444">
        <v>0</v>
      </c>
      <c r="Q15" s="444">
        <v>0</v>
      </c>
      <c r="R15" s="444">
        <v>275</v>
      </c>
      <c r="S15" s="464">
        <v>0.12763597385967557</v>
      </c>
      <c r="T15" s="471">
        <v>0.14010116886062227</v>
      </c>
      <c r="U15" s="444">
        <v>0.10843206</v>
      </c>
      <c r="V15" s="465">
        <v>104.07850000000001</v>
      </c>
    </row>
    <row r="16" spans="1:22">
      <c r="A16" s="449">
        <v>7.3</v>
      </c>
      <c r="B16" s="448" t="s">
        <v>512</v>
      </c>
      <c r="C16" s="444">
        <v>12538454.312999999</v>
      </c>
      <c r="D16" s="444">
        <v>12254692.422999999</v>
      </c>
      <c r="E16" s="444">
        <v>98983.05</v>
      </c>
      <c r="F16" s="444">
        <v>184778.84</v>
      </c>
      <c r="G16" s="444">
        <v>0</v>
      </c>
      <c r="H16" s="444">
        <v>12567509.575999999</v>
      </c>
      <c r="I16" s="444">
        <v>12279012.716</v>
      </c>
      <c r="J16" s="444">
        <v>100513.69</v>
      </c>
      <c r="K16" s="444">
        <v>187983.17</v>
      </c>
      <c r="L16" s="444">
        <v>0</v>
      </c>
      <c r="M16" s="444">
        <v>67005.464238779998</v>
      </c>
      <c r="N16" s="444">
        <v>14284.187961789998</v>
      </c>
      <c r="O16" s="444">
        <v>8141.0977497399999</v>
      </c>
      <c r="P16" s="444">
        <v>44580.178527249998</v>
      </c>
      <c r="Q16" s="444">
        <v>0</v>
      </c>
      <c r="R16" s="444">
        <v>176</v>
      </c>
      <c r="S16" s="464">
        <v>0.11529567979012365</v>
      </c>
      <c r="T16" s="471">
        <v>0.12535732225110735</v>
      </c>
      <c r="U16" s="444">
        <v>0.10562953</v>
      </c>
      <c r="V16" s="465">
        <v>127.90349999999999</v>
      </c>
    </row>
    <row r="17" spans="1:22">
      <c r="A17" s="451">
        <v>8</v>
      </c>
      <c r="B17" s="454" t="s">
        <v>511</v>
      </c>
      <c r="C17" s="444">
        <v>0</v>
      </c>
      <c r="D17" s="444">
        <v>0</v>
      </c>
      <c r="E17" s="444">
        <v>0</v>
      </c>
      <c r="F17" s="444">
        <v>0</v>
      </c>
      <c r="G17" s="444">
        <v>0</v>
      </c>
      <c r="H17" s="444">
        <v>0</v>
      </c>
      <c r="I17" s="444">
        <v>0</v>
      </c>
      <c r="J17" s="444">
        <v>0</v>
      </c>
      <c r="K17" s="444">
        <v>0</v>
      </c>
      <c r="L17" s="444">
        <v>0</v>
      </c>
      <c r="M17" s="444">
        <v>0</v>
      </c>
      <c r="N17" s="444">
        <v>0</v>
      </c>
      <c r="O17" s="444">
        <v>0</v>
      </c>
      <c r="P17" s="444">
        <v>0</v>
      </c>
      <c r="Q17" s="444">
        <v>0</v>
      </c>
      <c r="R17" s="444">
        <v>0</v>
      </c>
      <c r="S17" s="464" t="s">
        <v>777</v>
      </c>
      <c r="T17" s="471" t="s">
        <v>777</v>
      </c>
      <c r="U17" s="444">
        <v>0</v>
      </c>
      <c r="V17" s="465">
        <v>0</v>
      </c>
    </row>
    <row r="18" spans="1:22">
      <c r="A18" s="453">
        <v>9</v>
      </c>
      <c r="B18" s="452" t="s">
        <v>503</v>
      </c>
      <c r="C18" s="444">
        <v>336390.3</v>
      </c>
      <c r="D18" s="444">
        <v>291824.69</v>
      </c>
      <c r="E18" s="444">
        <v>27238.44</v>
      </c>
      <c r="F18" s="444">
        <v>17327.169999999998</v>
      </c>
      <c r="G18" s="444">
        <v>0</v>
      </c>
      <c r="H18" s="444">
        <v>417440.30999999994</v>
      </c>
      <c r="I18" s="444">
        <v>358566.35</v>
      </c>
      <c r="J18" s="444">
        <v>33009.99</v>
      </c>
      <c r="K18" s="444">
        <v>25863.97</v>
      </c>
      <c r="L18" s="444">
        <v>0</v>
      </c>
      <c r="M18" s="444">
        <v>34739.97407828</v>
      </c>
      <c r="N18" s="444">
        <v>3206.7687675299999</v>
      </c>
      <c r="O18" s="444">
        <v>7832.0049510400004</v>
      </c>
      <c r="P18" s="444">
        <v>23701.200359710001</v>
      </c>
      <c r="Q18" s="444">
        <v>0</v>
      </c>
      <c r="R18" s="444">
        <v>27</v>
      </c>
      <c r="S18" s="464" t="s">
        <v>777</v>
      </c>
      <c r="T18" s="471" t="s">
        <v>777</v>
      </c>
      <c r="U18" s="444">
        <v>0.10913871</v>
      </c>
      <c r="V18" s="465">
        <v>60.030099999999997</v>
      </c>
    </row>
    <row r="19" spans="1:22">
      <c r="A19" s="451">
        <v>10</v>
      </c>
      <c r="B19" s="450" t="s">
        <v>514</v>
      </c>
      <c r="C19" s="444">
        <v>292736244.81359994</v>
      </c>
      <c r="D19" s="444">
        <v>276547310.12149996</v>
      </c>
      <c r="E19" s="444">
        <v>5285972.7230000002</v>
      </c>
      <c r="F19" s="444">
        <v>10902961.9691</v>
      </c>
      <c r="G19" s="444">
        <v>0</v>
      </c>
      <c r="H19" s="444">
        <v>296038923.11089993</v>
      </c>
      <c r="I19" s="444">
        <v>278186664.72279996</v>
      </c>
      <c r="J19" s="444">
        <v>5458869.5853000004</v>
      </c>
      <c r="K19" s="444">
        <v>12393388.802800002</v>
      </c>
      <c r="L19" s="444">
        <v>0</v>
      </c>
      <c r="M19" s="444">
        <v>7738829.7416944094</v>
      </c>
      <c r="N19" s="444">
        <v>1183519.2635896101</v>
      </c>
      <c r="O19" s="444">
        <v>941012.41680382995</v>
      </c>
      <c r="P19" s="444">
        <v>5614298.0613009688</v>
      </c>
      <c r="Q19" s="444">
        <v>0</v>
      </c>
      <c r="R19" s="444">
        <v>14240</v>
      </c>
      <c r="S19" s="464">
        <v>0.18816554764694468</v>
      </c>
      <c r="T19" s="471">
        <v>0.21933492155863504</v>
      </c>
      <c r="U19" s="471">
        <v>0.16061164609811113</v>
      </c>
      <c r="V19" s="465">
        <v>78.859700000000004</v>
      </c>
    </row>
    <row r="20" spans="1:22" ht="24">
      <c r="A20" s="449">
        <v>10.1</v>
      </c>
      <c r="B20" s="448" t="s">
        <v>518</v>
      </c>
      <c r="C20" s="444">
        <v>0</v>
      </c>
      <c r="D20" s="444">
        <v>0</v>
      </c>
      <c r="E20" s="444">
        <v>0</v>
      </c>
      <c r="F20" s="444">
        <v>0</v>
      </c>
      <c r="G20" s="444">
        <v>0</v>
      </c>
      <c r="H20" s="444">
        <v>0</v>
      </c>
      <c r="I20" s="444">
        <v>0</v>
      </c>
      <c r="J20" s="444">
        <v>0</v>
      </c>
      <c r="K20" s="444">
        <v>0</v>
      </c>
      <c r="L20" s="444">
        <v>0</v>
      </c>
      <c r="M20" s="444">
        <v>0</v>
      </c>
      <c r="N20" s="444">
        <v>0</v>
      </c>
      <c r="O20" s="444">
        <v>0</v>
      </c>
      <c r="P20" s="444">
        <v>0</v>
      </c>
      <c r="Q20" s="444">
        <v>0</v>
      </c>
      <c r="R20" s="444">
        <v>0</v>
      </c>
      <c r="S20" s="464">
        <v>0</v>
      </c>
      <c r="T20" s="444">
        <v>0</v>
      </c>
      <c r="U20" s="444">
        <v>0</v>
      </c>
      <c r="V20" s="465">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80" zoomScaleNormal="80" workbookViewId="0"/>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5">
        <f>'1. key ratios'!B2</f>
        <v>45838</v>
      </c>
      <c r="C2" s="3"/>
      <c r="D2" s="4"/>
      <c r="E2" s="4"/>
      <c r="F2" s="4"/>
      <c r="G2" s="4"/>
    </row>
    <row r="4" spans="1:8">
      <c r="A4" s="579" t="s">
        <v>6</v>
      </c>
      <c r="B4" s="581" t="s">
        <v>589</v>
      </c>
      <c r="C4" s="574" t="s">
        <v>526</v>
      </c>
      <c r="D4" s="574"/>
      <c r="E4" s="574"/>
      <c r="F4" s="574" t="s">
        <v>527</v>
      </c>
      <c r="G4" s="574"/>
      <c r="H4" s="575"/>
    </row>
    <row r="5" spans="1:8" ht="15.6" customHeight="1">
      <c r="A5" s="580"/>
      <c r="B5" s="582"/>
      <c r="C5" s="323" t="s">
        <v>32</v>
      </c>
      <c r="D5" s="323" t="s">
        <v>33</v>
      </c>
      <c r="E5" s="323" t="s">
        <v>34</v>
      </c>
      <c r="F5" s="323" t="s">
        <v>32</v>
      </c>
      <c r="G5" s="323" t="s">
        <v>33</v>
      </c>
      <c r="H5" s="323" t="s">
        <v>34</v>
      </c>
    </row>
    <row r="6" spans="1:8">
      <c r="A6" s="324">
        <v>1</v>
      </c>
      <c r="B6" s="325" t="s">
        <v>590</v>
      </c>
      <c r="C6" s="308">
        <v>70364812.325299889</v>
      </c>
      <c r="D6" s="308">
        <v>30898728.674700089</v>
      </c>
      <c r="E6" s="308">
        <v>101263540.99999997</v>
      </c>
      <c r="F6" s="308">
        <v>62947825.460638255</v>
      </c>
      <c r="G6" s="308">
        <v>29447757.539361734</v>
      </c>
      <c r="H6" s="308">
        <v>92395582.999999985</v>
      </c>
    </row>
    <row r="7" spans="1:8">
      <c r="A7" s="324">
        <v>1.1000000000000001</v>
      </c>
      <c r="B7" s="313" t="s">
        <v>533</v>
      </c>
      <c r="C7" s="308">
        <v>0</v>
      </c>
      <c r="D7" s="308">
        <v>0</v>
      </c>
      <c r="E7" s="308">
        <v>0</v>
      </c>
      <c r="F7" s="308">
        <v>0</v>
      </c>
      <c r="G7" s="308">
        <v>0</v>
      </c>
      <c r="H7" s="308">
        <v>0</v>
      </c>
    </row>
    <row r="8" spans="1:8">
      <c r="A8" s="324">
        <v>1.2</v>
      </c>
      <c r="B8" s="313" t="s">
        <v>535</v>
      </c>
      <c r="C8" s="308">
        <v>0</v>
      </c>
      <c r="D8" s="308">
        <v>0</v>
      </c>
      <c r="E8" s="308">
        <v>0</v>
      </c>
      <c r="F8" s="308">
        <v>0</v>
      </c>
      <c r="G8" s="308">
        <v>0</v>
      </c>
      <c r="H8" s="308">
        <v>0</v>
      </c>
    </row>
    <row r="9" spans="1:8" ht="21.6" customHeight="1">
      <c r="A9" s="324">
        <v>1.3</v>
      </c>
      <c r="B9" s="313" t="s">
        <v>591</v>
      </c>
      <c r="C9" s="308">
        <v>0</v>
      </c>
      <c r="D9" s="308">
        <v>0</v>
      </c>
      <c r="E9" s="308">
        <v>0</v>
      </c>
      <c r="F9" s="308">
        <v>0</v>
      </c>
      <c r="G9" s="308">
        <v>0</v>
      </c>
      <c r="H9" s="308">
        <v>0</v>
      </c>
    </row>
    <row r="10" spans="1:8">
      <c r="A10" s="324">
        <v>1.4</v>
      </c>
      <c r="B10" s="313" t="s">
        <v>537</v>
      </c>
      <c r="C10" s="308">
        <v>0</v>
      </c>
      <c r="D10" s="308">
        <v>0</v>
      </c>
      <c r="E10" s="308">
        <v>0</v>
      </c>
      <c r="F10" s="308">
        <v>0</v>
      </c>
      <c r="G10" s="308">
        <v>0</v>
      </c>
      <c r="H10" s="308">
        <v>0</v>
      </c>
    </row>
    <row r="11" spans="1:8">
      <c r="A11" s="324">
        <v>1.5</v>
      </c>
      <c r="B11" s="313" t="s">
        <v>541</v>
      </c>
      <c r="C11" s="308">
        <v>70444259.422505885</v>
      </c>
      <c r="D11" s="308">
        <v>30898728.674700089</v>
      </c>
      <c r="E11" s="308">
        <v>101342988.09720597</v>
      </c>
      <c r="F11" s="308">
        <v>62276469.119450256</v>
      </c>
      <c r="G11" s="308">
        <v>29447757.539361734</v>
      </c>
      <c r="H11" s="308">
        <v>91724226.658811986</v>
      </c>
    </row>
    <row r="12" spans="1:8">
      <c r="A12" s="324">
        <v>1.6</v>
      </c>
      <c r="B12" s="314" t="s">
        <v>423</v>
      </c>
      <c r="C12" s="308">
        <v>-79447.097205997634</v>
      </c>
      <c r="D12" s="308">
        <v>0</v>
      </c>
      <c r="E12" s="308">
        <v>-79447.097205997634</v>
      </c>
      <c r="F12" s="308">
        <v>671356.34118799993</v>
      </c>
      <c r="G12" s="308">
        <v>0</v>
      </c>
      <c r="H12" s="308">
        <v>671356.34118799993</v>
      </c>
    </row>
    <row r="13" spans="1:8">
      <c r="A13" s="324">
        <v>2</v>
      </c>
      <c r="B13" s="326" t="s">
        <v>592</v>
      </c>
      <c r="C13" s="308">
        <v>-41035533.269999981</v>
      </c>
      <c r="D13" s="308">
        <v>-18951383.491221089</v>
      </c>
      <c r="E13" s="308">
        <v>-59986916.761221066</v>
      </c>
      <c r="F13" s="308">
        <v>-39420309.949999981</v>
      </c>
      <c r="G13" s="308">
        <v>-15201925.312569764</v>
      </c>
      <c r="H13" s="308">
        <v>-54622235.26256974</v>
      </c>
    </row>
    <row r="14" spans="1:8">
      <c r="A14" s="324">
        <v>2.1</v>
      </c>
      <c r="B14" s="313" t="s">
        <v>593</v>
      </c>
      <c r="C14" s="308">
        <v>0</v>
      </c>
      <c r="D14" s="308">
        <v>0</v>
      </c>
      <c r="E14" s="308">
        <v>0</v>
      </c>
      <c r="F14" s="308">
        <v>0</v>
      </c>
      <c r="G14" s="308">
        <v>0</v>
      </c>
      <c r="H14" s="308">
        <v>0</v>
      </c>
    </row>
    <row r="15" spans="1:8" ht="24.6" customHeight="1">
      <c r="A15" s="324">
        <v>2.2000000000000002</v>
      </c>
      <c r="B15" s="313" t="s">
        <v>594</v>
      </c>
      <c r="C15" s="308">
        <v>0</v>
      </c>
      <c r="D15" s="308">
        <v>0</v>
      </c>
      <c r="E15" s="308">
        <v>0</v>
      </c>
      <c r="F15" s="308">
        <v>0</v>
      </c>
      <c r="G15" s="308">
        <v>0</v>
      </c>
      <c r="H15" s="308">
        <v>0</v>
      </c>
    </row>
    <row r="16" spans="1:8" ht="20.399999999999999" customHeight="1">
      <c r="A16" s="324">
        <v>2.2999999999999998</v>
      </c>
      <c r="B16" s="313" t="s">
        <v>595</v>
      </c>
      <c r="C16" s="308">
        <v>-40386121.799999982</v>
      </c>
      <c r="D16" s="308">
        <v>-18951383.491221089</v>
      </c>
      <c r="E16" s="308">
        <v>-59337505.291221067</v>
      </c>
      <c r="F16" s="308">
        <v>-38977303.009999983</v>
      </c>
      <c r="G16" s="308">
        <v>-15201925.312569764</v>
      </c>
      <c r="H16" s="308">
        <v>-54179228.322569743</v>
      </c>
    </row>
    <row r="17" spans="1:8">
      <c r="A17" s="324">
        <v>2.4</v>
      </c>
      <c r="B17" s="313" t="s">
        <v>596</v>
      </c>
      <c r="C17" s="308">
        <v>-649411.47</v>
      </c>
      <c r="D17" s="308">
        <v>0</v>
      </c>
      <c r="E17" s="308">
        <v>-649411.47</v>
      </c>
      <c r="F17" s="308">
        <v>-443006.94</v>
      </c>
      <c r="G17" s="308">
        <v>0</v>
      </c>
      <c r="H17" s="308">
        <v>-443006.94</v>
      </c>
    </row>
    <row r="18" spans="1:8">
      <c r="A18" s="324">
        <v>3</v>
      </c>
      <c r="B18" s="326" t="s">
        <v>597</v>
      </c>
      <c r="C18" s="308">
        <v>0</v>
      </c>
      <c r="D18" s="308">
        <v>0</v>
      </c>
      <c r="E18" s="308">
        <v>0</v>
      </c>
      <c r="F18" s="308">
        <v>0</v>
      </c>
      <c r="G18" s="308">
        <v>0</v>
      </c>
      <c r="H18" s="308">
        <v>0</v>
      </c>
    </row>
    <row r="19" spans="1:8">
      <c r="A19" s="324">
        <v>4</v>
      </c>
      <c r="B19" s="326" t="s">
        <v>598</v>
      </c>
      <c r="C19" s="308">
        <v>3669988.53</v>
      </c>
      <c r="D19" s="308">
        <v>1095597.4700000002</v>
      </c>
      <c r="E19" s="308">
        <v>4765586</v>
      </c>
      <c r="F19" s="308">
        <v>3553079.9800000004</v>
      </c>
      <c r="G19" s="308">
        <v>1354742.0199999996</v>
      </c>
      <c r="H19" s="308">
        <v>4907822</v>
      </c>
    </row>
    <row r="20" spans="1:8">
      <c r="A20" s="324">
        <v>5</v>
      </c>
      <c r="B20" s="326" t="s">
        <v>599</v>
      </c>
      <c r="C20" s="308">
        <v>-1896716.77</v>
      </c>
      <c r="D20" s="308">
        <v>-1437322.23</v>
      </c>
      <c r="E20" s="308">
        <v>-3334039</v>
      </c>
      <c r="F20" s="308">
        <v>-1209938.3500000001</v>
      </c>
      <c r="G20" s="308">
        <v>-989066.65</v>
      </c>
      <c r="H20" s="308">
        <v>-2199005</v>
      </c>
    </row>
    <row r="21" spans="1:8" ht="24" customHeight="1">
      <c r="A21" s="324">
        <v>6</v>
      </c>
      <c r="B21" s="326" t="s">
        <v>600</v>
      </c>
      <c r="C21" s="308">
        <v>190.17</v>
      </c>
      <c r="D21" s="308">
        <v>0</v>
      </c>
      <c r="E21" s="308">
        <v>190.17</v>
      </c>
      <c r="F21" s="308">
        <v>0</v>
      </c>
      <c r="G21" s="308">
        <v>0</v>
      </c>
      <c r="H21" s="308">
        <v>0</v>
      </c>
    </row>
    <row r="22" spans="1:8" ht="18.600000000000001" customHeight="1">
      <c r="A22" s="324">
        <v>7</v>
      </c>
      <c r="B22" s="326" t="s">
        <v>601</v>
      </c>
      <c r="C22" s="308">
        <v>-1328728.7800000012</v>
      </c>
      <c r="D22" s="308">
        <v>0</v>
      </c>
      <c r="E22" s="308">
        <v>-1328728.7800000012</v>
      </c>
      <c r="F22" s="308">
        <v>0</v>
      </c>
      <c r="G22" s="308">
        <v>0</v>
      </c>
      <c r="H22" s="308">
        <v>0</v>
      </c>
    </row>
    <row r="23" spans="1:8" ht="25.5" customHeight="1">
      <c r="A23" s="324">
        <v>8</v>
      </c>
      <c r="B23" s="327" t="s">
        <v>602</v>
      </c>
      <c r="C23" s="308">
        <v>0</v>
      </c>
      <c r="D23" s="308">
        <v>0</v>
      </c>
      <c r="E23" s="308">
        <v>0</v>
      </c>
      <c r="F23" s="308">
        <v>0</v>
      </c>
      <c r="G23" s="308">
        <v>0</v>
      </c>
      <c r="H23" s="308">
        <v>0</v>
      </c>
    </row>
    <row r="24" spans="1:8" ht="34.5" customHeight="1">
      <c r="A24" s="324">
        <v>9</v>
      </c>
      <c r="B24" s="327" t="s">
        <v>603</v>
      </c>
      <c r="C24" s="308">
        <v>0</v>
      </c>
      <c r="D24" s="308">
        <v>0</v>
      </c>
      <c r="E24" s="308">
        <v>0</v>
      </c>
      <c r="F24" s="308">
        <v>0</v>
      </c>
      <c r="G24" s="308">
        <v>0</v>
      </c>
      <c r="H24" s="308">
        <v>0</v>
      </c>
    </row>
    <row r="25" spans="1:8">
      <c r="A25" s="324">
        <v>10</v>
      </c>
      <c r="B25" s="326" t="s">
        <v>604</v>
      </c>
      <c r="C25" s="308">
        <v>3216979.7800000012</v>
      </c>
      <c r="D25" s="308">
        <v>0</v>
      </c>
      <c r="E25" s="308">
        <v>3216979.7800000012</v>
      </c>
      <c r="F25" s="308">
        <v>4751413</v>
      </c>
      <c r="G25" s="308">
        <v>0</v>
      </c>
      <c r="H25" s="308">
        <v>4751413</v>
      </c>
    </row>
    <row r="26" spans="1:8">
      <c r="A26" s="324">
        <v>11</v>
      </c>
      <c r="B26" s="328" t="s">
        <v>605</v>
      </c>
      <c r="C26" s="472">
        <v>471018.7345542151</v>
      </c>
      <c r="D26" s="308">
        <v>0</v>
      </c>
      <c r="E26" s="308">
        <v>471018.7345542151</v>
      </c>
      <c r="F26" s="308">
        <v>301853.85954681737</v>
      </c>
      <c r="G26" s="308">
        <v>0</v>
      </c>
      <c r="H26" s="308">
        <v>301853.85954681737</v>
      </c>
    </row>
    <row r="27" spans="1:8">
      <c r="A27" s="324">
        <v>12</v>
      </c>
      <c r="B27" s="326" t="s">
        <v>606</v>
      </c>
      <c r="C27" s="308">
        <v>393594.42</v>
      </c>
      <c r="D27" s="308">
        <v>283114.11</v>
      </c>
      <c r="E27" s="308">
        <v>676708.53</v>
      </c>
      <c r="F27" s="308">
        <v>129710.02</v>
      </c>
      <c r="G27" s="308">
        <v>249736.60000000003</v>
      </c>
      <c r="H27" s="308">
        <v>379446.62000000005</v>
      </c>
    </row>
    <row r="28" spans="1:8">
      <c r="A28" s="324">
        <v>13</v>
      </c>
      <c r="B28" s="329" t="s">
        <v>607</v>
      </c>
      <c r="C28" s="308">
        <v>-4606448.9734584847</v>
      </c>
      <c r="D28" s="308">
        <v>-32036.69</v>
      </c>
      <c r="E28" s="308">
        <v>-4638485.6634584852</v>
      </c>
      <c r="F28" s="308">
        <v>-4378030.0423104186</v>
      </c>
      <c r="G28" s="308">
        <v>-34897.96</v>
      </c>
      <c r="H28" s="308">
        <v>-4412928.0023104185</v>
      </c>
    </row>
    <row r="29" spans="1:8">
      <c r="A29" s="324">
        <v>14</v>
      </c>
      <c r="B29" s="330" t="s">
        <v>608</v>
      </c>
      <c r="C29" s="308">
        <v>-17272278.539999999</v>
      </c>
      <c r="D29" s="308">
        <v>-82750.38</v>
      </c>
      <c r="E29" s="308">
        <v>-17355028.919999998</v>
      </c>
      <c r="F29" s="308">
        <v>-15971775.939999999</v>
      </c>
      <c r="G29" s="308">
        <v>-77780.779999999984</v>
      </c>
      <c r="H29" s="308">
        <v>-16049556.719999999</v>
      </c>
    </row>
    <row r="30" spans="1:8">
      <c r="A30" s="324">
        <v>14.1</v>
      </c>
      <c r="B30" s="301" t="s">
        <v>609</v>
      </c>
      <c r="C30" s="308">
        <v>-15783840.24</v>
      </c>
      <c r="D30" s="308">
        <v>0</v>
      </c>
      <c r="E30" s="308">
        <v>-15783840.24</v>
      </c>
      <c r="F30" s="308">
        <v>-14444683.92</v>
      </c>
      <c r="G30" s="308">
        <v>0</v>
      </c>
      <c r="H30" s="308">
        <v>-14444683.92</v>
      </c>
    </row>
    <row r="31" spans="1:8">
      <c r="A31" s="324">
        <v>14.2</v>
      </c>
      <c r="B31" s="301" t="s">
        <v>610</v>
      </c>
      <c r="C31" s="308">
        <v>-1488438.2999999998</v>
      </c>
      <c r="D31" s="308">
        <v>-82750.38</v>
      </c>
      <c r="E31" s="308">
        <v>-1571188.6799999997</v>
      </c>
      <c r="F31" s="308">
        <v>-1527092.02</v>
      </c>
      <c r="G31" s="308">
        <v>-77780.779999999984</v>
      </c>
      <c r="H31" s="308">
        <v>-1604872.8</v>
      </c>
    </row>
    <row r="32" spans="1:8">
      <c r="A32" s="324">
        <v>15</v>
      </c>
      <c r="B32" s="326" t="s">
        <v>611</v>
      </c>
      <c r="C32" s="308">
        <v>-3675165</v>
      </c>
      <c r="D32" s="308">
        <v>0</v>
      </c>
      <c r="E32" s="308">
        <v>-3675165</v>
      </c>
      <c r="F32" s="308">
        <v>-2799967</v>
      </c>
      <c r="G32" s="308">
        <v>0</v>
      </c>
      <c r="H32" s="308">
        <v>-2799967</v>
      </c>
    </row>
    <row r="33" spans="1:8" ht="22.5" customHeight="1">
      <c r="A33" s="324">
        <v>16</v>
      </c>
      <c r="B33" s="299" t="s">
        <v>612</v>
      </c>
      <c r="C33" s="308">
        <v>0</v>
      </c>
      <c r="D33" s="308">
        <v>0</v>
      </c>
      <c r="E33" s="308">
        <v>0</v>
      </c>
      <c r="F33" s="308">
        <v>0</v>
      </c>
      <c r="G33" s="308">
        <v>0</v>
      </c>
      <c r="H33" s="308">
        <v>0</v>
      </c>
    </row>
    <row r="34" spans="1:8">
      <c r="A34" s="324">
        <v>17</v>
      </c>
      <c r="B34" s="326" t="s">
        <v>613</v>
      </c>
      <c r="C34" s="308">
        <v>70614.835831364253</v>
      </c>
      <c r="D34" s="308">
        <v>0</v>
      </c>
      <c r="E34" s="308">
        <v>70614.835831364253</v>
      </c>
      <c r="F34" s="308">
        <v>76260.401123590302</v>
      </c>
      <c r="G34" s="308">
        <v>0</v>
      </c>
      <c r="H34" s="308">
        <v>76260.401123590302</v>
      </c>
    </row>
    <row r="35" spans="1:8">
      <c r="A35" s="324">
        <v>17.100000000000001</v>
      </c>
      <c r="B35" s="301" t="s">
        <v>614</v>
      </c>
      <c r="C35" s="477">
        <v>102215.57568470614</v>
      </c>
      <c r="D35" s="308">
        <v>0</v>
      </c>
      <c r="E35" s="308">
        <v>102215.57568470614</v>
      </c>
      <c r="F35" s="308">
        <v>76260.401123590302</v>
      </c>
      <c r="G35" s="308">
        <v>0</v>
      </c>
      <c r="H35" s="308">
        <v>76260.401123590302</v>
      </c>
    </row>
    <row r="36" spans="1:8">
      <c r="A36" s="324">
        <v>17.2</v>
      </c>
      <c r="B36" s="301" t="s">
        <v>615</v>
      </c>
      <c r="C36" s="308">
        <v>-31600.739853341889</v>
      </c>
      <c r="D36" s="308">
        <v>0</v>
      </c>
      <c r="E36" s="308">
        <v>-31600.739853341889</v>
      </c>
      <c r="F36" s="308">
        <v>0</v>
      </c>
      <c r="G36" s="308">
        <v>0</v>
      </c>
      <c r="H36" s="308">
        <v>0</v>
      </c>
    </row>
    <row r="37" spans="1:8" ht="41.4" customHeight="1">
      <c r="A37" s="324">
        <v>18</v>
      </c>
      <c r="B37" s="331" t="s">
        <v>616</v>
      </c>
      <c r="C37" s="308">
        <v>-3499221.941131168</v>
      </c>
      <c r="D37" s="308">
        <v>466261.49330000213</v>
      </c>
      <c r="E37" s="308">
        <v>-3032960.447831166</v>
      </c>
      <c r="F37" s="308">
        <v>-3310106.6467276891</v>
      </c>
      <c r="G37" s="308">
        <v>-329177.90768516849</v>
      </c>
      <c r="H37" s="308">
        <v>-3639284.5544128576</v>
      </c>
    </row>
    <row r="38" spans="1:8">
      <c r="A38" s="324">
        <v>18.100000000000001</v>
      </c>
      <c r="B38" s="332" t="s">
        <v>617</v>
      </c>
      <c r="C38" s="308">
        <v>0</v>
      </c>
      <c r="D38" s="308">
        <v>0</v>
      </c>
      <c r="E38" s="308">
        <v>0</v>
      </c>
      <c r="F38" s="308">
        <v>0</v>
      </c>
      <c r="G38" s="308">
        <v>0</v>
      </c>
      <c r="H38" s="308">
        <v>0</v>
      </c>
    </row>
    <row r="39" spans="1:8">
      <c r="A39" s="324">
        <v>18.2</v>
      </c>
      <c r="B39" s="332" t="s">
        <v>618</v>
      </c>
      <c r="C39" s="308">
        <v>-3499221.941131168</v>
      </c>
      <c r="D39" s="308">
        <v>466261.49330000213</v>
      </c>
      <c r="E39" s="308">
        <v>-3032960.447831166</v>
      </c>
      <c r="F39" s="308">
        <v>-3310106.6467276891</v>
      </c>
      <c r="G39" s="308">
        <v>-329177.90768516849</v>
      </c>
      <c r="H39" s="308">
        <v>-3639284.5544128576</v>
      </c>
    </row>
    <row r="40" spans="1:8" ht="24.6" customHeight="1">
      <c r="A40" s="324">
        <v>19</v>
      </c>
      <c r="B40" s="331" t="s">
        <v>619</v>
      </c>
      <c r="C40" s="308">
        <v>0</v>
      </c>
      <c r="D40" s="308">
        <v>0</v>
      </c>
      <c r="E40" s="308">
        <v>0</v>
      </c>
      <c r="F40" s="308">
        <v>0</v>
      </c>
      <c r="G40" s="308">
        <v>0</v>
      </c>
      <c r="H40" s="308">
        <v>0</v>
      </c>
    </row>
    <row r="41" spans="1:8" ht="17.399999999999999" customHeight="1">
      <c r="A41" s="324">
        <v>20</v>
      </c>
      <c r="B41" s="331" t="s">
        <v>620</v>
      </c>
      <c r="C41" s="472">
        <v>0</v>
      </c>
      <c r="D41" s="308">
        <v>0</v>
      </c>
      <c r="E41" s="308">
        <v>0</v>
      </c>
      <c r="F41" s="308">
        <v>0</v>
      </c>
      <c r="G41" s="308">
        <v>0</v>
      </c>
      <c r="H41" s="308">
        <v>0</v>
      </c>
    </row>
    <row r="42" spans="1:8" ht="26.4" customHeight="1">
      <c r="A42" s="324">
        <v>21</v>
      </c>
      <c r="B42" s="331" t="s">
        <v>621</v>
      </c>
      <c r="C42" s="308">
        <v>0</v>
      </c>
      <c r="D42" s="308">
        <v>0</v>
      </c>
      <c r="E42" s="308">
        <v>0</v>
      </c>
      <c r="F42" s="308">
        <v>0</v>
      </c>
      <c r="G42" s="308">
        <v>0</v>
      </c>
      <c r="H42" s="308">
        <v>0</v>
      </c>
    </row>
    <row r="43" spans="1:8">
      <c r="A43" s="324">
        <v>22</v>
      </c>
      <c r="B43" s="333" t="s">
        <v>622</v>
      </c>
      <c r="C43" s="308">
        <v>4873105.5210958393</v>
      </c>
      <c r="D43" s="308">
        <v>12240208.956779001</v>
      </c>
      <c r="E43" s="308">
        <v>17113314.477874842</v>
      </c>
      <c r="F43" s="308">
        <v>4670014.7922705766</v>
      </c>
      <c r="G43" s="308">
        <v>14419387.549106801</v>
      </c>
      <c r="H43" s="308">
        <v>19089402.341377378</v>
      </c>
    </row>
    <row r="44" spans="1:8">
      <c r="A44" s="324">
        <v>23</v>
      </c>
      <c r="B44" s="333" t="s">
        <v>623</v>
      </c>
      <c r="C44" s="308">
        <v>-2900784</v>
      </c>
      <c r="D44" s="308">
        <v>0</v>
      </c>
      <c r="E44" s="308">
        <v>-2900784</v>
      </c>
      <c r="F44" s="308">
        <v>-2940036</v>
      </c>
      <c r="G44" s="308">
        <v>0</v>
      </c>
      <c r="H44" s="308">
        <v>-2940036</v>
      </c>
    </row>
    <row r="45" spans="1:8">
      <c r="A45" s="324">
        <v>24</v>
      </c>
      <c r="B45" s="334" t="s">
        <v>624</v>
      </c>
      <c r="C45" s="308">
        <v>1972321.5210958393</v>
      </c>
      <c r="D45" s="308">
        <v>12240208.956779001</v>
      </c>
      <c r="E45" s="308">
        <v>14212530.477874842</v>
      </c>
      <c r="F45" s="308">
        <v>1729978.7922705766</v>
      </c>
      <c r="G45" s="308">
        <v>14419387.549106801</v>
      </c>
      <c r="H45" s="308">
        <v>16149366.341377378</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21"/>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5">
        <f>'1. key ratios'!B2</f>
        <v>45838</v>
      </c>
      <c r="C2" s="3"/>
      <c r="D2" s="4"/>
      <c r="E2" s="4"/>
      <c r="F2" s="4"/>
      <c r="G2" s="4"/>
    </row>
    <row r="3" spans="1:8" ht="15" thickBot="1">
      <c r="A3"/>
    </row>
    <row r="4" spans="1:8">
      <c r="A4" s="583" t="s">
        <v>6</v>
      </c>
      <c r="B4" s="584" t="s">
        <v>94</v>
      </c>
      <c r="C4" s="574" t="s">
        <v>526</v>
      </c>
      <c r="D4" s="574"/>
      <c r="E4" s="574"/>
      <c r="F4" s="574" t="s">
        <v>527</v>
      </c>
      <c r="G4" s="574"/>
      <c r="H4" s="575"/>
    </row>
    <row r="5" spans="1:8">
      <c r="A5" s="583"/>
      <c r="B5" s="584"/>
      <c r="C5" s="323" t="s">
        <v>32</v>
      </c>
      <c r="D5" s="323" t="s">
        <v>33</v>
      </c>
      <c r="E5" s="323" t="s">
        <v>34</v>
      </c>
      <c r="F5" s="323" t="s">
        <v>32</v>
      </c>
      <c r="G5" s="323" t="s">
        <v>33</v>
      </c>
      <c r="H5" s="323" t="s">
        <v>34</v>
      </c>
    </row>
    <row r="6" spans="1:8">
      <c r="A6" s="309">
        <v>1</v>
      </c>
      <c r="B6" s="335" t="s">
        <v>625</v>
      </c>
      <c r="C6" s="336">
        <v>0</v>
      </c>
      <c r="D6" s="336">
        <v>0</v>
      </c>
      <c r="E6" s="336">
        <v>0</v>
      </c>
      <c r="F6" s="336">
        <v>0</v>
      </c>
      <c r="G6" s="336">
        <v>0</v>
      </c>
      <c r="H6" s="336">
        <v>0</v>
      </c>
    </row>
    <row r="7" spans="1:8">
      <c r="A7" s="309">
        <v>2</v>
      </c>
      <c r="B7" s="335" t="s">
        <v>183</v>
      </c>
      <c r="C7" s="336">
        <v>0</v>
      </c>
      <c r="D7" s="336">
        <v>0</v>
      </c>
      <c r="E7" s="336">
        <v>0</v>
      </c>
      <c r="F7" s="336">
        <v>0</v>
      </c>
      <c r="G7" s="336">
        <v>0</v>
      </c>
      <c r="H7" s="336">
        <v>0</v>
      </c>
    </row>
    <row r="8" spans="1:8">
      <c r="A8" s="309">
        <v>3</v>
      </c>
      <c r="B8" s="335" t="s">
        <v>193</v>
      </c>
      <c r="C8" s="336">
        <v>279456797.17000043</v>
      </c>
      <c r="D8" s="336">
        <v>465853483.5399999</v>
      </c>
      <c r="E8" s="336">
        <v>745310280.71000028</v>
      </c>
      <c r="F8" s="336">
        <v>258324866.35999998</v>
      </c>
      <c r="G8" s="336">
        <v>438198470.85000032</v>
      </c>
      <c r="H8" s="336">
        <v>696523337.21000028</v>
      </c>
    </row>
    <row r="9" spans="1:8">
      <c r="A9" s="309">
        <v>3.1</v>
      </c>
      <c r="B9" s="337" t="s">
        <v>184</v>
      </c>
      <c r="C9" s="336">
        <v>164485797.20000046</v>
      </c>
      <c r="D9" s="336">
        <v>465853483.5399999</v>
      </c>
      <c r="E9" s="336">
        <v>630339280.74000037</v>
      </c>
      <c r="F9" s="336">
        <v>179716372.79999998</v>
      </c>
      <c r="G9" s="336">
        <v>438198470.85000032</v>
      </c>
      <c r="H9" s="336">
        <v>617914843.65000033</v>
      </c>
    </row>
    <row r="10" spans="1:8">
      <c r="A10" s="309">
        <v>3.2</v>
      </c>
      <c r="B10" s="337" t="s">
        <v>180</v>
      </c>
      <c r="C10" s="336">
        <v>114970999.96999998</v>
      </c>
      <c r="D10" s="336">
        <v>0</v>
      </c>
      <c r="E10" s="336">
        <v>114970999.96999998</v>
      </c>
      <c r="F10" s="336">
        <v>78608493.560000002</v>
      </c>
      <c r="G10" s="336">
        <v>0</v>
      </c>
      <c r="H10" s="336">
        <v>78608493.560000002</v>
      </c>
    </row>
    <row r="11" spans="1:8">
      <c r="A11" s="309">
        <v>4</v>
      </c>
      <c r="B11" s="338" t="s">
        <v>182</v>
      </c>
      <c r="C11" s="336">
        <v>0</v>
      </c>
      <c r="D11" s="336">
        <v>0</v>
      </c>
      <c r="E11" s="336">
        <v>0</v>
      </c>
      <c r="F11" s="336">
        <v>0</v>
      </c>
      <c r="G11" s="336">
        <v>0</v>
      </c>
      <c r="H11" s="336">
        <v>0</v>
      </c>
    </row>
    <row r="12" spans="1:8">
      <c r="A12" s="309">
        <v>4.0999999999999996</v>
      </c>
      <c r="B12" s="337" t="s">
        <v>166</v>
      </c>
      <c r="C12" s="336">
        <v>0</v>
      </c>
      <c r="D12" s="336">
        <v>0</v>
      </c>
      <c r="E12" s="336">
        <v>0</v>
      </c>
      <c r="F12" s="336">
        <v>0</v>
      </c>
      <c r="G12" s="336">
        <v>0</v>
      </c>
      <c r="H12" s="336">
        <v>0</v>
      </c>
    </row>
    <row r="13" spans="1:8">
      <c r="A13" s="309">
        <v>4.2</v>
      </c>
      <c r="B13" s="337" t="s">
        <v>167</v>
      </c>
      <c r="C13" s="336">
        <v>0</v>
      </c>
      <c r="D13" s="336">
        <v>0</v>
      </c>
      <c r="E13" s="336">
        <v>0</v>
      </c>
      <c r="F13" s="336">
        <v>0</v>
      </c>
      <c r="G13" s="336">
        <v>0</v>
      </c>
      <c r="H13" s="336">
        <v>0</v>
      </c>
    </row>
    <row r="14" spans="1:8">
      <c r="A14" s="309">
        <v>5</v>
      </c>
      <c r="B14" s="338" t="s">
        <v>192</v>
      </c>
      <c r="C14" s="336">
        <v>1630837403.9211974</v>
      </c>
      <c r="D14" s="336">
        <v>1456508952.2844999</v>
      </c>
      <c r="E14" s="336">
        <v>3087346356.2056971</v>
      </c>
      <c r="F14" s="336">
        <v>1358001094.5959666</v>
      </c>
      <c r="G14" s="336">
        <v>1366421952.4087577</v>
      </c>
      <c r="H14" s="336">
        <v>2724423047.0047245</v>
      </c>
    </row>
    <row r="15" spans="1:8">
      <c r="A15" s="309">
        <v>5.0999999999999996</v>
      </c>
      <c r="B15" s="339" t="s">
        <v>170</v>
      </c>
      <c r="C15" s="336">
        <v>16639077.459999999</v>
      </c>
      <c r="D15" s="336">
        <v>32862771.899999999</v>
      </c>
      <c r="E15" s="336">
        <v>49501849.359999999</v>
      </c>
      <c r="F15" s="336">
        <v>10494857.109999999</v>
      </c>
      <c r="G15" s="336">
        <v>27866935.240000006</v>
      </c>
      <c r="H15" s="336">
        <v>38361792.350000009</v>
      </c>
    </row>
    <row r="16" spans="1:8">
      <c r="A16" s="309">
        <v>5.2</v>
      </c>
      <c r="B16" s="339" t="s">
        <v>169</v>
      </c>
      <c r="C16" s="336">
        <v>112953751.55</v>
      </c>
      <c r="D16" s="336">
        <v>2479833.0199999996</v>
      </c>
      <c r="E16" s="336">
        <v>115433584.56999999</v>
      </c>
      <c r="F16" s="336">
        <v>83737206.319999993</v>
      </c>
      <c r="G16" s="336">
        <v>3062101.77</v>
      </c>
      <c r="H16" s="336">
        <v>86799308.089999989</v>
      </c>
    </row>
    <row r="17" spans="1:8">
      <c r="A17" s="309">
        <v>5.3</v>
      </c>
      <c r="B17" s="339" t="s">
        <v>168</v>
      </c>
      <c r="C17" s="336">
        <v>1258585389.2599971</v>
      </c>
      <c r="D17" s="336">
        <v>1380826799.5699999</v>
      </c>
      <c r="E17" s="336">
        <v>2639412188.8299971</v>
      </c>
      <c r="F17" s="336">
        <v>1028662719.1600032</v>
      </c>
      <c r="G17" s="336">
        <v>1262816475.9599991</v>
      </c>
      <c r="H17" s="336">
        <v>2291479195.1200023</v>
      </c>
    </row>
    <row r="18" spans="1:8">
      <c r="A18" s="309" t="s">
        <v>15</v>
      </c>
      <c r="B18" s="340" t="s">
        <v>36</v>
      </c>
      <c r="C18" s="336">
        <v>723971939.89999723</v>
      </c>
      <c r="D18" s="336">
        <v>489980603.43000007</v>
      </c>
      <c r="E18" s="336">
        <v>1213952543.3299973</v>
      </c>
      <c r="F18" s="336">
        <v>595586516.76000309</v>
      </c>
      <c r="G18" s="336">
        <v>453795509.63999933</v>
      </c>
      <c r="H18" s="336">
        <v>1049382026.4000025</v>
      </c>
    </row>
    <row r="19" spans="1:8">
      <c r="A19" s="309" t="s">
        <v>16</v>
      </c>
      <c r="B19" s="340" t="s">
        <v>37</v>
      </c>
      <c r="C19" s="336">
        <v>251179905.72999975</v>
      </c>
      <c r="D19" s="336">
        <v>514815136.0399999</v>
      </c>
      <c r="E19" s="336">
        <v>765995041.76999962</v>
      </c>
      <c r="F19" s="336">
        <v>190588089.69999996</v>
      </c>
      <c r="G19" s="336">
        <v>446050180.18999964</v>
      </c>
      <c r="H19" s="336">
        <v>636638269.88999963</v>
      </c>
    </row>
    <row r="20" spans="1:8">
      <c r="A20" s="309" t="s">
        <v>17</v>
      </c>
      <c r="B20" s="340" t="s">
        <v>38</v>
      </c>
      <c r="C20" s="336">
        <v>28675776.699999999</v>
      </c>
      <c r="D20" s="336">
        <v>76513106.139999956</v>
      </c>
      <c r="E20" s="336">
        <v>105188882.83999996</v>
      </c>
      <c r="F20" s="336">
        <v>21959566.750000004</v>
      </c>
      <c r="G20" s="336">
        <v>69735027.61999999</v>
      </c>
      <c r="H20" s="336">
        <v>91694594.36999999</v>
      </c>
    </row>
    <row r="21" spans="1:8">
      <c r="A21" s="309" t="s">
        <v>18</v>
      </c>
      <c r="B21" s="340" t="s">
        <v>39</v>
      </c>
      <c r="C21" s="336">
        <v>205927348.00000012</v>
      </c>
      <c r="D21" s="336">
        <v>188641559.53</v>
      </c>
      <c r="E21" s="336">
        <v>394568907.53000009</v>
      </c>
      <c r="F21" s="336">
        <v>177881345.87000024</v>
      </c>
      <c r="G21" s="336">
        <v>147012273.58000013</v>
      </c>
      <c r="H21" s="336">
        <v>324893619.45000041</v>
      </c>
    </row>
    <row r="22" spans="1:8">
      <c r="A22" s="309" t="s">
        <v>19</v>
      </c>
      <c r="B22" s="340" t="s">
        <v>40</v>
      </c>
      <c r="C22" s="336">
        <v>48830418.930000015</v>
      </c>
      <c r="D22" s="336">
        <v>110876394.42999998</v>
      </c>
      <c r="E22" s="336">
        <v>159706813.35999998</v>
      </c>
      <c r="F22" s="336">
        <v>42647200.079999954</v>
      </c>
      <c r="G22" s="336">
        <v>146223484.92999998</v>
      </c>
      <c r="H22" s="336">
        <v>188870685.00999993</v>
      </c>
    </row>
    <row r="23" spans="1:8">
      <c r="A23" s="309">
        <v>5.4</v>
      </c>
      <c r="B23" s="339" t="s">
        <v>171</v>
      </c>
      <c r="C23" s="336">
        <v>153574375.45910019</v>
      </c>
      <c r="D23" s="336">
        <v>19506311.650099996</v>
      </c>
      <c r="E23" s="336">
        <v>173080687.10920018</v>
      </c>
      <c r="F23" s="336">
        <v>141187724.76284635</v>
      </c>
      <c r="G23" s="336">
        <v>27258228.770479582</v>
      </c>
      <c r="H23" s="336">
        <v>168445953.53332594</v>
      </c>
    </row>
    <row r="24" spans="1:8">
      <c r="A24" s="309">
        <v>5.5</v>
      </c>
      <c r="B24" s="339" t="s">
        <v>172</v>
      </c>
      <c r="C24" s="336">
        <v>0</v>
      </c>
      <c r="D24" s="336">
        <v>0</v>
      </c>
      <c r="E24" s="336">
        <v>0</v>
      </c>
      <c r="F24" s="336">
        <v>0</v>
      </c>
      <c r="G24" s="336">
        <v>0</v>
      </c>
      <c r="H24" s="336">
        <v>0</v>
      </c>
    </row>
    <row r="25" spans="1:8">
      <c r="A25" s="309">
        <v>5.6</v>
      </c>
      <c r="B25" s="339" t="s">
        <v>173</v>
      </c>
      <c r="C25" s="336">
        <v>0</v>
      </c>
      <c r="D25" s="336">
        <v>0</v>
      </c>
      <c r="E25" s="336">
        <v>0</v>
      </c>
      <c r="F25" s="336">
        <v>0</v>
      </c>
      <c r="G25" s="336">
        <v>0</v>
      </c>
      <c r="H25" s="336">
        <v>0</v>
      </c>
    </row>
    <row r="26" spans="1:8">
      <c r="A26" s="309">
        <v>5.7</v>
      </c>
      <c r="B26" s="339" t="s">
        <v>40</v>
      </c>
      <c r="C26" s="336">
        <v>89084810.192100018</v>
      </c>
      <c r="D26" s="336">
        <v>20833236.144399997</v>
      </c>
      <c r="E26" s="336">
        <v>109918046.33650002</v>
      </c>
      <c r="F26" s="336">
        <v>93918587.24311702</v>
      </c>
      <c r="G26" s="336">
        <v>45418210.668278821</v>
      </c>
      <c r="H26" s="336">
        <v>139336797.91139585</v>
      </c>
    </row>
    <row r="27" spans="1:8">
      <c r="A27" s="309">
        <v>6</v>
      </c>
      <c r="B27" s="341" t="s">
        <v>626</v>
      </c>
      <c r="C27" s="336">
        <v>39320287.730000019</v>
      </c>
      <c r="D27" s="336">
        <v>34621824.640000001</v>
      </c>
      <c r="E27" s="336">
        <v>73942112.37000002</v>
      </c>
      <c r="F27" s="336">
        <v>22287212.61999996</v>
      </c>
      <c r="G27" s="336">
        <v>32797873.909999996</v>
      </c>
      <c r="H27" s="336">
        <v>55085086.529999956</v>
      </c>
    </row>
    <row r="28" spans="1:8">
      <c r="A28" s="309">
        <v>7</v>
      </c>
      <c r="B28" s="341" t="s">
        <v>627</v>
      </c>
      <c r="C28" s="336">
        <v>42002531.319999993</v>
      </c>
      <c r="D28" s="336">
        <v>7605423.4699999997</v>
      </c>
      <c r="E28" s="336">
        <v>49607954.789999992</v>
      </c>
      <c r="F28" s="336">
        <v>33930117.479999997</v>
      </c>
      <c r="G28" s="336">
        <v>11805903.85</v>
      </c>
      <c r="H28" s="336">
        <v>45736021.329999998</v>
      </c>
    </row>
    <row r="29" spans="1:8">
      <c r="A29" s="309">
        <v>8</v>
      </c>
      <c r="B29" s="341" t="s">
        <v>181</v>
      </c>
      <c r="C29" s="336">
        <v>0</v>
      </c>
      <c r="D29" s="336">
        <v>0</v>
      </c>
      <c r="E29" s="336">
        <v>0</v>
      </c>
      <c r="F29" s="336">
        <v>0</v>
      </c>
      <c r="G29" s="336">
        <v>0</v>
      </c>
      <c r="H29" s="336">
        <v>0</v>
      </c>
    </row>
    <row r="30" spans="1:8">
      <c r="A30" s="309">
        <v>9</v>
      </c>
      <c r="B30" s="342" t="s">
        <v>198</v>
      </c>
      <c r="C30" s="336">
        <v>60444847.799999997</v>
      </c>
      <c r="D30" s="336">
        <v>135201482.89999998</v>
      </c>
      <c r="E30" s="336">
        <v>195646330.69999999</v>
      </c>
      <c r="F30" s="336">
        <v>93332931</v>
      </c>
      <c r="G30" s="336">
        <v>132450233.47999999</v>
      </c>
      <c r="H30" s="336">
        <v>225783164.47999999</v>
      </c>
    </row>
    <row r="31" spans="1:8">
      <c r="A31" s="309">
        <v>9.1</v>
      </c>
      <c r="B31" s="343" t="s">
        <v>188</v>
      </c>
      <c r="C31" s="336">
        <v>60444847.799999997</v>
      </c>
      <c r="D31" s="336">
        <v>37378317.549999997</v>
      </c>
      <c r="E31" s="336">
        <v>97823165.349999994</v>
      </c>
      <c r="F31" s="336">
        <v>93332931</v>
      </c>
      <c r="G31" s="336">
        <v>19558651.240000002</v>
      </c>
      <c r="H31" s="336">
        <v>112891582.24000001</v>
      </c>
    </row>
    <row r="32" spans="1:8">
      <c r="A32" s="309">
        <v>9.1999999999999993</v>
      </c>
      <c r="B32" s="343" t="s">
        <v>189</v>
      </c>
      <c r="C32" s="336">
        <v>0</v>
      </c>
      <c r="D32" s="336">
        <v>97823165.349999994</v>
      </c>
      <c r="E32" s="336">
        <v>97823165.349999994</v>
      </c>
      <c r="F32" s="336">
        <v>0</v>
      </c>
      <c r="G32" s="336">
        <v>112891582.23999999</v>
      </c>
      <c r="H32" s="336">
        <v>112891582.23999999</v>
      </c>
    </row>
    <row r="33" spans="1:8">
      <c r="A33" s="309">
        <v>9.3000000000000007</v>
      </c>
      <c r="B33" s="343" t="s">
        <v>185</v>
      </c>
      <c r="C33" s="336">
        <v>0</v>
      </c>
      <c r="D33" s="336">
        <v>0</v>
      </c>
      <c r="E33" s="336">
        <v>0</v>
      </c>
      <c r="F33" s="336">
        <v>0</v>
      </c>
      <c r="G33" s="336">
        <v>0</v>
      </c>
      <c r="H33" s="336">
        <v>0</v>
      </c>
    </row>
    <row r="34" spans="1:8">
      <c r="A34" s="309">
        <v>9.4</v>
      </c>
      <c r="B34" s="343" t="s">
        <v>186</v>
      </c>
      <c r="C34" s="336">
        <v>0</v>
      </c>
      <c r="D34" s="336">
        <v>0</v>
      </c>
      <c r="E34" s="336">
        <v>0</v>
      </c>
      <c r="F34" s="336">
        <v>0</v>
      </c>
      <c r="G34" s="336">
        <v>0</v>
      </c>
      <c r="H34" s="336">
        <v>0</v>
      </c>
    </row>
    <row r="35" spans="1:8">
      <c r="A35" s="309">
        <v>9.5</v>
      </c>
      <c r="B35" s="343" t="s">
        <v>187</v>
      </c>
      <c r="C35" s="336">
        <v>0</v>
      </c>
      <c r="D35" s="336">
        <v>0</v>
      </c>
      <c r="E35" s="336">
        <v>0</v>
      </c>
      <c r="F35" s="336">
        <v>0</v>
      </c>
      <c r="G35" s="336">
        <v>0</v>
      </c>
      <c r="H35" s="336">
        <v>0</v>
      </c>
    </row>
    <row r="36" spans="1:8">
      <c r="A36" s="309">
        <v>9.6</v>
      </c>
      <c r="B36" s="343" t="s">
        <v>190</v>
      </c>
      <c r="C36" s="336">
        <v>0</v>
      </c>
      <c r="D36" s="336">
        <v>0</v>
      </c>
      <c r="E36" s="336">
        <v>0</v>
      </c>
      <c r="F36" s="336">
        <v>0</v>
      </c>
      <c r="G36" s="336">
        <v>0</v>
      </c>
      <c r="H36" s="336">
        <v>0</v>
      </c>
    </row>
    <row r="37" spans="1:8">
      <c r="A37" s="309">
        <v>9.6999999999999993</v>
      </c>
      <c r="B37" s="343" t="s">
        <v>191</v>
      </c>
      <c r="C37" s="336">
        <v>0</v>
      </c>
      <c r="D37" s="336">
        <v>0</v>
      </c>
      <c r="E37" s="336">
        <v>0</v>
      </c>
      <c r="F37" s="336">
        <v>0</v>
      </c>
      <c r="G37" s="336">
        <v>0</v>
      </c>
      <c r="H37" s="336">
        <v>0</v>
      </c>
    </row>
    <row r="38" spans="1:8">
      <c r="A38" s="309">
        <v>10</v>
      </c>
      <c r="B38" s="338" t="s">
        <v>194</v>
      </c>
      <c r="C38" s="336">
        <v>16959776.260000005</v>
      </c>
      <c r="D38" s="336">
        <v>4797831.32</v>
      </c>
      <c r="E38" s="336">
        <v>21757607.580000006</v>
      </c>
      <c r="F38" s="336">
        <v>14811067.969999995</v>
      </c>
      <c r="G38" s="336">
        <v>7370614.2699999996</v>
      </c>
      <c r="H38" s="336">
        <v>22181682.239999995</v>
      </c>
    </row>
    <row r="39" spans="1:8">
      <c r="A39" s="309">
        <v>10.1</v>
      </c>
      <c r="B39" s="344" t="s">
        <v>195</v>
      </c>
      <c r="C39" s="336">
        <v>941937.62999999977</v>
      </c>
      <c r="D39" s="336">
        <v>0</v>
      </c>
      <c r="E39" s="336">
        <v>941937.62999999977</v>
      </c>
      <c r="F39" s="336">
        <v>616764.29</v>
      </c>
      <c r="G39" s="336">
        <v>0</v>
      </c>
      <c r="H39" s="336">
        <v>616764.29</v>
      </c>
    </row>
    <row r="40" spans="1:8">
      <c r="A40" s="309">
        <v>10.199999999999999</v>
      </c>
      <c r="B40" s="344" t="s">
        <v>196</v>
      </c>
      <c r="C40" s="336">
        <v>1038267.9400000002</v>
      </c>
      <c r="D40" s="336">
        <v>0</v>
      </c>
      <c r="E40" s="336">
        <v>1038267.9400000002</v>
      </c>
      <c r="F40" s="336">
        <v>402596.54999999993</v>
      </c>
      <c r="G40" s="336">
        <v>0</v>
      </c>
      <c r="H40" s="336">
        <v>402596.54999999993</v>
      </c>
    </row>
    <row r="41" spans="1:8">
      <c r="A41" s="309">
        <v>10.3</v>
      </c>
      <c r="B41" s="344" t="s">
        <v>199</v>
      </c>
      <c r="C41" s="336">
        <v>9605471.2500000019</v>
      </c>
      <c r="D41" s="336">
        <v>3134729.1200000006</v>
      </c>
      <c r="E41" s="336">
        <v>12740200.370000003</v>
      </c>
      <c r="F41" s="336">
        <v>7888198.6899999939</v>
      </c>
      <c r="G41" s="336">
        <v>4277104</v>
      </c>
      <c r="H41" s="336">
        <v>12165302.689999994</v>
      </c>
    </row>
    <row r="42" spans="1:8" ht="26.4">
      <c r="A42" s="309">
        <v>10.4</v>
      </c>
      <c r="B42" s="344" t="s">
        <v>200</v>
      </c>
      <c r="C42" s="336">
        <v>7354305.0100000016</v>
      </c>
      <c r="D42" s="336">
        <v>1663102.2000000002</v>
      </c>
      <c r="E42" s="336">
        <v>9017407.2100000009</v>
      </c>
      <c r="F42" s="336">
        <v>6922869.2800000012</v>
      </c>
      <c r="G42" s="336">
        <v>3093510.27</v>
      </c>
      <c r="H42" s="336">
        <v>10016379.550000001</v>
      </c>
    </row>
    <row r="43" spans="1:8" ht="15" thickBot="1">
      <c r="A43" s="309">
        <v>11</v>
      </c>
      <c r="B43" s="108" t="s">
        <v>197</v>
      </c>
      <c r="C43" s="336">
        <v>0</v>
      </c>
      <c r="D43" s="336">
        <v>0</v>
      </c>
      <c r="E43" s="336">
        <v>0</v>
      </c>
      <c r="F43" s="336">
        <v>0</v>
      </c>
      <c r="G43" s="336">
        <v>0</v>
      </c>
      <c r="H43" s="336">
        <v>0</v>
      </c>
    </row>
    <row r="44" spans="1:8">
      <c r="C44" s="345"/>
      <c r="D44" s="345"/>
      <c r="E44" s="345"/>
      <c r="F44" s="345"/>
      <c r="G44" s="345"/>
      <c r="H44" s="345"/>
    </row>
    <row r="45" spans="1:8">
      <c r="C45" s="345"/>
      <c r="D45" s="345"/>
      <c r="E45" s="345"/>
      <c r="F45" s="345"/>
      <c r="G45" s="345"/>
      <c r="H45" s="345"/>
    </row>
    <row r="46" spans="1:8">
      <c r="C46" s="345"/>
      <c r="D46" s="345"/>
      <c r="E46" s="345"/>
      <c r="F46" s="345"/>
      <c r="G46" s="345"/>
      <c r="H46" s="345"/>
    </row>
    <row r="47" spans="1:8">
      <c r="C47" s="345"/>
      <c r="D47" s="345"/>
      <c r="E47" s="345"/>
      <c r="F47" s="345"/>
      <c r="G47" s="345"/>
      <c r="H47" s="34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activeCell="B27" sqref="B27"/>
      <selection pane="topRight" activeCell="B27" sqref="B27"/>
      <selection pane="bottomLeft" activeCell="B27" sqref="B27"/>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5">
        <f>'1. key ratios'!B2</f>
        <v>45838</v>
      </c>
      <c r="C2" s="3"/>
    </row>
    <row r="3" spans="1:7">
      <c r="A3" s="2"/>
      <c r="B3" s="3"/>
      <c r="C3" s="3"/>
    </row>
    <row r="4" spans="1:7" ht="15" customHeight="1" thickBot="1">
      <c r="A4" s="4" t="s">
        <v>96</v>
      </c>
      <c r="B4" s="85" t="s">
        <v>174</v>
      </c>
      <c r="C4" s="17" t="s">
        <v>35</v>
      </c>
    </row>
    <row r="5" spans="1:7" ht="15" customHeight="1">
      <c r="A5" s="129" t="s">
        <v>6</v>
      </c>
      <c r="B5" s="130"/>
      <c r="C5" s="243" t="str">
        <f>INT((MONTH($B$2))/3)&amp;"Q"&amp;"-"&amp;YEAR($B$2)</f>
        <v>2Q-2025</v>
      </c>
      <c r="D5" s="243" t="str">
        <f>IF(INT(MONTH($B$2))=3, "4"&amp;"Q"&amp;"-"&amp;YEAR($B$2)-1, IF(INT(MONTH($B$2))=6, "1"&amp;"Q"&amp;"-"&amp;YEAR($B$2), IF(INT(MONTH($B$2))=9, "2"&amp;"Q"&amp;"-"&amp;YEAR($B$2),IF(INT(MONTH($B$2))=12, "3"&amp;"Q"&amp;"-"&amp;YEAR($B$2), 0))))</f>
        <v>1Q-2025</v>
      </c>
      <c r="E5" s="243" t="str">
        <f>IF(INT(MONTH($B$2))=3, "3"&amp;"Q"&amp;"-"&amp;YEAR($B$2)-1, IF(INT(MONTH($B$2))=6, "4"&amp;"Q"&amp;"-"&amp;YEAR($B$2)-1, IF(INT(MONTH($B$2))=9, "1"&amp;"Q"&amp;"-"&amp;YEAR($B$2),IF(INT(MONTH($B$2))=12, "2"&amp;"Q"&amp;"-"&amp;YEAR($B$2), 0))))</f>
        <v>4Q-2024</v>
      </c>
      <c r="F5" s="243" t="str">
        <f>IF(INT(MONTH($B$2))=3, "2"&amp;"Q"&amp;"-"&amp;YEAR($B$2)-1, IF(INT(MONTH($B$2))=6, "3"&amp;"Q"&amp;"-"&amp;YEAR($B$2)-1, IF(INT(MONTH($B$2))=9, "4"&amp;"Q"&amp;"-"&amp;YEAR($B$2)-1,IF(INT(MONTH($B$2))=12, "1"&amp;"Q"&amp;"-"&amp;YEAR($B$2), 0))))</f>
        <v>3Q-2024</v>
      </c>
      <c r="G5" s="244" t="str">
        <f>IF(INT(MONTH($B$2))=3, "1"&amp;"Q"&amp;"-"&amp;YEAR($B$2)-1, IF(INT(MONTH($B$2))=6, "2"&amp;"Q"&amp;"-"&amp;YEAR($B$2)-1, IF(INT(MONTH($B$2))=9, "3"&amp;"Q"&amp;"-"&amp;YEAR($B$2)-1,IF(INT(MONTH($B$2))=12, "4"&amp;"Q"&amp;"-"&amp;YEAR($B$2)-1, 0))))</f>
        <v>2Q-2024</v>
      </c>
    </row>
    <row r="6" spans="1:7" ht="15" customHeight="1">
      <c r="A6" s="18">
        <v>1</v>
      </c>
      <c r="B6" s="213" t="s">
        <v>178</v>
      </c>
      <c r="C6" s="242">
        <v>1542768002.4614844</v>
      </c>
      <c r="D6" s="242">
        <v>1510848837.3731191</v>
      </c>
      <c r="E6" s="242">
        <v>1459724959.0767858</v>
      </c>
      <c r="F6" s="242">
        <v>1389765334.2910295</v>
      </c>
      <c r="G6" s="242">
        <v>1380007632.4720359</v>
      </c>
    </row>
    <row r="7" spans="1:7" ht="15" customHeight="1">
      <c r="A7" s="18">
        <v>1.1000000000000001</v>
      </c>
      <c r="B7" s="213" t="s">
        <v>329</v>
      </c>
      <c r="C7" s="460">
        <v>1482566939.1119893</v>
      </c>
      <c r="D7" s="460">
        <v>1457036903.2033718</v>
      </c>
      <c r="E7" s="460">
        <v>1412148426.376039</v>
      </c>
      <c r="F7" s="460">
        <v>1345042861.6652462</v>
      </c>
      <c r="G7" s="460">
        <v>1334052852.1587818</v>
      </c>
    </row>
    <row r="8" spans="1:7">
      <c r="A8" s="18" t="s">
        <v>14</v>
      </c>
      <c r="B8" s="213" t="s">
        <v>95</v>
      </c>
      <c r="C8" s="460">
        <v>5500000</v>
      </c>
      <c r="D8" s="460">
        <v>5500000</v>
      </c>
      <c r="E8" s="460">
        <v>0</v>
      </c>
      <c r="F8" s="460">
        <v>0</v>
      </c>
      <c r="G8" s="460">
        <v>0</v>
      </c>
    </row>
    <row r="9" spans="1:7" ht="15" customHeight="1">
      <c r="A9" s="18">
        <v>1.2</v>
      </c>
      <c r="B9" s="214" t="s">
        <v>94</v>
      </c>
      <c r="C9" s="460">
        <v>55748150.845175155</v>
      </c>
      <c r="D9" s="460">
        <v>51382316.75637757</v>
      </c>
      <c r="E9" s="460">
        <v>46231386.300746784</v>
      </c>
      <c r="F9" s="460">
        <v>43528736.62578328</v>
      </c>
      <c r="G9" s="460">
        <v>43696948.668454148</v>
      </c>
    </row>
    <row r="10" spans="1:7" ht="15" customHeight="1">
      <c r="A10" s="18">
        <v>1.3</v>
      </c>
      <c r="B10" s="213" t="s">
        <v>28</v>
      </c>
      <c r="C10" s="460">
        <v>4452912.5043199994</v>
      </c>
      <c r="D10" s="460">
        <v>2429617.4133699997</v>
      </c>
      <c r="E10" s="460">
        <v>1345146.4000000001</v>
      </c>
      <c r="F10" s="460">
        <v>1193736</v>
      </c>
      <c r="G10" s="460">
        <v>2257831.6447999999</v>
      </c>
    </row>
    <row r="11" spans="1:7" ht="15" customHeight="1">
      <c r="A11" s="18">
        <v>2</v>
      </c>
      <c r="B11" s="213" t="s">
        <v>175</v>
      </c>
      <c r="C11" s="460">
        <v>4543744.6059740465</v>
      </c>
      <c r="D11" s="460">
        <v>2984096.385061149</v>
      </c>
      <c r="E11" s="460">
        <v>794752.09463778266</v>
      </c>
      <c r="F11" s="460">
        <v>3577157.4302716758</v>
      </c>
      <c r="G11" s="460">
        <v>2317289.9530450967</v>
      </c>
    </row>
    <row r="12" spans="1:7" ht="15" customHeight="1">
      <c r="A12" s="18">
        <v>3</v>
      </c>
      <c r="B12" s="213" t="s">
        <v>176</v>
      </c>
      <c r="C12" s="460">
        <v>148245985</v>
      </c>
      <c r="D12" s="460">
        <v>148245985</v>
      </c>
      <c r="E12" s="460">
        <v>148245985</v>
      </c>
      <c r="F12" s="460">
        <v>128535367</v>
      </c>
      <c r="G12" s="460">
        <v>128535367</v>
      </c>
    </row>
    <row r="13" spans="1:7" ht="15" customHeight="1" thickBot="1">
      <c r="A13" s="20">
        <v>4</v>
      </c>
      <c r="B13" s="21" t="s">
        <v>177</v>
      </c>
      <c r="C13" s="242">
        <v>1695557732.0674584</v>
      </c>
      <c r="D13" s="242">
        <v>1662078918.7581804</v>
      </c>
      <c r="E13" s="242">
        <v>1608765696.1714237</v>
      </c>
      <c r="F13" s="242">
        <v>1521877858.7213011</v>
      </c>
      <c r="G13" s="242">
        <v>1510860289.425081</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5">
        <f>'1. key ratios'!B2</f>
        <v>45838</v>
      </c>
    </row>
    <row r="4" spans="1:8" ht="27.9" customHeight="1" thickBot="1">
      <c r="A4" s="25" t="s">
        <v>41</v>
      </c>
      <c r="B4" s="26" t="s">
        <v>151</v>
      </c>
      <c r="C4" s="27"/>
    </row>
    <row r="5" spans="1:8">
      <c r="A5" s="28"/>
      <c r="B5" s="239" t="s">
        <v>42</v>
      </c>
      <c r="C5" s="240" t="s">
        <v>339</v>
      </c>
    </row>
    <row r="6" spans="1:8">
      <c r="A6" s="29">
        <v>1</v>
      </c>
      <c r="B6" s="30" t="s">
        <v>756</v>
      </c>
      <c r="C6" s="31" t="s">
        <v>757</v>
      </c>
    </row>
    <row r="7" spans="1:8">
      <c r="A7" s="29">
        <v>2</v>
      </c>
      <c r="B7" s="30" t="s">
        <v>758</v>
      </c>
      <c r="C7" s="31" t="s">
        <v>759</v>
      </c>
    </row>
    <row r="8" spans="1:8">
      <c r="A8" s="29">
        <v>3</v>
      </c>
      <c r="B8" s="30" t="s">
        <v>760</v>
      </c>
      <c r="C8" s="31" t="s">
        <v>761</v>
      </c>
    </row>
    <row r="9" spans="1:8">
      <c r="A9" s="29">
        <v>4</v>
      </c>
      <c r="B9" s="30" t="s">
        <v>762</v>
      </c>
      <c r="C9" s="31" t="s">
        <v>763</v>
      </c>
    </row>
    <row r="10" spans="1:8">
      <c r="A10" s="29">
        <v>5</v>
      </c>
      <c r="B10" s="30" t="s">
        <v>764</v>
      </c>
      <c r="C10" s="31" t="s">
        <v>761</v>
      </c>
    </row>
    <row r="11" spans="1:8">
      <c r="A11" s="29"/>
      <c r="B11" s="30"/>
      <c r="C11" s="31"/>
    </row>
    <row r="12" spans="1:8">
      <c r="A12" s="29"/>
      <c r="B12" s="30"/>
      <c r="C12" s="31"/>
      <c r="H12" s="32"/>
    </row>
    <row r="13" spans="1:8">
      <c r="A13" s="29"/>
      <c r="B13" s="474"/>
      <c r="C13" s="475"/>
      <c r="H13" s="32"/>
    </row>
    <row r="14" spans="1:8" ht="26.4">
      <c r="A14" s="29"/>
      <c r="B14" s="114" t="s">
        <v>43</v>
      </c>
      <c r="C14" s="241" t="s">
        <v>340</v>
      </c>
    </row>
    <row r="15" spans="1:8">
      <c r="A15" s="29">
        <v>1</v>
      </c>
      <c r="B15" s="30" t="s">
        <v>685</v>
      </c>
      <c r="C15" s="33" t="s">
        <v>765</v>
      </c>
    </row>
    <row r="16" spans="1:8">
      <c r="A16" s="29">
        <v>2</v>
      </c>
      <c r="B16" s="30" t="s">
        <v>766</v>
      </c>
      <c r="C16" s="33" t="s">
        <v>767</v>
      </c>
    </row>
    <row r="17" spans="1:3">
      <c r="A17" s="29">
        <v>3</v>
      </c>
      <c r="B17" s="30" t="s">
        <v>768</v>
      </c>
      <c r="C17" s="33" t="s">
        <v>769</v>
      </c>
    </row>
    <row r="18" spans="1:3">
      <c r="A18" s="29">
        <v>4</v>
      </c>
      <c r="B18" s="30" t="s">
        <v>770</v>
      </c>
      <c r="C18" s="33" t="s">
        <v>771</v>
      </c>
    </row>
    <row r="19" spans="1:3">
      <c r="A19" s="29">
        <v>5</v>
      </c>
      <c r="B19" s="30" t="s">
        <v>772</v>
      </c>
      <c r="C19" s="33" t="s">
        <v>773</v>
      </c>
    </row>
    <row r="20" spans="1:3">
      <c r="A20" s="29"/>
      <c r="B20" s="30"/>
      <c r="C20" s="33"/>
    </row>
    <row r="21" spans="1:3" ht="30" customHeight="1">
      <c r="A21" s="29"/>
      <c r="B21" s="585" t="s">
        <v>44</v>
      </c>
      <c r="C21" s="586"/>
    </row>
    <row r="22" spans="1:3">
      <c r="A22" s="29">
        <v>1</v>
      </c>
      <c r="B22" s="30" t="s">
        <v>774</v>
      </c>
      <c r="C22" s="461">
        <v>0.8</v>
      </c>
    </row>
    <row r="23" spans="1:3">
      <c r="A23" s="29">
        <v>2</v>
      </c>
      <c r="B23" s="30" t="s">
        <v>775</v>
      </c>
      <c r="C23" s="461">
        <v>0.15</v>
      </c>
    </row>
    <row r="24" spans="1:3">
      <c r="A24" s="29">
        <v>3</v>
      </c>
      <c r="B24" s="30" t="s">
        <v>776</v>
      </c>
      <c r="C24" s="461">
        <v>0.05</v>
      </c>
    </row>
    <row r="25" spans="1:3">
      <c r="A25" s="29"/>
      <c r="B25" s="30"/>
      <c r="C25" s="461"/>
    </row>
    <row r="26" spans="1:3" ht="15.75" customHeight="1">
      <c r="A26" s="29"/>
      <c r="B26" s="30"/>
      <c r="C26" s="31"/>
    </row>
    <row r="27" spans="1:3" ht="29.25" customHeight="1">
      <c r="A27" s="29"/>
      <c r="B27" s="585" t="s">
        <v>45</v>
      </c>
      <c r="C27" s="586"/>
    </row>
    <row r="28" spans="1:3">
      <c r="A28" s="29">
        <v>1</v>
      </c>
      <c r="B28" s="30" t="s">
        <v>774</v>
      </c>
      <c r="C28" s="461">
        <v>0.8</v>
      </c>
    </row>
    <row r="29" spans="1:3">
      <c r="A29" s="462">
        <v>2</v>
      </c>
      <c r="B29" s="30" t="s">
        <v>775</v>
      </c>
      <c r="C29" s="461">
        <v>0.15</v>
      </c>
    </row>
    <row r="30" spans="1:3">
      <c r="A30" s="462">
        <v>3</v>
      </c>
      <c r="B30" s="30" t="s">
        <v>776</v>
      </c>
      <c r="C30" s="461">
        <v>0.05</v>
      </c>
    </row>
    <row r="31" spans="1:3" ht="14.4" thickBot="1">
      <c r="A31" s="34"/>
      <c r="B31" s="478"/>
      <c r="C31" s="479"/>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6" activePane="bottomRight" state="frozen"/>
      <selection pane="topRight"/>
      <selection pane="bottomLeft"/>
      <selection pane="bottomRight" activeCell="B6" sqref="B6:B7"/>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5">
        <f>'1. key ratios'!B2</f>
        <v>45838</v>
      </c>
    </row>
    <row r="3" spans="1:5" s="2" customFormat="1" ht="15.75" customHeight="1">
      <c r="A3" s="23"/>
    </row>
    <row r="4" spans="1:5" s="2" customFormat="1" ht="15.75" customHeight="1" thickBot="1">
      <c r="A4" s="164" t="s">
        <v>99</v>
      </c>
      <c r="B4" s="591" t="s">
        <v>212</v>
      </c>
      <c r="C4" s="592"/>
      <c r="D4" s="592"/>
      <c r="E4" s="592"/>
    </row>
    <row r="5" spans="1:5" s="38" customFormat="1" ht="17.399999999999999" customHeight="1">
      <c r="A5" s="117"/>
      <c r="B5" s="118"/>
      <c r="C5" s="36" t="s">
        <v>0</v>
      </c>
      <c r="D5" s="36" t="s">
        <v>1</v>
      </c>
      <c r="E5" s="37" t="s">
        <v>2</v>
      </c>
    </row>
    <row r="6" spans="1:5" ht="14.4" customHeight="1">
      <c r="A6" s="102"/>
      <c r="B6" s="587" t="s">
        <v>219</v>
      </c>
      <c r="C6" s="587" t="s">
        <v>628</v>
      </c>
      <c r="D6" s="589" t="s">
        <v>98</v>
      </c>
      <c r="E6" s="590"/>
    </row>
    <row r="7" spans="1:5" ht="99.6" customHeight="1">
      <c r="A7" s="102"/>
      <c r="B7" s="588"/>
      <c r="C7" s="587"/>
      <c r="D7" s="199" t="s">
        <v>97</v>
      </c>
      <c r="E7" s="200" t="s">
        <v>220</v>
      </c>
    </row>
    <row r="8" spans="1:5" ht="20.399999999999999">
      <c r="A8" s="293">
        <v>1</v>
      </c>
      <c r="B8" s="294" t="s">
        <v>529</v>
      </c>
      <c r="C8" s="346">
        <v>277477298.72000003</v>
      </c>
      <c r="D8" s="346">
        <v>0</v>
      </c>
      <c r="E8" s="346">
        <v>277477298.72000003</v>
      </c>
    </row>
    <row r="9" spans="1:5" ht="14.4">
      <c r="A9" s="293">
        <v>1.1000000000000001</v>
      </c>
      <c r="B9" s="295" t="s">
        <v>530</v>
      </c>
      <c r="C9" s="346">
        <v>60696943.549999997</v>
      </c>
      <c r="D9" s="346">
        <v>0</v>
      </c>
      <c r="E9" s="346">
        <v>60696943.549999997</v>
      </c>
    </row>
    <row r="10" spans="1:5" ht="14.4">
      <c r="A10" s="293">
        <v>1.2</v>
      </c>
      <c r="B10" s="295" t="s">
        <v>531</v>
      </c>
      <c r="C10" s="346">
        <v>133598081.46000001</v>
      </c>
      <c r="D10" s="346">
        <v>0</v>
      </c>
      <c r="E10" s="346">
        <v>133598081.46000001</v>
      </c>
    </row>
    <row r="11" spans="1:5" ht="14.4">
      <c r="A11" s="293">
        <v>1.3</v>
      </c>
      <c r="B11" s="295" t="s">
        <v>532</v>
      </c>
      <c r="C11" s="346">
        <v>83182273.710000008</v>
      </c>
      <c r="D11" s="346">
        <v>0</v>
      </c>
      <c r="E11" s="346">
        <v>83182273.710000008</v>
      </c>
    </row>
    <row r="12" spans="1:5" ht="14.4">
      <c r="A12" s="293">
        <v>2</v>
      </c>
      <c r="B12" s="296" t="s">
        <v>533</v>
      </c>
      <c r="C12" s="346">
        <v>0</v>
      </c>
      <c r="D12" s="346">
        <v>0</v>
      </c>
      <c r="E12" s="346">
        <v>0</v>
      </c>
    </row>
    <row r="13" spans="1:5" ht="14.4">
      <c r="A13" s="293">
        <v>2.1</v>
      </c>
      <c r="B13" s="297" t="s">
        <v>534</v>
      </c>
      <c r="C13" s="346">
        <v>0</v>
      </c>
      <c r="D13" s="346">
        <v>0</v>
      </c>
      <c r="E13" s="346">
        <v>0</v>
      </c>
    </row>
    <row r="14" spans="1:5" ht="20.399999999999999">
      <c r="A14" s="293">
        <v>3</v>
      </c>
      <c r="B14" s="298" t="s">
        <v>535</v>
      </c>
      <c r="C14" s="346">
        <v>0</v>
      </c>
      <c r="D14" s="346">
        <v>0</v>
      </c>
      <c r="E14" s="346">
        <v>0</v>
      </c>
    </row>
    <row r="15" spans="1:5" ht="14.4">
      <c r="A15" s="293">
        <v>4</v>
      </c>
      <c r="B15" s="299" t="s">
        <v>536</v>
      </c>
      <c r="C15" s="346">
        <v>0</v>
      </c>
      <c r="D15" s="346">
        <v>0</v>
      </c>
      <c r="E15" s="346">
        <v>0</v>
      </c>
    </row>
    <row r="16" spans="1:5" ht="20.399999999999999">
      <c r="A16" s="293">
        <v>5</v>
      </c>
      <c r="B16" s="300" t="s">
        <v>537</v>
      </c>
      <c r="C16" s="346">
        <v>0</v>
      </c>
      <c r="D16" s="346">
        <v>0</v>
      </c>
      <c r="E16" s="346">
        <v>0</v>
      </c>
    </row>
    <row r="17" spans="1:5" ht="14.4">
      <c r="A17" s="293">
        <v>5.0999999999999996</v>
      </c>
      <c r="B17" s="301" t="s">
        <v>538</v>
      </c>
      <c r="C17" s="346">
        <v>0</v>
      </c>
      <c r="D17" s="346">
        <v>0</v>
      </c>
      <c r="E17" s="346">
        <v>0</v>
      </c>
    </row>
    <row r="18" spans="1:5" ht="14.4">
      <c r="A18" s="293">
        <v>5.2</v>
      </c>
      <c r="B18" s="301" t="s">
        <v>539</v>
      </c>
      <c r="C18" s="346">
        <v>0</v>
      </c>
      <c r="D18" s="346">
        <v>0</v>
      </c>
      <c r="E18" s="346">
        <v>0</v>
      </c>
    </row>
    <row r="19" spans="1:5" ht="14.4">
      <c r="A19" s="293">
        <v>5.3</v>
      </c>
      <c r="B19" s="302" t="s">
        <v>540</v>
      </c>
      <c r="C19" s="346">
        <v>0</v>
      </c>
      <c r="D19" s="346">
        <v>0</v>
      </c>
      <c r="E19" s="346">
        <v>0</v>
      </c>
    </row>
    <row r="20" spans="1:5" ht="14.4">
      <c r="A20" s="293">
        <v>6</v>
      </c>
      <c r="B20" s="298" t="s">
        <v>541</v>
      </c>
      <c r="C20" s="346">
        <v>1764669999.0401711</v>
      </c>
      <c r="D20" s="346">
        <v>0</v>
      </c>
      <c r="E20" s="346">
        <v>1764669999.0401711</v>
      </c>
    </row>
    <row r="21" spans="1:5" ht="14.4">
      <c r="A21" s="293">
        <v>6.1</v>
      </c>
      <c r="B21" s="301" t="s">
        <v>539</v>
      </c>
      <c r="C21" s="346">
        <v>201493410.88513526</v>
      </c>
      <c r="D21" s="346">
        <v>0</v>
      </c>
      <c r="E21" s="346">
        <v>201493410.88513526</v>
      </c>
    </row>
    <row r="22" spans="1:5" ht="14.4">
      <c r="A22" s="293">
        <v>6.2</v>
      </c>
      <c r="B22" s="302" t="s">
        <v>540</v>
      </c>
      <c r="C22" s="346">
        <v>1563176588.155036</v>
      </c>
      <c r="D22" s="346">
        <v>0</v>
      </c>
      <c r="E22" s="346">
        <v>1563176588.155036</v>
      </c>
    </row>
    <row r="23" spans="1:5" ht="14.4">
      <c r="A23" s="293">
        <v>7</v>
      </c>
      <c r="B23" s="296" t="s">
        <v>542</v>
      </c>
      <c r="C23" s="346">
        <v>5502538</v>
      </c>
      <c r="D23" s="346">
        <v>0</v>
      </c>
      <c r="E23" s="346">
        <v>5502538</v>
      </c>
    </row>
    <row r="24" spans="1:5" ht="20.399999999999999">
      <c r="A24" s="293">
        <v>8</v>
      </c>
      <c r="B24" s="303" t="s">
        <v>543</v>
      </c>
      <c r="C24" s="346">
        <v>0</v>
      </c>
      <c r="D24" s="346">
        <v>0</v>
      </c>
      <c r="E24" s="346">
        <v>0</v>
      </c>
    </row>
    <row r="25" spans="1:5" ht="14.4">
      <c r="A25" s="293">
        <v>9</v>
      </c>
      <c r="B25" s="299" t="s">
        <v>544</v>
      </c>
      <c r="C25" s="346">
        <v>30673204</v>
      </c>
      <c r="D25" s="346">
        <v>0</v>
      </c>
      <c r="E25" s="346">
        <v>30673204</v>
      </c>
    </row>
    <row r="26" spans="1:5" ht="14.4">
      <c r="A26" s="293">
        <v>9.1</v>
      </c>
      <c r="B26" s="301" t="s">
        <v>545</v>
      </c>
      <c r="C26" s="346">
        <v>30673204</v>
      </c>
      <c r="D26" s="346">
        <v>0</v>
      </c>
      <c r="E26" s="346">
        <v>30673204</v>
      </c>
    </row>
    <row r="27" spans="1:5" ht="14.4">
      <c r="A27" s="293">
        <v>9.1999999999999993</v>
      </c>
      <c r="B27" s="301" t="s">
        <v>546</v>
      </c>
      <c r="C27" s="346">
        <v>0</v>
      </c>
      <c r="D27" s="346">
        <v>0</v>
      </c>
      <c r="E27" s="346">
        <v>0</v>
      </c>
    </row>
    <row r="28" spans="1:5" ht="14.4">
      <c r="A28" s="293">
        <v>10</v>
      </c>
      <c r="B28" s="299" t="s">
        <v>547</v>
      </c>
      <c r="C28" s="346">
        <v>33636153</v>
      </c>
      <c r="D28" s="346">
        <v>33636153</v>
      </c>
      <c r="E28" s="346">
        <v>0</v>
      </c>
    </row>
    <row r="29" spans="1:5" ht="14.4">
      <c r="A29" s="293">
        <v>10.1</v>
      </c>
      <c r="B29" s="301" t="s">
        <v>548</v>
      </c>
      <c r="C29" s="346">
        <v>20374000</v>
      </c>
      <c r="D29" s="346">
        <v>20374000</v>
      </c>
      <c r="E29" s="346">
        <v>0</v>
      </c>
    </row>
    <row r="30" spans="1:5" ht="14.4">
      <c r="A30" s="293">
        <v>10.199999999999999</v>
      </c>
      <c r="B30" s="301" t="s">
        <v>549</v>
      </c>
      <c r="C30" s="346">
        <v>13262153</v>
      </c>
      <c r="D30" s="346">
        <v>13262153</v>
      </c>
      <c r="E30" s="346">
        <v>0</v>
      </c>
    </row>
    <row r="31" spans="1:5" ht="14.4">
      <c r="A31" s="293">
        <v>11</v>
      </c>
      <c r="B31" s="299" t="s">
        <v>550</v>
      </c>
      <c r="C31" s="346">
        <v>2046640.4802407476</v>
      </c>
      <c r="D31" s="346">
        <v>0</v>
      </c>
      <c r="E31" s="346">
        <v>2046640.4802407476</v>
      </c>
    </row>
    <row r="32" spans="1:5" ht="14.4">
      <c r="A32" s="293">
        <v>11.1</v>
      </c>
      <c r="B32" s="301" t="s">
        <v>551</v>
      </c>
      <c r="C32" s="346">
        <v>2046640.4802407476</v>
      </c>
      <c r="D32" s="346">
        <v>0</v>
      </c>
      <c r="E32" s="346">
        <v>2046640.4802407476</v>
      </c>
    </row>
    <row r="33" spans="1:7" ht="14.4">
      <c r="A33" s="293">
        <v>11.2</v>
      </c>
      <c r="B33" s="301" t="s">
        <v>552</v>
      </c>
      <c r="C33" s="346">
        <v>0</v>
      </c>
      <c r="D33" s="346">
        <v>0</v>
      </c>
      <c r="E33" s="346">
        <v>0</v>
      </c>
    </row>
    <row r="34" spans="1:7" ht="14.4">
      <c r="A34" s="293">
        <v>13</v>
      </c>
      <c r="B34" s="299" t="s">
        <v>553</v>
      </c>
      <c r="C34" s="346">
        <v>55570696.59844853</v>
      </c>
      <c r="D34" s="346">
        <v>0</v>
      </c>
      <c r="E34" s="346">
        <v>55570696.59844853</v>
      </c>
    </row>
    <row r="35" spans="1:7" ht="14.4">
      <c r="A35" s="293">
        <v>13.1</v>
      </c>
      <c r="B35" s="304" t="s">
        <v>554</v>
      </c>
      <c r="C35" s="346">
        <v>39593883</v>
      </c>
      <c r="D35" s="346">
        <v>0</v>
      </c>
      <c r="E35" s="346">
        <v>39593883</v>
      </c>
    </row>
    <row r="36" spans="1:7" ht="14.4">
      <c r="A36" s="293">
        <v>13.2</v>
      </c>
      <c r="B36" s="304" t="s">
        <v>555</v>
      </c>
      <c r="C36" s="346">
        <v>0</v>
      </c>
      <c r="D36" s="346">
        <v>0</v>
      </c>
      <c r="E36" s="346">
        <v>0</v>
      </c>
    </row>
    <row r="37" spans="1:7" ht="27" thickBot="1">
      <c r="A37" s="105"/>
      <c r="B37" s="165" t="s">
        <v>221</v>
      </c>
      <c r="C37" s="119">
        <v>2169576529.8388605</v>
      </c>
      <c r="D37" s="119">
        <v>33636153</v>
      </c>
      <c r="E37" s="119">
        <v>2135940376.8388605</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5">
        <f>'1. key ratios'!B2</f>
        <v>45838</v>
      </c>
      <c r="C2" s="4"/>
      <c r="D2" s="4"/>
      <c r="E2" s="4"/>
      <c r="F2" s="4"/>
    </row>
    <row r="3" spans="1:6" s="2" customFormat="1" ht="15.75" customHeight="1">
      <c r="C3" s="4"/>
      <c r="D3" s="4"/>
      <c r="E3" s="4"/>
      <c r="F3" s="4"/>
    </row>
    <row r="4" spans="1:6" s="2" customFormat="1" ht="13.8" thickBot="1">
      <c r="A4" s="2" t="s">
        <v>46</v>
      </c>
      <c r="B4" s="166" t="s">
        <v>522</v>
      </c>
      <c r="C4" s="35" t="s">
        <v>35</v>
      </c>
      <c r="D4" s="4"/>
      <c r="E4" s="4"/>
      <c r="F4" s="4"/>
    </row>
    <row r="5" spans="1:6">
      <c r="A5" s="123">
        <v>1</v>
      </c>
      <c r="B5" s="167" t="s">
        <v>524</v>
      </c>
      <c r="C5" s="124">
        <f>'7. LI1'!E37</f>
        <v>2135940376.8388605</v>
      </c>
    </row>
    <row r="6" spans="1:6">
      <c r="A6" s="41">
        <v>2.1</v>
      </c>
      <c r="B6" s="103" t="s">
        <v>201</v>
      </c>
      <c r="C6" s="94">
        <v>123198678.52074233</v>
      </c>
    </row>
    <row r="7" spans="1:6" s="24" customFormat="1" outlineLevel="1">
      <c r="A7" s="18">
        <v>2.2000000000000002</v>
      </c>
      <c r="B7" s="19" t="s">
        <v>202</v>
      </c>
      <c r="C7" s="94">
        <v>0</v>
      </c>
    </row>
    <row r="8" spans="1:6" s="24" customFormat="1">
      <c r="A8" s="18">
        <v>3</v>
      </c>
      <c r="B8" s="121" t="s">
        <v>523</v>
      </c>
      <c r="C8" s="125">
        <f>SUM(C5:C7)</f>
        <v>2259139055.3596029</v>
      </c>
    </row>
    <row r="9" spans="1:6">
      <c r="A9" s="41">
        <v>4</v>
      </c>
      <c r="B9" s="42" t="s">
        <v>48</v>
      </c>
      <c r="C9" s="94">
        <v>0</v>
      </c>
    </row>
    <row r="10" spans="1:6" s="24" customFormat="1" outlineLevel="1">
      <c r="A10" s="18">
        <v>5.0999999999999996</v>
      </c>
      <c r="B10" s="19" t="s">
        <v>203</v>
      </c>
      <c r="C10" s="94">
        <v>-62477220.06508217</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2196661835.2945209</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mYy1ddqqsTOUnYxQTc1zxtNG7+CeQgdOKznMeLfLf8E=</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ynW173ef/Ha+9vQJVSuqFI/tFuPIqeZg4X2g/iOTJ3w=</DigestValue>
    </Reference>
  </SignedInfo>
  <SignatureValue>4Ik7ZbwssOM0sffiynb4lL+HCxd8eQkboLqm5gieNcYr9weIA4BAUnKgqPcoDP6AI9JKyQyC+Tm8
igBohxo7pL7MwawuiTfo8VMjoNyZ6FMMynujhCUkidqWkthPeN0NHJLXtEpAH42uFSp9pJjo7FnF
9MVdTTUw2zvDzBUq3vU3Ku31frl8Ei0QrGnnbLcFd84hw0Vk8g3iybrQtKdLUrUtRLWicldV0A2f
PW+OwGGkuAluc/eB4dSX72ZM1UMgAAB3IHP97Nl0UILAtil5tF1Rod2XnAlO64MLvKz3OTH/aX8/
bIxSi+yGmICLCjaxYT2EYj6ztbUbQNUnPOYu6A==</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9kSpB4ECh7x2DzWCRqiFl7Ly8ypDLCHpvZQbtoFQyo8=</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C4NWB0rxSQXywYZCZfg4MfdoPpCIgW9l7HWKR6/D7l8=</DigestValue>
      </Reference>
      <Reference URI="/xl/styles.xml?ContentType=application/vnd.openxmlformats-officedocument.spreadsheetml.styles+xml">
        <DigestMethod Algorithm="http://www.w3.org/2001/04/xmlenc#sha256"/>
        <DigestValue>DQ4cWkqAOAuw71o64MvIZPvYec80lkeTeHbFCloSnjE=</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jPB81saGOKcD4EGfl+kliL26W8WUDC97J/kel6dQTic=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yVw1m6Ee8ZvFwmUib6pT6Tr8zF4Lqm8X9vXXt/iVZYk=</DigestValue>
      </Reference>
      <Reference URI="/xl/worksheets/sheet10.xml?ContentType=application/vnd.openxmlformats-officedocument.spreadsheetml.worksheet+xml">
        <DigestMethod Algorithm="http://www.w3.org/2001/04/xmlenc#sha256"/>
        <DigestValue>w7wVM7GQGrGsra9VT01TKk10eUylXqrMao9CejGmh6E=</DigestValue>
      </Reference>
      <Reference URI="/xl/worksheets/sheet11.xml?ContentType=application/vnd.openxmlformats-officedocument.spreadsheetml.worksheet+xml">
        <DigestMethod Algorithm="http://www.w3.org/2001/04/xmlenc#sha256"/>
        <DigestValue>d3+nd3Djzo4nZ9h5s8c3VX5EIAyDc0HFtBqJwx/c+mw=</DigestValue>
      </Reference>
      <Reference URI="/xl/worksheets/sheet12.xml?ContentType=application/vnd.openxmlformats-officedocument.spreadsheetml.worksheet+xml">
        <DigestMethod Algorithm="http://www.w3.org/2001/04/xmlenc#sha256"/>
        <DigestValue>SaGwl7WEcZ/UFrA3OYJzj9MbxaH2iDoois5FSH4Ycss=</DigestValue>
      </Reference>
      <Reference URI="/xl/worksheets/sheet13.xml?ContentType=application/vnd.openxmlformats-officedocument.spreadsheetml.worksheet+xml">
        <DigestMethod Algorithm="http://www.w3.org/2001/04/xmlenc#sha256"/>
        <DigestValue>z/bMjlu6VXdIJNVKFPZfahfFfG5NhFlv/ihMXt+PHAw=</DigestValue>
      </Reference>
      <Reference URI="/xl/worksheets/sheet14.xml?ContentType=application/vnd.openxmlformats-officedocument.spreadsheetml.worksheet+xml">
        <DigestMethod Algorithm="http://www.w3.org/2001/04/xmlenc#sha256"/>
        <DigestValue>N6DabGmVsvQR3s5POgeiBrPUvymUk2ujHqafOK4cXrI=</DigestValue>
      </Reference>
      <Reference URI="/xl/worksheets/sheet15.xml?ContentType=application/vnd.openxmlformats-officedocument.spreadsheetml.worksheet+xml">
        <DigestMethod Algorithm="http://www.w3.org/2001/04/xmlenc#sha256"/>
        <DigestValue>Odm+MCj50rLs34tyv8NX0jKD29URjdaGVNFLGJzjn90=</DigestValue>
      </Reference>
      <Reference URI="/xl/worksheets/sheet16.xml?ContentType=application/vnd.openxmlformats-officedocument.spreadsheetml.worksheet+xml">
        <DigestMethod Algorithm="http://www.w3.org/2001/04/xmlenc#sha256"/>
        <DigestValue>woh8HA2YHE1v6icrFJax0QvitqcAWLTiC09uZJ993eA=</DigestValue>
      </Reference>
      <Reference URI="/xl/worksheets/sheet17.xml?ContentType=application/vnd.openxmlformats-officedocument.spreadsheetml.worksheet+xml">
        <DigestMethod Algorithm="http://www.w3.org/2001/04/xmlenc#sha256"/>
        <DigestValue>31HgaKTqFX2lo6fPH126hK+GqzBWO6w3PeMVKQ7jPNk=</DigestValue>
      </Reference>
      <Reference URI="/xl/worksheets/sheet18.xml?ContentType=application/vnd.openxmlformats-officedocument.spreadsheetml.worksheet+xml">
        <DigestMethod Algorithm="http://www.w3.org/2001/04/xmlenc#sha256"/>
        <DigestValue>V2RVvMi0JUG2YgUINFO/BJN48kdM33aa/13q0mM2Vx4=</DigestValue>
      </Reference>
      <Reference URI="/xl/worksheets/sheet19.xml?ContentType=application/vnd.openxmlformats-officedocument.spreadsheetml.worksheet+xml">
        <DigestMethod Algorithm="http://www.w3.org/2001/04/xmlenc#sha256"/>
        <DigestValue>lv4eFg/fU7LDCoGmDmvnoVrO/MDw7bJJha6oB+plQBk=</DigestValue>
      </Reference>
      <Reference URI="/xl/worksheets/sheet2.xml?ContentType=application/vnd.openxmlformats-officedocument.spreadsheetml.worksheet+xml">
        <DigestMethod Algorithm="http://www.w3.org/2001/04/xmlenc#sha256"/>
        <DigestValue>+QoPjiZS+AhkDVLXrkTGNSytUBeIhR1orHMMwP6PFNk=</DigestValue>
      </Reference>
      <Reference URI="/xl/worksheets/sheet20.xml?ContentType=application/vnd.openxmlformats-officedocument.spreadsheetml.worksheet+xml">
        <DigestMethod Algorithm="http://www.w3.org/2001/04/xmlenc#sha256"/>
        <DigestValue>ki2DTYcLznPmPmcM/jE25TR6Zsf1aQ4pKNZwWsY9s5k=</DigestValue>
      </Reference>
      <Reference URI="/xl/worksheets/sheet21.xml?ContentType=application/vnd.openxmlformats-officedocument.spreadsheetml.worksheet+xml">
        <DigestMethod Algorithm="http://www.w3.org/2001/04/xmlenc#sha256"/>
        <DigestValue>UlxIbvN67qGhQR6LWvC1Ene3cCfsYZ+gFRGf1JG2yrc=</DigestValue>
      </Reference>
      <Reference URI="/xl/worksheets/sheet22.xml?ContentType=application/vnd.openxmlformats-officedocument.spreadsheetml.worksheet+xml">
        <DigestMethod Algorithm="http://www.w3.org/2001/04/xmlenc#sha256"/>
        <DigestValue>/oPigH21w1z76TwADUa9TWCGDX+pxXnwW1KquArx1eM=</DigestValue>
      </Reference>
      <Reference URI="/xl/worksheets/sheet23.xml?ContentType=application/vnd.openxmlformats-officedocument.spreadsheetml.worksheet+xml">
        <DigestMethod Algorithm="http://www.w3.org/2001/04/xmlenc#sha256"/>
        <DigestValue>BGuJvpr8IGkNTCwyUDml46xcnE54U1sRGQ8RyKIUokw=</DigestValue>
      </Reference>
      <Reference URI="/xl/worksheets/sheet24.xml?ContentType=application/vnd.openxmlformats-officedocument.spreadsheetml.worksheet+xml">
        <DigestMethod Algorithm="http://www.w3.org/2001/04/xmlenc#sha256"/>
        <DigestValue>gTLm5VLq4jhUdc3Jq6rJTYe5zzeSx9Nz/oSOJ/LPvtU=</DigestValue>
      </Reference>
      <Reference URI="/xl/worksheets/sheet25.xml?ContentType=application/vnd.openxmlformats-officedocument.spreadsheetml.worksheet+xml">
        <DigestMethod Algorithm="http://www.w3.org/2001/04/xmlenc#sha256"/>
        <DigestValue>5WVjO/D/XX5NkC1w4kscLZdCH4+laTMnPxVtJdiUDL8=</DigestValue>
      </Reference>
      <Reference URI="/xl/worksheets/sheet26.xml?ContentType=application/vnd.openxmlformats-officedocument.spreadsheetml.worksheet+xml">
        <DigestMethod Algorithm="http://www.w3.org/2001/04/xmlenc#sha256"/>
        <DigestValue>QzhDhPjHrV+CnXjuCx3FD5SWUJa7b2Ktw13wbomafMM=</DigestValue>
      </Reference>
      <Reference URI="/xl/worksheets/sheet27.xml?ContentType=application/vnd.openxmlformats-officedocument.spreadsheetml.worksheet+xml">
        <DigestMethod Algorithm="http://www.w3.org/2001/04/xmlenc#sha256"/>
        <DigestValue>7couIHZZZxaFkHCa1SCt3V9ZxN3qc8TlmzBFBro429o=</DigestValue>
      </Reference>
      <Reference URI="/xl/worksheets/sheet28.xml?ContentType=application/vnd.openxmlformats-officedocument.spreadsheetml.worksheet+xml">
        <DigestMethod Algorithm="http://www.w3.org/2001/04/xmlenc#sha256"/>
        <DigestValue>d+O10y00CtwhhN8osoA8EEhylkLtoNQUl9QVfinlVbY=</DigestValue>
      </Reference>
      <Reference URI="/xl/worksheets/sheet29.xml?ContentType=application/vnd.openxmlformats-officedocument.spreadsheetml.worksheet+xml">
        <DigestMethod Algorithm="http://www.w3.org/2001/04/xmlenc#sha256"/>
        <DigestValue>Gba5ce6kH51JBbLe6ZJ0v9lH+IERjfeNDdb5ZByt8ck=</DigestValue>
      </Reference>
      <Reference URI="/xl/worksheets/sheet3.xml?ContentType=application/vnd.openxmlformats-officedocument.spreadsheetml.worksheet+xml">
        <DigestMethod Algorithm="http://www.w3.org/2001/04/xmlenc#sha256"/>
        <DigestValue>xphPdd82mnYIWty2Kh3J2vTOGK3rI/3+hk2rDhW06nc=</DigestValue>
      </Reference>
      <Reference URI="/xl/worksheets/sheet30.xml?ContentType=application/vnd.openxmlformats-officedocument.spreadsheetml.worksheet+xml">
        <DigestMethod Algorithm="http://www.w3.org/2001/04/xmlenc#sha256"/>
        <DigestValue>YsalS1ADPQRspNJ5gAIoK7vKcaf5K2Ddk1Ni9pKUdoY=</DigestValue>
      </Reference>
      <Reference URI="/xl/worksheets/sheet31.xml?ContentType=application/vnd.openxmlformats-officedocument.spreadsheetml.worksheet+xml">
        <DigestMethod Algorithm="http://www.w3.org/2001/04/xmlenc#sha256"/>
        <DigestValue>1lB5DMoice/OK5SqjTCuJKd6rLLKfTCNoRlMLNndM8g=</DigestValue>
      </Reference>
      <Reference URI="/xl/worksheets/sheet32.xml?ContentType=application/vnd.openxmlformats-officedocument.spreadsheetml.worksheet+xml">
        <DigestMethod Algorithm="http://www.w3.org/2001/04/xmlenc#sha256"/>
        <DigestValue>x10LHyjK+h/F03hmXzMJp06NtkLKgIKFCbNfSlDwFSQ=</DigestValue>
      </Reference>
      <Reference URI="/xl/worksheets/sheet4.xml?ContentType=application/vnd.openxmlformats-officedocument.spreadsheetml.worksheet+xml">
        <DigestMethod Algorithm="http://www.w3.org/2001/04/xmlenc#sha256"/>
        <DigestValue>Njj1+obHX32hV8/o2o3/r3Wlgg4UScCKhKiH14tOyaU=</DigestValue>
      </Reference>
      <Reference URI="/xl/worksheets/sheet5.xml?ContentType=application/vnd.openxmlformats-officedocument.spreadsheetml.worksheet+xml">
        <DigestMethod Algorithm="http://www.w3.org/2001/04/xmlenc#sha256"/>
        <DigestValue>dPG6me4j+jG+s3wynh7J4kTGnNC2RGOEUlwXVwywHAQ=</DigestValue>
      </Reference>
      <Reference URI="/xl/worksheets/sheet6.xml?ContentType=application/vnd.openxmlformats-officedocument.spreadsheetml.worksheet+xml">
        <DigestMethod Algorithm="http://www.w3.org/2001/04/xmlenc#sha256"/>
        <DigestValue>aAxzuHw9rJCv25Bqf1anDzf12t38nn2jNEK1bhmyzy4=</DigestValue>
      </Reference>
      <Reference URI="/xl/worksheets/sheet7.xml?ContentType=application/vnd.openxmlformats-officedocument.spreadsheetml.worksheet+xml">
        <DigestMethod Algorithm="http://www.w3.org/2001/04/xmlenc#sha256"/>
        <DigestValue>b6qNNlUfPC8KZ37fj6J2NfQkAJ2+mBgWzV1rHT5jFm4=</DigestValue>
      </Reference>
      <Reference URI="/xl/worksheets/sheet8.xml?ContentType=application/vnd.openxmlformats-officedocument.spreadsheetml.worksheet+xml">
        <DigestMethod Algorithm="http://www.w3.org/2001/04/xmlenc#sha256"/>
        <DigestValue>Cvas9BVkaWOhxxLazaXsEclHbbnxMXlgKJo7/wPheZg=</DigestValue>
      </Reference>
      <Reference URI="/xl/worksheets/sheet9.xml?ContentType=application/vnd.openxmlformats-officedocument.spreadsheetml.worksheet+xml">
        <DigestMethod Algorithm="http://www.w3.org/2001/04/xmlenc#sha256"/>
        <DigestValue>5OosLCL0V7/dPIM5lHFlouHShPs6yUM6nUX3x8S8X8g=</DigestValue>
      </Reference>
    </Manifest>
    <SignatureProperties>
      <SignatureProperty Id="idSignatureTime" Target="#idPackageSignature">
        <mdssi:SignatureTime xmlns:mdssi="http://schemas.openxmlformats.org/package/2006/digital-signature">
          <mdssi:Format>YYYY-MM-DDThh:mm:ssTZD</mdssi:Format>
          <mdssi:Value>2025-12-22T10:21:42Z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2025-12-22T10:21:42Z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LNy+EsCIAMFsMjvEf4aIXeFx4ell1lTihyWQTE3nf4k=</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2lc9DyfejB6e/IIIBTozzmevKSzz5xbWNlQ9XS4dwEg=</DigestValue>
    </Reference>
  </SignedInfo>
  <SignatureValue>us6R+bjgYPViPguMVu+oy1NMiL2/OiLjFQsUZ7LA4K3vKOFH9rtkpoXcgcCyya9BYrqxsqljVTbj
nG1u74qec1AExCWCSRxt/cJRd3/VP3AUGVDxHN0lTzQZlQG+g0L9G9lSPuUmmZf/z8dk4Jp8YUqN
R/uUddLVJRfew+nUdsvjyA1pc0fJKL3iSyjXAqpqfQls8VjPMdkL0sfGrZ7tNQtPx8Hf9YkuT2DV
ZTBLTpdSmNF1PAQ+Uf5L8VR1T59cFOh0SzdVE7/rVfvi9pG7MXi5rzjhQ1Qa7qmO8eXpYTFHH0wC
77Inarl1lfBTOhGtRNCmx8NLahPwdAU2BmlYWQ==</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9kSpB4ECh7x2DzWCRqiFl7Ly8ypDLCHpvZQbtoFQyo8=</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C4NWB0rxSQXywYZCZfg4MfdoPpCIgW9l7HWKR6/D7l8=</DigestValue>
      </Reference>
      <Reference URI="/xl/styles.xml?ContentType=application/vnd.openxmlformats-officedocument.spreadsheetml.styles+xml">
        <DigestMethod Algorithm="http://www.w3.org/2001/04/xmlenc#sha256"/>
        <DigestValue>DQ4cWkqAOAuw71o64MvIZPvYec80lkeTeHbFCloSnjE=</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jPB81saGOKcD4EGfl+kliL26W8WUDC97J/kel6dQTic=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yVw1m6Ee8ZvFwmUib6pT6Tr8zF4Lqm8X9vXXt/iVZYk=</DigestValue>
      </Reference>
      <Reference URI="/xl/worksheets/sheet10.xml?ContentType=application/vnd.openxmlformats-officedocument.spreadsheetml.worksheet+xml">
        <DigestMethod Algorithm="http://www.w3.org/2001/04/xmlenc#sha256"/>
        <DigestValue>w7wVM7GQGrGsra9VT01TKk10eUylXqrMao9CejGmh6E=</DigestValue>
      </Reference>
      <Reference URI="/xl/worksheets/sheet11.xml?ContentType=application/vnd.openxmlformats-officedocument.spreadsheetml.worksheet+xml">
        <DigestMethod Algorithm="http://www.w3.org/2001/04/xmlenc#sha256"/>
        <DigestValue>d3+nd3Djzo4nZ9h5s8c3VX5EIAyDc0HFtBqJwx/c+mw=</DigestValue>
      </Reference>
      <Reference URI="/xl/worksheets/sheet12.xml?ContentType=application/vnd.openxmlformats-officedocument.spreadsheetml.worksheet+xml">
        <DigestMethod Algorithm="http://www.w3.org/2001/04/xmlenc#sha256"/>
        <DigestValue>SaGwl7WEcZ/UFrA3OYJzj9MbxaH2iDoois5FSH4Ycss=</DigestValue>
      </Reference>
      <Reference URI="/xl/worksheets/sheet13.xml?ContentType=application/vnd.openxmlformats-officedocument.spreadsheetml.worksheet+xml">
        <DigestMethod Algorithm="http://www.w3.org/2001/04/xmlenc#sha256"/>
        <DigestValue>z/bMjlu6VXdIJNVKFPZfahfFfG5NhFlv/ihMXt+PHAw=</DigestValue>
      </Reference>
      <Reference URI="/xl/worksheets/sheet14.xml?ContentType=application/vnd.openxmlformats-officedocument.spreadsheetml.worksheet+xml">
        <DigestMethod Algorithm="http://www.w3.org/2001/04/xmlenc#sha256"/>
        <DigestValue>N6DabGmVsvQR3s5POgeiBrPUvymUk2ujHqafOK4cXrI=</DigestValue>
      </Reference>
      <Reference URI="/xl/worksheets/sheet15.xml?ContentType=application/vnd.openxmlformats-officedocument.spreadsheetml.worksheet+xml">
        <DigestMethod Algorithm="http://www.w3.org/2001/04/xmlenc#sha256"/>
        <DigestValue>Odm+MCj50rLs34tyv8NX0jKD29URjdaGVNFLGJzjn90=</DigestValue>
      </Reference>
      <Reference URI="/xl/worksheets/sheet16.xml?ContentType=application/vnd.openxmlformats-officedocument.spreadsheetml.worksheet+xml">
        <DigestMethod Algorithm="http://www.w3.org/2001/04/xmlenc#sha256"/>
        <DigestValue>woh8HA2YHE1v6icrFJax0QvitqcAWLTiC09uZJ993eA=</DigestValue>
      </Reference>
      <Reference URI="/xl/worksheets/sheet17.xml?ContentType=application/vnd.openxmlformats-officedocument.spreadsheetml.worksheet+xml">
        <DigestMethod Algorithm="http://www.w3.org/2001/04/xmlenc#sha256"/>
        <DigestValue>31HgaKTqFX2lo6fPH126hK+GqzBWO6w3PeMVKQ7jPNk=</DigestValue>
      </Reference>
      <Reference URI="/xl/worksheets/sheet18.xml?ContentType=application/vnd.openxmlformats-officedocument.spreadsheetml.worksheet+xml">
        <DigestMethod Algorithm="http://www.w3.org/2001/04/xmlenc#sha256"/>
        <DigestValue>V2RVvMi0JUG2YgUINFO/BJN48kdM33aa/13q0mM2Vx4=</DigestValue>
      </Reference>
      <Reference URI="/xl/worksheets/sheet19.xml?ContentType=application/vnd.openxmlformats-officedocument.spreadsheetml.worksheet+xml">
        <DigestMethod Algorithm="http://www.w3.org/2001/04/xmlenc#sha256"/>
        <DigestValue>lv4eFg/fU7LDCoGmDmvnoVrO/MDw7bJJha6oB+plQBk=</DigestValue>
      </Reference>
      <Reference URI="/xl/worksheets/sheet2.xml?ContentType=application/vnd.openxmlformats-officedocument.spreadsheetml.worksheet+xml">
        <DigestMethod Algorithm="http://www.w3.org/2001/04/xmlenc#sha256"/>
        <DigestValue>+QoPjiZS+AhkDVLXrkTGNSytUBeIhR1orHMMwP6PFNk=</DigestValue>
      </Reference>
      <Reference URI="/xl/worksheets/sheet20.xml?ContentType=application/vnd.openxmlformats-officedocument.spreadsheetml.worksheet+xml">
        <DigestMethod Algorithm="http://www.w3.org/2001/04/xmlenc#sha256"/>
        <DigestValue>ki2DTYcLznPmPmcM/jE25TR6Zsf1aQ4pKNZwWsY9s5k=</DigestValue>
      </Reference>
      <Reference URI="/xl/worksheets/sheet21.xml?ContentType=application/vnd.openxmlformats-officedocument.spreadsheetml.worksheet+xml">
        <DigestMethod Algorithm="http://www.w3.org/2001/04/xmlenc#sha256"/>
        <DigestValue>UlxIbvN67qGhQR6LWvC1Ene3cCfsYZ+gFRGf1JG2yrc=</DigestValue>
      </Reference>
      <Reference URI="/xl/worksheets/sheet22.xml?ContentType=application/vnd.openxmlformats-officedocument.spreadsheetml.worksheet+xml">
        <DigestMethod Algorithm="http://www.w3.org/2001/04/xmlenc#sha256"/>
        <DigestValue>/oPigH21w1z76TwADUa9TWCGDX+pxXnwW1KquArx1eM=</DigestValue>
      </Reference>
      <Reference URI="/xl/worksheets/sheet23.xml?ContentType=application/vnd.openxmlformats-officedocument.spreadsheetml.worksheet+xml">
        <DigestMethod Algorithm="http://www.w3.org/2001/04/xmlenc#sha256"/>
        <DigestValue>BGuJvpr8IGkNTCwyUDml46xcnE54U1sRGQ8RyKIUokw=</DigestValue>
      </Reference>
      <Reference URI="/xl/worksheets/sheet24.xml?ContentType=application/vnd.openxmlformats-officedocument.spreadsheetml.worksheet+xml">
        <DigestMethod Algorithm="http://www.w3.org/2001/04/xmlenc#sha256"/>
        <DigestValue>gTLm5VLq4jhUdc3Jq6rJTYe5zzeSx9Nz/oSOJ/LPvtU=</DigestValue>
      </Reference>
      <Reference URI="/xl/worksheets/sheet25.xml?ContentType=application/vnd.openxmlformats-officedocument.spreadsheetml.worksheet+xml">
        <DigestMethod Algorithm="http://www.w3.org/2001/04/xmlenc#sha256"/>
        <DigestValue>5WVjO/D/XX5NkC1w4kscLZdCH4+laTMnPxVtJdiUDL8=</DigestValue>
      </Reference>
      <Reference URI="/xl/worksheets/sheet26.xml?ContentType=application/vnd.openxmlformats-officedocument.spreadsheetml.worksheet+xml">
        <DigestMethod Algorithm="http://www.w3.org/2001/04/xmlenc#sha256"/>
        <DigestValue>QzhDhPjHrV+CnXjuCx3FD5SWUJa7b2Ktw13wbomafMM=</DigestValue>
      </Reference>
      <Reference URI="/xl/worksheets/sheet27.xml?ContentType=application/vnd.openxmlformats-officedocument.spreadsheetml.worksheet+xml">
        <DigestMethod Algorithm="http://www.w3.org/2001/04/xmlenc#sha256"/>
        <DigestValue>7couIHZZZxaFkHCa1SCt3V9ZxN3qc8TlmzBFBro429o=</DigestValue>
      </Reference>
      <Reference URI="/xl/worksheets/sheet28.xml?ContentType=application/vnd.openxmlformats-officedocument.spreadsheetml.worksheet+xml">
        <DigestMethod Algorithm="http://www.w3.org/2001/04/xmlenc#sha256"/>
        <DigestValue>d+O10y00CtwhhN8osoA8EEhylkLtoNQUl9QVfinlVbY=</DigestValue>
      </Reference>
      <Reference URI="/xl/worksheets/sheet29.xml?ContentType=application/vnd.openxmlformats-officedocument.spreadsheetml.worksheet+xml">
        <DigestMethod Algorithm="http://www.w3.org/2001/04/xmlenc#sha256"/>
        <DigestValue>Gba5ce6kH51JBbLe6ZJ0v9lH+IERjfeNDdb5ZByt8ck=</DigestValue>
      </Reference>
      <Reference URI="/xl/worksheets/sheet3.xml?ContentType=application/vnd.openxmlformats-officedocument.spreadsheetml.worksheet+xml">
        <DigestMethod Algorithm="http://www.w3.org/2001/04/xmlenc#sha256"/>
        <DigestValue>xphPdd82mnYIWty2Kh3J2vTOGK3rI/3+hk2rDhW06nc=</DigestValue>
      </Reference>
      <Reference URI="/xl/worksheets/sheet30.xml?ContentType=application/vnd.openxmlformats-officedocument.spreadsheetml.worksheet+xml">
        <DigestMethod Algorithm="http://www.w3.org/2001/04/xmlenc#sha256"/>
        <DigestValue>YsalS1ADPQRspNJ5gAIoK7vKcaf5K2Ddk1Ni9pKUdoY=</DigestValue>
      </Reference>
      <Reference URI="/xl/worksheets/sheet31.xml?ContentType=application/vnd.openxmlformats-officedocument.spreadsheetml.worksheet+xml">
        <DigestMethod Algorithm="http://www.w3.org/2001/04/xmlenc#sha256"/>
        <DigestValue>1lB5DMoice/OK5SqjTCuJKd6rLLKfTCNoRlMLNndM8g=</DigestValue>
      </Reference>
      <Reference URI="/xl/worksheets/sheet32.xml?ContentType=application/vnd.openxmlformats-officedocument.spreadsheetml.worksheet+xml">
        <DigestMethod Algorithm="http://www.w3.org/2001/04/xmlenc#sha256"/>
        <DigestValue>x10LHyjK+h/F03hmXzMJp06NtkLKgIKFCbNfSlDwFSQ=</DigestValue>
      </Reference>
      <Reference URI="/xl/worksheets/sheet4.xml?ContentType=application/vnd.openxmlformats-officedocument.spreadsheetml.worksheet+xml">
        <DigestMethod Algorithm="http://www.w3.org/2001/04/xmlenc#sha256"/>
        <DigestValue>Njj1+obHX32hV8/o2o3/r3Wlgg4UScCKhKiH14tOyaU=</DigestValue>
      </Reference>
      <Reference URI="/xl/worksheets/sheet5.xml?ContentType=application/vnd.openxmlformats-officedocument.spreadsheetml.worksheet+xml">
        <DigestMethod Algorithm="http://www.w3.org/2001/04/xmlenc#sha256"/>
        <DigestValue>dPG6me4j+jG+s3wynh7J4kTGnNC2RGOEUlwXVwywHAQ=</DigestValue>
      </Reference>
      <Reference URI="/xl/worksheets/sheet6.xml?ContentType=application/vnd.openxmlformats-officedocument.spreadsheetml.worksheet+xml">
        <DigestMethod Algorithm="http://www.w3.org/2001/04/xmlenc#sha256"/>
        <DigestValue>aAxzuHw9rJCv25Bqf1anDzf12t38nn2jNEK1bhmyzy4=</DigestValue>
      </Reference>
      <Reference URI="/xl/worksheets/sheet7.xml?ContentType=application/vnd.openxmlformats-officedocument.spreadsheetml.worksheet+xml">
        <DigestMethod Algorithm="http://www.w3.org/2001/04/xmlenc#sha256"/>
        <DigestValue>b6qNNlUfPC8KZ37fj6J2NfQkAJ2+mBgWzV1rHT5jFm4=</DigestValue>
      </Reference>
      <Reference URI="/xl/worksheets/sheet8.xml?ContentType=application/vnd.openxmlformats-officedocument.spreadsheetml.worksheet+xml">
        <DigestMethod Algorithm="http://www.w3.org/2001/04/xmlenc#sha256"/>
        <DigestValue>Cvas9BVkaWOhxxLazaXsEclHbbnxMXlgKJo7/wPheZg=</DigestValue>
      </Reference>
      <Reference URI="/xl/worksheets/sheet9.xml?ContentType=application/vnd.openxmlformats-officedocument.spreadsheetml.worksheet+xml">
        <DigestMethod Algorithm="http://www.w3.org/2001/04/xmlenc#sha256"/>
        <DigestValue>5OosLCL0V7/dPIM5lHFlouHShPs6yUM6nUX3x8S8X8g=</DigestValue>
      </Reference>
    </Manifest>
    <SignatureProperties>
      <SignatureProperty Id="idSignatureTime" Target="#idPackageSignature">
        <mdssi:SignatureTime xmlns:mdssi="http://schemas.openxmlformats.org/package/2006/digital-signature">
          <mdssi:Format>YYYY-MM-DDThh:mm:ssTZD</mdssi:Format>
          <mdssi:Value>2025-12-22T10:21:54Z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2025-12-22T10:21:54Z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Aleksandre Khakhanashvili</cp:lastModifiedBy>
  <dcterms:created xsi:type="dcterms:W3CDTF">2006-09-16T00:00:00Z</dcterms:created>
  <dcterms:modified xsi:type="dcterms:W3CDTF">2025-12-18T13:18:34Z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